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mc:AlternateContent xmlns:mc="http://schemas.openxmlformats.org/markup-compatibility/2006">
    <mc:Choice Requires="x15">
      <x15ac:absPath xmlns:x15ac="http://schemas.microsoft.com/office/spreadsheetml/2010/11/ac" url="C:\KROSplusData\Export\"/>
    </mc:Choice>
  </mc:AlternateContent>
  <xr:revisionPtr revIDLastSave="0" documentId="13_ncr:1_{F9DA5361-B16A-426F-8F72-D07861986723}" xr6:coauthVersionLast="43" xr6:coauthVersionMax="43" xr10:uidLastSave="{00000000-0000-0000-0000-000000000000}"/>
  <bookViews>
    <workbookView xWindow="1470" yWindow="1470" windowWidth="24615" windowHeight="13560" xr2:uid="{00000000-000D-0000-FFFF-FFFF00000000}"/>
  </bookViews>
  <sheets>
    <sheet name="Rekapitulace stavby" sheetId="1" r:id="rId1"/>
    <sheet name="D.1.4.1 - Zařízení pro vy..." sheetId="2" r:id="rId2"/>
    <sheet name="Pokyny pro vyplnění" sheetId="3" r:id="rId3"/>
  </sheets>
  <definedNames>
    <definedName name="_xlnm._FilterDatabase" localSheetId="1" hidden="1">'D.1.4.1 - Zařízení pro vy...'!$C$95:$K$95</definedName>
    <definedName name="_xlnm.Print_Titles" localSheetId="1">'D.1.4.1 - Zařízení pro vy...'!$95:$95</definedName>
    <definedName name="_xlnm.Print_Titles" localSheetId="0">'Rekapitulace stavby'!$49:$49</definedName>
    <definedName name="_xlnm.Print_Area" localSheetId="1">'D.1.4.1 - Zařízení pro vy...'!$C$4:$J$36,'D.1.4.1 - Zařízení pro vy...'!$C$42:$J$77,'D.1.4.1 - Zařízení pro vy...'!$C$83:$K$432</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81029"/>
</workbook>
</file>

<file path=xl/calcChain.xml><?xml version="1.0" encoding="utf-8"?>
<calcChain xmlns="http://schemas.openxmlformats.org/spreadsheetml/2006/main">
  <c r="AY52" i="1" l="1"/>
  <c r="AX52" i="1"/>
  <c r="BI432" i="2"/>
  <c r="BH432" i="2"/>
  <c r="BG432" i="2"/>
  <c r="BF432" i="2"/>
  <c r="T432" i="2"/>
  <c r="R432" i="2"/>
  <c r="P432" i="2"/>
  <c r="BK432" i="2"/>
  <c r="J432" i="2"/>
  <c r="BE432" i="2" s="1"/>
  <c r="BI431" i="2"/>
  <c r="BH431" i="2"/>
  <c r="BG431" i="2"/>
  <c r="BF431" i="2"/>
  <c r="T431" i="2"/>
  <c r="R431" i="2"/>
  <c r="P431" i="2"/>
  <c r="BK431" i="2"/>
  <c r="J431" i="2"/>
  <c r="BE431" i="2" s="1"/>
  <c r="BI430" i="2"/>
  <c r="BH430" i="2"/>
  <c r="BG430" i="2"/>
  <c r="BF430" i="2"/>
  <c r="T430" i="2"/>
  <c r="R430" i="2"/>
  <c r="P430" i="2"/>
  <c r="BK430" i="2"/>
  <c r="J430" i="2"/>
  <c r="BE430" i="2" s="1"/>
  <c r="BI429" i="2"/>
  <c r="BH429" i="2"/>
  <c r="BG429" i="2"/>
  <c r="BF429" i="2"/>
  <c r="BE429" i="2"/>
  <c r="T429" i="2"/>
  <c r="R429" i="2"/>
  <c r="P429" i="2"/>
  <c r="BK429" i="2"/>
  <c r="J429" i="2"/>
  <c r="BI427" i="2"/>
  <c r="BH427" i="2"/>
  <c r="BG427" i="2"/>
  <c r="BF427" i="2"/>
  <c r="BE427" i="2"/>
  <c r="T427" i="2"/>
  <c r="R427" i="2"/>
  <c r="P427" i="2"/>
  <c r="BK427" i="2"/>
  <c r="J427" i="2"/>
  <c r="BI425" i="2"/>
  <c r="BH425" i="2"/>
  <c r="BG425" i="2"/>
  <c r="BF425" i="2"/>
  <c r="T425" i="2"/>
  <c r="R425" i="2"/>
  <c r="P425" i="2"/>
  <c r="BK425" i="2"/>
  <c r="J425" i="2"/>
  <c r="BE425" i="2" s="1"/>
  <c r="BI423" i="2"/>
  <c r="BH423" i="2"/>
  <c r="BG423" i="2"/>
  <c r="BF423" i="2"/>
  <c r="T423" i="2"/>
  <c r="R423" i="2"/>
  <c r="P423" i="2"/>
  <c r="BK423" i="2"/>
  <c r="J423" i="2"/>
  <c r="BE423" i="2" s="1"/>
  <c r="BI421" i="2"/>
  <c r="BH421" i="2"/>
  <c r="BG421" i="2"/>
  <c r="BF421" i="2"/>
  <c r="BE421" i="2"/>
  <c r="T421" i="2"/>
  <c r="T420" i="2" s="1"/>
  <c r="R421" i="2"/>
  <c r="R420" i="2" s="1"/>
  <c r="P421" i="2"/>
  <c r="P420" i="2" s="1"/>
  <c r="BK421" i="2"/>
  <c r="BK420" i="2" s="1"/>
  <c r="J420" i="2" s="1"/>
  <c r="J76" i="2" s="1"/>
  <c r="J421" i="2"/>
  <c r="BI419" i="2"/>
  <c r="BH419" i="2"/>
  <c r="BG419" i="2"/>
  <c r="BF419" i="2"/>
  <c r="BE419" i="2"/>
  <c r="T419" i="2"/>
  <c r="R419" i="2"/>
  <c r="P419" i="2"/>
  <c r="BK419" i="2"/>
  <c r="J419" i="2"/>
  <c r="BI418" i="2"/>
  <c r="BH418" i="2"/>
  <c r="BG418" i="2"/>
  <c r="BF418" i="2"/>
  <c r="BE418" i="2"/>
  <c r="T418" i="2"/>
  <c r="R418" i="2"/>
  <c r="P418" i="2"/>
  <c r="BK418" i="2"/>
  <c r="J418" i="2"/>
  <c r="BI417" i="2"/>
  <c r="BH417" i="2"/>
  <c r="BG417" i="2"/>
  <c r="BF417" i="2"/>
  <c r="T417" i="2"/>
  <c r="R417" i="2"/>
  <c r="P417" i="2"/>
  <c r="BK417" i="2"/>
  <c r="J417" i="2"/>
  <c r="BE417" i="2" s="1"/>
  <c r="BI416" i="2"/>
  <c r="BH416" i="2"/>
  <c r="BG416" i="2"/>
  <c r="BF416" i="2"/>
  <c r="BE416" i="2"/>
  <c r="T416" i="2"/>
  <c r="R416" i="2"/>
  <c r="P416" i="2"/>
  <c r="BK416" i="2"/>
  <c r="J416" i="2"/>
  <c r="BI415" i="2"/>
  <c r="BH415" i="2"/>
  <c r="BG415" i="2"/>
  <c r="BF415" i="2"/>
  <c r="BE415" i="2"/>
  <c r="T415" i="2"/>
  <c r="R415" i="2"/>
  <c r="P415" i="2"/>
  <c r="BK415" i="2"/>
  <c r="J415" i="2"/>
  <c r="BI414" i="2"/>
  <c r="BH414" i="2"/>
  <c r="BG414" i="2"/>
  <c r="BF414" i="2"/>
  <c r="BE414" i="2"/>
  <c r="T414" i="2"/>
  <c r="R414" i="2"/>
  <c r="P414" i="2"/>
  <c r="BK414" i="2"/>
  <c r="J414" i="2"/>
  <c r="BI412" i="2"/>
  <c r="BH412" i="2"/>
  <c r="BG412" i="2"/>
  <c r="BF412" i="2"/>
  <c r="T412" i="2"/>
  <c r="R412" i="2"/>
  <c r="P412" i="2"/>
  <c r="BK412" i="2"/>
  <c r="J412" i="2"/>
  <c r="BE412" i="2" s="1"/>
  <c r="BI411" i="2"/>
  <c r="BH411" i="2"/>
  <c r="BG411" i="2"/>
  <c r="BF411" i="2"/>
  <c r="BE411" i="2"/>
  <c r="T411" i="2"/>
  <c r="R411" i="2"/>
  <c r="P411" i="2"/>
  <c r="BK411" i="2"/>
  <c r="J411" i="2"/>
  <c r="BI410" i="2"/>
  <c r="BH410" i="2"/>
  <c r="BG410" i="2"/>
  <c r="BF410" i="2"/>
  <c r="BE410" i="2"/>
  <c r="T410" i="2"/>
  <c r="R410" i="2"/>
  <c r="P410" i="2"/>
  <c r="BK410" i="2"/>
  <c r="J410" i="2"/>
  <c r="BI409" i="2"/>
  <c r="BH409" i="2"/>
  <c r="BG409" i="2"/>
  <c r="BF409" i="2"/>
  <c r="BE409" i="2"/>
  <c r="T409" i="2"/>
  <c r="T408" i="2" s="1"/>
  <c r="R409" i="2"/>
  <c r="R408" i="2" s="1"/>
  <c r="P409" i="2"/>
  <c r="P408" i="2" s="1"/>
  <c r="BK409" i="2"/>
  <c r="BK408" i="2" s="1"/>
  <c r="J408" i="2" s="1"/>
  <c r="J75" i="2" s="1"/>
  <c r="J409" i="2"/>
  <c r="BI406" i="2"/>
  <c r="BH406" i="2"/>
  <c r="BG406" i="2"/>
  <c r="BF406" i="2"/>
  <c r="T406" i="2"/>
  <c r="R406" i="2"/>
  <c r="P406" i="2"/>
  <c r="BK406" i="2"/>
  <c r="J406" i="2"/>
  <c r="BE406" i="2" s="1"/>
  <c r="BI404" i="2"/>
  <c r="BH404" i="2"/>
  <c r="BG404" i="2"/>
  <c r="BF404" i="2"/>
  <c r="T404" i="2"/>
  <c r="R404" i="2"/>
  <c r="P404" i="2"/>
  <c r="BK404" i="2"/>
  <c r="J404" i="2"/>
  <c r="BE404" i="2" s="1"/>
  <c r="BI403" i="2"/>
  <c r="BH403" i="2"/>
  <c r="BG403" i="2"/>
  <c r="BF403" i="2"/>
  <c r="T403" i="2"/>
  <c r="R403" i="2"/>
  <c r="P403" i="2"/>
  <c r="BK403" i="2"/>
  <c r="J403" i="2"/>
  <c r="BE403" i="2" s="1"/>
  <c r="BI402" i="2"/>
  <c r="BH402" i="2"/>
  <c r="BG402" i="2"/>
  <c r="BF402" i="2"/>
  <c r="T402" i="2"/>
  <c r="R402" i="2"/>
  <c r="P402" i="2"/>
  <c r="BK402" i="2"/>
  <c r="J402" i="2"/>
  <c r="BE402" i="2" s="1"/>
  <c r="BI400" i="2"/>
  <c r="BH400" i="2"/>
  <c r="BG400" i="2"/>
  <c r="BF400" i="2"/>
  <c r="T400" i="2"/>
  <c r="R400" i="2"/>
  <c r="P400" i="2"/>
  <c r="BK400" i="2"/>
  <c r="J400" i="2"/>
  <c r="BE400" i="2" s="1"/>
  <c r="BI398" i="2"/>
  <c r="BH398" i="2"/>
  <c r="BG398" i="2"/>
  <c r="BF398" i="2"/>
  <c r="BE398" i="2"/>
  <c r="T398" i="2"/>
  <c r="R398" i="2"/>
  <c r="P398" i="2"/>
  <c r="BK398" i="2"/>
  <c r="J398" i="2"/>
  <c r="BI396" i="2"/>
  <c r="BH396" i="2"/>
  <c r="BG396" i="2"/>
  <c r="BF396" i="2"/>
  <c r="T396" i="2"/>
  <c r="R396" i="2"/>
  <c r="P396" i="2"/>
  <c r="BK396" i="2"/>
  <c r="J396" i="2"/>
  <c r="BE396" i="2" s="1"/>
  <c r="BI394" i="2"/>
  <c r="BH394" i="2"/>
  <c r="BG394" i="2"/>
  <c r="BF394" i="2"/>
  <c r="T394" i="2"/>
  <c r="T393" i="2" s="1"/>
  <c r="R394" i="2"/>
  <c r="R393" i="2" s="1"/>
  <c r="P394" i="2"/>
  <c r="P393" i="2" s="1"/>
  <c r="BK394" i="2"/>
  <c r="BK393" i="2" s="1"/>
  <c r="J393" i="2" s="1"/>
  <c r="J74" i="2" s="1"/>
  <c r="J394" i="2"/>
  <c r="BE394" i="2" s="1"/>
  <c r="BI391" i="2"/>
  <c r="BH391" i="2"/>
  <c r="BG391" i="2"/>
  <c r="BF391" i="2"/>
  <c r="BE391" i="2"/>
  <c r="T391" i="2"/>
  <c r="R391" i="2"/>
  <c r="P391" i="2"/>
  <c r="BK391" i="2"/>
  <c r="J391" i="2"/>
  <c r="BI389" i="2"/>
  <c r="BH389" i="2"/>
  <c r="BG389" i="2"/>
  <c r="BF389" i="2"/>
  <c r="BE389" i="2"/>
  <c r="T389" i="2"/>
  <c r="R389" i="2"/>
  <c r="P389" i="2"/>
  <c r="BK389" i="2"/>
  <c r="J389" i="2"/>
  <c r="BI388" i="2"/>
  <c r="BH388" i="2"/>
  <c r="BG388" i="2"/>
  <c r="BF388" i="2"/>
  <c r="BE388" i="2"/>
  <c r="T388" i="2"/>
  <c r="R388" i="2"/>
  <c r="P388" i="2"/>
  <c r="BK388" i="2"/>
  <c r="J388" i="2"/>
  <c r="BI387" i="2"/>
  <c r="BH387" i="2"/>
  <c r="BG387" i="2"/>
  <c r="BF387" i="2"/>
  <c r="T387" i="2"/>
  <c r="R387" i="2"/>
  <c r="P387" i="2"/>
  <c r="BK387" i="2"/>
  <c r="J387" i="2"/>
  <c r="BE387" i="2" s="1"/>
  <c r="BI386" i="2"/>
  <c r="BH386" i="2"/>
  <c r="BG386" i="2"/>
  <c r="BF386" i="2"/>
  <c r="BE386" i="2"/>
  <c r="T386" i="2"/>
  <c r="R386" i="2"/>
  <c r="P386" i="2"/>
  <c r="BK386" i="2"/>
  <c r="J386" i="2"/>
  <c r="BI385" i="2"/>
  <c r="BH385" i="2"/>
  <c r="BG385" i="2"/>
  <c r="BF385" i="2"/>
  <c r="BE385" i="2"/>
  <c r="T385" i="2"/>
  <c r="R385" i="2"/>
  <c r="P385" i="2"/>
  <c r="BK385" i="2"/>
  <c r="J385" i="2"/>
  <c r="BI384" i="2"/>
  <c r="BH384" i="2"/>
  <c r="BG384" i="2"/>
  <c r="BF384" i="2"/>
  <c r="BE384" i="2"/>
  <c r="T384" i="2"/>
  <c r="R384" i="2"/>
  <c r="P384" i="2"/>
  <c r="BK384" i="2"/>
  <c r="J384" i="2"/>
  <c r="BI383" i="2"/>
  <c r="BH383" i="2"/>
  <c r="BG383" i="2"/>
  <c r="BF383" i="2"/>
  <c r="T383" i="2"/>
  <c r="R383" i="2"/>
  <c r="P383" i="2"/>
  <c r="BK383" i="2"/>
  <c r="J383" i="2"/>
  <c r="BE383" i="2" s="1"/>
  <c r="BI382" i="2"/>
  <c r="BH382" i="2"/>
  <c r="BG382" i="2"/>
  <c r="BF382" i="2"/>
  <c r="BE382" i="2"/>
  <c r="T382" i="2"/>
  <c r="R382" i="2"/>
  <c r="P382" i="2"/>
  <c r="BK382" i="2"/>
  <c r="J382" i="2"/>
  <c r="BI381" i="2"/>
  <c r="BH381" i="2"/>
  <c r="BG381" i="2"/>
  <c r="BF381" i="2"/>
  <c r="BE381" i="2"/>
  <c r="T381" i="2"/>
  <c r="R381" i="2"/>
  <c r="P381" i="2"/>
  <c r="BK381" i="2"/>
  <c r="J381" i="2"/>
  <c r="BI380" i="2"/>
  <c r="BH380" i="2"/>
  <c r="BG380" i="2"/>
  <c r="BF380" i="2"/>
  <c r="BE380" i="2"/>
  <c r="T380" i="2"/>
  <c r="R380" i="2"/>
  <c r="P380" i="2"/>
  <c r="BK380" i="2"/>
  <c r="J380" i="2"/>
  <c r="BI379" i="2"/>
  <c r="BH379" i="2"/>
  <c r="BG379" i="2"/>
  <c r="BF379" i="2"/>
  <c r="T379" i="2"/>
  <c r="T378" i="2" s="1"/>
  <c r="R379" i="2"/>
  <c r="R378" i="2" s="1"/>
  <c r="P379" i="2"/>
  <c r="P378" i="2" s="1"/>
  <c r="BK379" i="2"/>
  <c r="BK378" i="2" s="1"/>
  <c r="J378" i="2" s="1"/>
  <c r="J73" i="2" s="1"/>
  <c r="J379" i="2"/>
  <c r="BE379" i="2" s="1"/>
  <c r="BI376" i="2"/>
  <c r="BH376" i="2"/>
  <c r="BG376" i="2"/>
  <c r="BF376" i="2"/>
  <c r="T376" i="2"/>
  <c r="R376" i="2"/>
  <c r="P376" i="2"/>
  <c r="BK376" i="2"/>
  <c r="J376" i="2"/>
  <c r="BE376" i="2" s="1"/>
  <c r="BI374" i="2"/>
  <c r="BH374" i="2"/>
  <c r="BG374" i="2"/>
  <c r="BF374" i="2"/>
  <c r="T374" i="2"/>
  <c r="R374" i="2"/>
  <c r="P374" i="2"/>
  <c r="BK374" i="2"/>
  <c r="J374" i="2"/>
  <c r="BE374" i="2" s="1"/>
  <c r="BI373" i="2"/>
  <c r="BH373" i="2"/>
  <c r="BG373" i="2"/>
  <c r="BF373" i="2"/>
  <c r="T373" i="2"/>
  <c r="R373" i="2"/>
  <c r="P373" i="2"/>
  <c r="BK373" i="2"/>
  <c r="J373" i="2"/>
  <c r="BE373" i="2" s="1"/>
  <c r="BI371" i="2"/>
  <c r="BH371" i="2"/>
  <c r="BG371" i="2"/>
  <c r="BF371" i="2"/>
  <c r="T371" i="2"/>
  <c r="R371" i="2"/>
  <c r="P371" i="2"/>
  <c r="BK371" i="2"/>
  <c r="J371" i="2"/>
  <c r="BE371" i="2" s="1"/>
  <c r="BI369" i="2"/>
  <c r="BH369" i="2"/>
  <c r="BG369" i="2"/>
  <c r="BF369" i="2"/>
  <c r="BE369" i="2"/>
  <c r="T369" i="2"/>
  <c r="R369" i="2"/>
  <c r="P369" i="2"/>
  <c r="BK369" i="2"/>
  <c r="J369" i="2"/>
  <c r="BI367" i="2"/>
  <c r="BH367" i="2"/>
  <c r="BG367" i="2"/>
  <c r="BF367" i="2"/>
  <c r="T367" i="2"/>
  <c r="R367" i="2"/>
  <c r="P367" i="2"/>
  <c r="BK367" i="2"/>
  <c r="J367" i="2"/>
  <c r="BE367" i="2" s="1"/>
  <c r="BI366" i="2"/>
  <c r="BH366" i="2"/>
  <c r="BG366" i="2"/>
  <c r="BF366" i="2"/>
  <c r="T366" i="2"/>
  <c r="R366" i="2"/>
  <c r="P366" i="2"/>
  <c r="BK366" i="2"/>
  <c r="J366" i="2"/>
  <c r="BE366" i="2" s="1"/>
  <c r="BI365" i="2"/>
  <c r="BH365" i="2"/>
  <c r="BG365" i="2"/>
  <c r="BF365" i="2"/>
  <c r="T365" i="2"/>
  <c r="R365" i="2"/>
  <c r="P365" i="2"/>
  <c r="BK365" i="2"/>
  <c r="J365" i="2"/>
  <c r="BE365" i="2" s="1"/>
  <c r="BI364" i="2"/>
  <c r="BH364" i="2"/>
  <c r="BG364" i="2"/>
  <c r="BF364" i="2"/>
  <c r="BE364" i="2"/>
  <c r="T364" i="2"/>
  <c r="R364" i="2"/>
  <c r="P364" i="2"/>
  <c r="BK364" i="2"/>
  <c r="J364" i="2"/>
  <c r="BI363" i="2"/>
  <c r="BH363" i="2"/>
  <c r="BG363" i="2"/>
  <c r="BF363" i="2"/>
  <c r="T363" i="2"/>
  <c r="R363" i="2"/>
  <c r="P363" i="2"/>
  <c r="BK363" i="2"/>
  <c r="J363" i="2"/>
  <c r="BE363" i="2" s="1"/>
  <c r="BI362" i="2"/>
  <c r="BH362" i="2"/>
  <c r="BG362" i="2"/>
  <c r="BF362" i="2"/>
  <c r="T362" i="2"/>
  <c r="R362" i="2"/>
  <c r="P362" i="2"/>
  <c r="BK362" i="2"/>
  <c r="J362" i="2"/>
  <c r="BE362" i="2" s="1"/>
  <c r="BI361" i="2"/>
  <c r="BH361" i="2"/>
  <c r="BG361" i="2"/>
  <c r="BF361" i="2"/>
  <c r="T361" i="2"/>
  <c r="R361" i="2"/>
  <c r="P361" i="2"/>
  <c r="BK361" i="2"/>
  <c r="J361" i="2"/>
  <c r="BE361" i="2" s="1"/>
  <c r="BI360" i="2"/>
  <c r="BH360" i="2"/>
  <c r="BG360" i="2"/>
  <c r="BF360" i="2"/>
  <c r="BE360" i="2"/>
  <c r="T360" i="2"/>
  <c r="R360" i="2"/>
  <c r="P360" i="2"/>
  <c r="BK360" i="2"/>
  <c r="J360" i="2"/>
  <c r="BI359" i="2"/>
  <c r="BH359" i="2"/>
  <c r="BG359" i="2"/>
  <c r="BF359" i="2"/>
  <c r="T359" i="2"/>
  <c r="R359" i="2"/>
  <c r="P359" i="2"/>
  <c r="BK359" i="2"/>
  <c r="J359" i="2"/>
  <c r="BE359" i="2" s="1"/>
  <c r="BI358" i="2"/>
  <c r="BH358" i="2"/>
  <c r="BG358" i="2"/>
  <c r="BF358" i="2"/>
  <c r="T358" i="2"/>
  <c r="R358" i="2"/>
  <c r="P358" i="2"/>
  <c r="BK358" i="2"/>
  <c r="J358" i="2"/>
  <c r="BE358" i="2" s="1"/>
  <c r="BI357" i="2"/>
  <c r="BH357" i="2"/>
  <c r="BG357" i="2"/>
  <c r="BF357" i="2"/>
  <c r="T357" i="2"/>
  <c r="R357" i="2"/>
  <c r="P357" i="2"/>
  <c r="BK357" i="2"/>
  <c r="J357" i="2"/>
  <c r="BE357" i="2" s="1"/>
  <c r="BI356" i="2"/>
  <c r="BH356" i="2"/>
  <c r="BG356" i="2"/>
  <c r="BF356" i="2"/>
  <c r="BE356" i="2"/>
  <c r="T356" i="2"/>
  <c r="R356" i="2"/>
  <c r="P356" i="2"/>
  <c r="BK356" i="2"/>
  <c r="J356" i="2"/>
  <c r="BI355" i="2"/>
  <c r="BH355" i="2"/>
  <c r="BG355" i="2"/>
  <c r="BF355" i="2"/>
  <c r="T355" i="2"/>
  <c r="R355" i="2"/>
  <c r="P355" i="2"/>
  <c r="BK355" i="2"/>
  <c r="J355" i="2"/>
  <c r="BE355" i="2" s="1"/>
  <c r="BI354" i="2"/>
  <c r="BH354" i="2"/>
  <c r="BG354" i="2"/>
  <c r="BF354" i="2"/>
  <c r="T354" i="2"/>
  <c r="R354" i="2"/>
  <c r="P354" i="2"/>
  <c r="BK354" i="2"/>
  <c r="J354" i="2"/>
  <c r="BE354" i="2" s="1"/>
  <c r="BI353" i="2"/>
  <c r="BH353" i="2"/>
  <c r="BG353" i="2"/>
  <c r="BF353" i="2"/>
  <c r="T353" i="2"/>
  <c r="R353" i="2"/>
  <c r="P353" i="2"/>
  <c r="BK353" i="2"/>
  <c r="J353" i="2"/>
  <c r="BE353" i="2" s="1"/>
  <c r="BI352" i="2"/>
  <c r="BH352" i="2"/>
  <c r="BG352" i="2"/>
  <c r="BF352" i="2"/>
  <c r="BE352" i="2"/>
  <c r="T352" i="2"/>
  <c r="R352" i="2"/>
  <c r="P352" i="2"/>
  <c r="BK352" i="2"/>
  <c r="J352" i="2"/>
  <c r="BI351" i="2"/>
  <c r="BH351" i="2"/>
  <c r="BG351" i="2"/>
  <c r="BF351" i="2"/>
  <c r="T351" i="2"/>
  <c r="R351" i="2"/>
  <c r="P351" i="2"/>
  <c r="BK351" i="2"/>
  <c r="J351" i="2"/>
  <c r="BE351" i="2" s="1"/>
  <c r="BI350" i="2"/>
  <c r="BH350" i="2"/>
  <c r="BG350" i="2"/>
  <c r="BF350" i="2"/>
  <c r="T350" i="2"/>
  <c r="R350" i="2"/>
  <c r="P350" i="2"/>
  <c r="BK350" i="2"/>
  <c r="J350" i="2"/>
  <c r="BE350" i="2" s="1"/>
  <c r="BI349" i="2"/>
  <c r="BH349" i="2"/>
  <c r="BG349" i="2"/>
  <c r="BF349" i="2"/>
  <c r="BE349" i="2"/>
  <c r="T349" i="2"/>
  <c r="R349" i="2"/>
  <c r="P349" i="2"/>
  <c r="BK349" i="2"/>
  <c r="J349" i="2"/>
  <c r="BI348" i="2"/>
  <c r="BH348" i="2"/>
  <c r="BG348" i="2"/>
  <c r="BF348" i="2"/>
  <c r="BE348" i="2"/>
  <c r="T348" i="2"/>
  <c r="R348" i="2"/>
  <c r="P348" i="2"/>
  <c r="BK348" i="2"/>
  <c r="J348" i="2"/>
  <c r="BI347" i="2"/>
  <c r="BH347" i="2"/>
  <c r="BG347" i="2"/>
  <c r="BF347" i="2"/>
  <c r="T347" i="2"/>
  <c r="R347" i="2"/>
  <c r="P347" i="2"/>
  <c r="BK347" i="2"/>
  <c r="J347" i="2"/>
  <c r="BE347" i="2" s="1"/>
  <c r="BI346" i="2"/>
  <c r="BH346" i="2"/>
  <c r="BG346" i="2"/>
  <c r="BF346" i="2"/>
  <c r="T346" i="2"/>
  <c r="R346" i="2"/>
  <c r="P346" i="2"/>
  <c r="BK346" i="2"/>
  <c r="J346" i="2"/>
  <c r="BE346" i="2" s="1"/>
  <c r="BI345" i="2"/>
  <c r="BH345" i="2"/>
  <c r="BG345" i="2"/>
  <c r="BF345" i="2"/>
  <c r="BE345" i="2"/>
  <c r="T345" i="2"/>
  <c r="R345" i="2"/>
  <c r="P345" i="2"/>
  <c r="BK345" i="2"/>
  <c r="J345" i="2"/>
  <c r="BI344" i="2"/>
  <c r="BH344" i="2"/>
  <c r="BG344" i="2"/>
  <c r="BF344" i="2"/>
  <c r="BE344" i="2"/>
  <c r="T344" i="2"/>
  <c r="R344" i="2"/>
  <c r="P344" i="2"/>
  <c r="BK344" i="2"/>
  <c r="J344" i="2"/>
  <c r="BI343" i="2"/>
  <c r="BH343" i="2"/>
  <c r="BG343" i="2"/>
  <c r="BF343" i="2"/>
  <c r="T343" i="2"/>
  <c r="R343" i="2"/>
  <c r="P343" i="2"/>
  <c r="BK343" i="2"/>
  <c r="J343" i="2"/>
  <c r="BE343" i="2" s="1"/>
  <c r="BI342" i="2"/>
  <c r="BH342" i="2"/>
  <c r="BG342" i="2"/>
  <c r="BF342" i="2"/>
  <c r="T342" i="2"/>
  <c r="R342" i="2"/>
  <c r="P342" i="2"/>
  <c r="BK342" i="2"/>
  <c r="J342" i="2"/>
  <c r="BE342" i="2" s="1"/>
  <c r="BI341" i="2"/>
  <c r="BH341" i="2"/>
  <c r="BG341" i="2"/>
  <c r="BF341" i="2"/>
  <c r="BE341" i="2"/>
  <c r="T341" i="2"/>
  <c r="R341" i="2"/>
  <c r="P341" i="2"/>
  <c r="BK341" i="2"/>
  <c r="J341" i="2"/>
  <c r="BI340" i="2"/>
  <c r="BH340" i="2"/>
  <c r="BG340" i="2"/>
  <c r="BF340" i="2"/>
  <c r="BE340" i="2"/>
  <c r="T340" i="2"/>
  <c r="R340" i="2"/>
  <c r="P340" i="2"/>
  <c r="BK340" i="2"/>
  <c r="J340" i="2"/>
  <c r="BI339" i="2"/>
  <c r="BH339" i="2"/>
  <c r="BG339" i="2"/>
  <c r="BF339" i="2"/>
  <c r="T339" i="2"/>
  <c r="R339" i="2"/>
  <c r="P339" i="2"/>
  <c r="BK339" i="2"/>
  <c r="J339" i="2"/>
  <c r="BE339" i="2" s="1"/>
  <c r="BI338" i="2"/>
  <c r="BH338" i="2"/>
  <c r="BG338" i="2"/>
  <c r="BF338" i="2"/>
  <c r="T338" i="2"/>
  <c r="R338" i="2"/>
  <c r="P338" i="2"/>
  <c r="BK338" i="2"/>
  <c r="J338" i="2"/>
  <c r="BE338" i="2" s="1"/>
  <c r="BI337" i="2"/>
  <c r="BH337" i="2"/>
  <c r="BG337" i="2"/>
  <c r="BF337" i="2"/>
  <c r="BE337" i="2"/>
  <c r="T337" i="2"/>
  <c r="R337" i="2"/>
  <c r="P337" i="2"/>
  <c r="BK337" i="2"/>
  <c r="J337" i="2"/>
  <c r="BI336" i="2"/>
  <c r="BH336" i="2"/>
  <c r="BG336" i="2"/>
  <c r="BF336" i="2"/>
  <c r="BE336" i="2"/>
  <c r="T336" i="2"/>
  <c r="R336" i="2"/>
  <c r="P336" i="2"/>
  <c r="BK336" i="2"/>
  <c r="J336" i="2"/>
  <c r="BI335" i="2"/>
  <c r="BH335" i="2"/>
  <c r="BG335" i="2"/>
  <c r="BF335" i="2"/>
  <c r="T335" i="2"/>
  <c r="R335" i="2"/>
  <c r="P335" i="2"/>
  <c r="BK335" i="2"/>
  <c r="J335" i="2"/>
  <c r="BE335" i="2" s="1"/>
  <c r="BI334" i="2"/>
  <c r="BH334" i="2"/>
  <c r="BG334" i="2"/>
  <c r="BF334" i="2"/>
  <c r="T334" i="2"/>
  <c r="R334" i="2"/>
  <c r="P334" i="2"/>
  <c r="BK334" i="2"/>
  <c r="J334" i="2"/>
  <c r="BE334" i="2" s="1"/>
  <c r="BI333" i="2"/>
  <c r="BH333" i="2"/>
  <c r="BG333" i="2"/>
  <c r="BF333" i="2"/>
  <c r="BE333" i="2"/>
  <c r="T333" i="2"/>
  <c r="R333" i="2"/>
  <c r="P333" i="2"/>
  <c r="BK333" i="2"/>
  <c r="J333" i="2"/>
  <c r="BI332" i="2"/>
  <c r="BH332" i="2"/>
  <c r="BG332" i="2"/>
  <c r="BF332" i="2"/>
  <c r="BE332" i="2"/>
  <c r="T332" i="2"/>
  <c r="R332" i="2"/>
  <c r="P332" i="2"/>
  <c r="BK332" i="2"/>
  <c r="J332" i="2"/>
  <c r="BI331" i="2"/>
  <c r="BH331" i="2"/>
  <c r="BG331" i="2"/>
  <c r="BF331" i="2"/>
  <c r="T331" i="2"/>
  <c r="R331" i="2"/>
  <c r="P331" i="2"/>
  <c r="BK331" i="2"/>
  <c r="J331" i="2"/>
  <c r="BE331" i="2" s="1"/>
  <c r="BI330" i="2"/>
  <c r="BH330" i="2"/>
  <c r="BG330" i="2"/>
  <c r="BF330" i="2"/>
  <c r="T330" i="2"/>
  <c r="R330" i="2"/>
  <c r="P330" i="2"/>
  <c r="BK330" i="2"/>
  <c r="J330" i="2"/>
  <c r="BE330" i="2" s="1"/>
  <c r="BI329" i="2"/>
  <c r="BH329" i="2"/>
  <c r="BG329" i="2"/>
  <c r="BF329" i="2"/>
  <c r="BE329" i="2"/>
  <c r="T329" i="2"/>
  <c r="R329" i="2"/>
  <c r="P329" i="2"/>
  <c r="BK329" i="2"/>
  <c r="J329" i="2"/>
  <c r="BI328" i="2"/>
  <c r="BH328" i="2"/>
  <c r="BG328" i="2"/>
  <c r="BF328" i="2"/>
  <c r="BE328" i="2"/>
  <c r="T328" i="2"/>
  <c r="R328" i="2"/>
  <c r="P328" i="2"/>
  <c r="BK328" i="2"/>
  <c r="J328" i="2"/>
  <c r="BI327" i="2"/>
  <c r="BH327" i="2"/>
  <c r="BG327" i="2"/>
  <c r="BF327" i="2"/>
  <c r="T327" i="2"/>
  <c r="R327" i="2"/>
  <c r="P327" i="2"/>
  <c r="BK327" i="2"/>
  <c r="J327" i="2"/>
  <c r="BE327" i="2" s="1"/>
  <c r="BI326" i="2"/>
  <c r="BH326" i="2"/>
  <c r="BG326" i="2"/>
  <c r="BF326" i="2"/>
  <c r="BE326" i="2"/>
  <c r="T326" i="2"/>
  <c r="R326" i="2"/>
  <c r="P326" i="2"/>
  <c r="BK326" i="2"/>
  <c r="J326" i="2"/>
  <c r="BI325" i="2"/>
  <c r="BH325" i="2"/>
  <c r="BG325" i="2"/>
  <c r="BF325" i="2"/>
  <c r="BE325" i="2"/>
  <c r="T325" i="2"/>
  <c r="R325" i="2"/>
  <c r="P325" i="2"/>
  <c r="BK325" i="2"/>
  <c r="J325" i="2"/>
  <c r="BI324" i="2"/>
  <c r="BH324" i="2"/>
  <c r="BG324" i="2"/>
  <c r="BF324" i="2"/>
  <c r="BE324" i="2"/>
  <c r="T324" i="2"/>
  <c r="R324" i="2"/>
  <c r="P324" i="2"/>
  <c r="BK324" i="2"/>
  <c r="J324" i="2"/>
  <c r="BI323" i="2"/>
  <c r="BH323" i="2"/>
  <c r="BG323" i="2"/>
  <c r="BF323" i="2"/>
  <c r="T323" i="2"/>
  <c r="R323" i="2"/>
  <c r="P323" i="2"/>
  <c r="BK323" i="2"/>
  <c r="J323" i="2"/>
  <c r="BE323" i="2" s="1"/>
  <c r="BI322" i="2"/>
  <c r="BH322" i="2"/>
  <c r="BG322" i="2"/>
  <c r="BF322" i="2"/>
  <c r="BE322" i="2"/>
  <c r="T322" i="2"/>
  <c r="R322" i="2"/>
  <c r="P322" i="2"/>
  <c r="BK322" i="2"/>
  <c r="J322" i="2"/>
  <c r="BI321" i="2"/>
  <c r="BH321" i="2"/>
  <c r="BG321" i="2"/>
  <c r="BF321" i="2"/>
  <c r="BE321" i="2"/>
  <c r="T321" i="2"/>
  <c r="R321" i="2"/>
  <c r="P321" i="2"/>
  <c r="BK321" i="2"/>
  <c r="J321" i="2"/>
  <c r="BI320" i="2"/>
  <c r="BH320" i="2"/>
  <c r="BG320" i="2"/>
  <c r="BF320" i="2"/>
  <c r="BE320" i="2"/>
  <c r="T320" i="2"/>
  <c r="R320" i="2"/>
  <c r="P320" i="2"/>
  <c r="BK320" i="2"/>
  <c r="J320" i="2"/>
  <c r="BI319" i="2"/>
  <c r="BH319" i="2"/>
  <c r="BG319" i="2"/>
  <c r="BF319" i="2"/>
  <c r="T319" i="2"/>
  <c r="R319" i="2"/>
  <c r="P319" i="2"/>
  <c r="BK319" i="2"/>
  <c r="J319" i="2"/>
  <c r="BE319" i="2" s="1"/>
  <c r="BI318" i="2"/>
  <c r="BH318" i="2"/>
  <c r="BG318" i="2"/>
  <c r="BF318" i="2"/>
  <c r="BE318" i="2"/>
  <c r="T318" i="2"/>
  <c r="R318" i="2"/>
  <c r="P318" i="2"/>
  <c r="BK318" i="2"/>
  <c r="J318" i="2"/>
  <c r="BI317" i="2"/>
  <c r="BH317" i="2"/>
  <c r="BG317" i="2"/>
  <c r="BF317" i="2"/>
  <c r="BE317" i="2"/>
  <c r="T317" i="2"/>
  <c r="T316" i="2" s="1"/>
  <c r="R317" i="2"/>
  <c r="R316" i="2" s="1"/>
  <c r="P317" i="2"/>
  <c r="P316" i="2" s="1"/>
  <c r="BK317" i="2"/>
  <c r="BK316" i="2" s="1"/>
  <c r="J316" i="2" s="1"/>
  <c r="J72" i="2" s="1"/>
  <c r="J317" i="2"/>
  <c r="BI315" i="2"/>
  <c r="BH315" i="2"/>
  <c r="BG315" i="2"/>
  <c r="BF315" i="2"/>
  <c r="T315" i="2"/>
  <c r="R315" i="2"/>
  <c r="P315" i="2"/>
  <c r="BK315" i="2"/>
  <c r="J315" i="2"/>
  <c r="BE315" i="2" s="1"/>
  <c r="BI314" i="2"/>
  <c r="BH314" i="2"/>
  <c r="BG314" i="2"/>
  <c r="BF314" i="2"/>
  <c r="T314" i="2"/>
  <c r="R314" i="2"/>
  <c r="P314" i="2"/>
  <c r="BK314" i="2"/>
  <c r="J314" i="2"/>
  <c r="BE314" i="2" s="1"/>
  <c r="BI313" i="2"/>
  <c r="BH313" i="2"/>
  <c r="BG313" i="2"/>
  <c r="BF313" i="2"/>
  <c r="T313" i="2"/>
  <c r="R313" i="2"/>
  <c r="P313" i="2"/>
  <c r="BK313" i="2"/>
  <c r="J313" i="2"/>
  <c r="BE313" i="2" s="1"/>
  <c r="BI312" i="2"/>
  <c r="BH312" i="2"/>
  <c r="BG312" i="2"/>
  <c r="BF312" i="2"/>
  <c r="BE312" i="2"/>
  <c r="T312" i="2"/>
  <c r="R312" i="2"/>
  <c r="P312" i="2"/>
  <c r="BK312" i="2"/>
  <c r="J312" i="2"/>
  <c r="BI310" i="2"/>
  <c r="BH310" i="2"/>
  <c r="BG310" i="2"/>
  <c r="BF310" i="2"/>
  <c r="T310" i="2"/>
  <c r="R310" i="2"/>
  <c r="P310" i="2"/>
  <c r="BK310" i="2"/>
  <c r="J310" i="2"/>
  <c r="BE310" i="2" s="1"/>
  <c r="BI308" i="2"/>
  <c r="BH308" i="2"/>
  <c r="BG308" i="2"/>
  <c r="BF308" i="2"/>
  <c r="T308" i="2"/>
  <c r="R308" i="2"/>
  <c r="P308" i="2"/>
  <c r="BK308" i="2"/>
  <c r="J308" i="2"/>
  <c r="BE308" i="2" s="1"/>
  <c r="BI307" i="2"/>
  <c r="BH307" i="2"/>
  <c r="BG307" i="2"/>
  <c r="BF307" i="2"/>
  <c r="T307" i="2"/>
  <c r="R307" i="2"/>
  <c r="P307" i="2"/>
  <c r="BK307" i="2"/>
  <c r="J307" i="2"/>
  <c r="BE307" i="2" s="1"/>
  <c r="BI306" i="2"/>
  <c r="BH306" i="2"/>
  <c r="BG306" i="2"/>
  <c r="BF306" i="2"/>
  <c r="BE306" i="2"/>
  <c r="T306" i="2"/>
  <c r="R306" i="2"/>
  <c r="P306" i="2"/>
  <c r="BK306" i="2"/>
  <c r="J306" i="2"/>
  <c r="BI305" i="2"/>
  <c r="BH305" i="2"/>
  <c r="BG305" i="2"/>
  <c r="BF305" i="2"/>
  <c r="BE305" i="2"/>
  <c r="T305" i="2"/>
  <c r="R305" i="2"/>
  <c r="P305" i="2"/>
  <c r="BK305" i="2"/>
  <c r="J305" i="2"/>
  <c r="BI304" i="2"/>
  <c r="BH304" i="2"/>
  <c r="BG304" i="2"/>
  <c r="BF304" i="2"/>
  <c r="T304" i="2"/>
  <c r="R304" i="2"/>
  <c r="P304" i="2"/>
  <c r="BK304" i="2"/>
  <c r="J304" i="2"/>
  <c r="BE304" i="2" s="1"/>
  <c r="BI303" i="2"/>
  <c r="BH303" i="2"/>
  <c r="BG303" i="2"/>
  <c r="BF303" i="2"/>
  <c r="T303" i="2"/>
  <c r="R303" i="2"/>
  <c r="P303" i="2"/>
  <c r="BK303" i="2"/>
  <c r="J303" i="2"/>
  <c r="BE303" i="2" s="1"/>
  <c r="BI301" i="2"/>
  <c r="BH301" i="2"/>
  <c r="BG301" i="2"/>
  <c r="BF301" i="2"/>
  <c r="BE301" i="2"/>
  <c r="T301" i="2"/>
  <c r="R301" i="2"/>
  <c r="P301" i="2"/>
  <c r="BK301" i="2"/>
  <c r="J301" i="2"/>
  <c r="BI299" i="2"/>
  <c r="BH299" i="2"/>
  <c r="BG299" i="2"/>
  <c r="BF299" i="2"/>
  <c r="BE299" i="2"/>
  <c r="T299" i="2"/>
  <c r="R299" i="2"/>
  <c r="P299" i="2"/>
  <c r="BK299" i="2"/>
  <c r="J299" i="2"/>
  <c r="BI297" i="2"/>
  <c r="BH297" i="2"/>
  <c r="BG297" i="2"/>
  <c r="BF297" i="2"/>
  <c r="T297" i="2"/>
  <c r="R297" i="2"/>
  <c r="P297" i="2"/>
  <c r="BK297" i="2"/>
  <c r="J297" i="2"/>
  <c r="BE297" i="2" s="1"/>
  <c r="BI295" i="2"/>
  <c r="BH295" i="2"/>
  <c r="BG295" i="2"/>
  <c r="BF295" i="2"/>
  <c r="T295" i="2"/>
  <c r="R295" i="2"/>
  <c r="P295" i="2"/>
  <c r="BK295" i="2"/>
  <c r="J295" i="2"/>
  <c r="BE295" i="2" s="1"/>
  <c r="BI294" i="2"/>
  <c r="BH294" i="2"/>
  <c r="BG294" i="2"/>
  <c r="BF294" i="2"/>
  <c r="BE294" i="2"/>
  <c r="T294" i="2"/>
  <c r="R294" i="2"/>
  <c r="P294" i="2"/>
  <c r="BK294" i="2"/>
  <c r="J294" i="2"/>
  <c r="BI293" i="2"/>
  <c r="BH293" i="2"/>
  <c r="BG293" i="2"/>
  <c r="BF293" i="2"/>
  <c r="BE293" i="2"/>
  <c r="T293" i="2"/>
  <c r="R293" i="2"/>
  <c r="P293" i="2"/>
  <c r="BK293" i="2"/>
  <c r="J293" i="2"/>
  <c r="BI292" i="2"/>
  <c r="BH292" i="2"/>
  <c r="BG292" i="2"/>
  <c r="BF292" i="2"/>
  <c r="T292" i="2"/>
  <c r="R292" i="2"/>
  <c r="P292" i="2"/>
  <c r="BK292" i="2"/>
  <c r="J292" i="2"/>
  <c r="BE292" i="2" s="1"/>
  <c r="BI291" i="2"/>
  <c r="BH291" i="2"/>
  <c r="BG291" i="2"/>
  <c r="BF291" i="2"/>
  <c r="T291" i="2"/>
  <c r="R291" i="2"/>
  <c r="P291" i="2"/>
  <c r="BK291" i="2"/>
  <c r="J291" i="2"/>
  <c r="BE291" i="2" s="1"/>
  <c r="BI290" i="2"/>
  <c r="BH290" i="2"/>
  <c r="BG290" i="2"/>
  <c r="BF290" i="2"/>
  <c r="BE290" i="2"/>
  <c r="T290" i="2"/>
  <c r="R290" i="2"/>
  <c r="P290" i="2"/>
  <c r="BK290" i="2"/>
  <c r="J290" i="2"/>
  <c r="BI289" i="2"/>
  <c r="BH289" i="2"/>
  <c r="BG289" i="2"/>
  <c r="BF289" i="2"/>
  <c r="BE289" i="2"/>
  <c r="T289" i="2"/>
  <c r="R289" i="2"/>
  <c r="P289" i="2"/>
  <c r="BK289" i="2"/>
  <c r="J289" i="2"/>
  <c r="BI288" i="2"/>
  <c r="BH288" i="2"/>
  <c r="BG288" i="2"/>
  <c r="BF288" i="2"/>
  <c r="T288" i="2"/>
  <c r="R288" i="2"/>
  <c r="P288" i="2"/>
  <c r="BK288" i="2"/>
  <c r="J288" i="2"/>
  <c r="BE288" i="2" s="1"/>
  <c r="BI287" i="2"/>
  <c r="BH287" i="2"/>
  <c r="BG287" i="2"/>
  <c r="BF287" i="2"/>
  <c r="T287" i="2"/>
  <c r="T286" i="2" s="1"/>
  <c r="R287" i="2"/>
  <c r="R286" i="2" s="1"/>
  <c r="P287" i="2"/>
  <c r="P286" i="2" s="1"/>
  <c r="BK287" i="2"/>
  <c r="BK286" i="2" s="1"/>
  <c r="J286" i="2" s="1"/>
  <c r="J71" i="2" s="1"/>
  <c r="J287" i="2"/>
  <c r="BE287" i="2" s="1"/>
  <c r="BI285" i="2"/>
  <c r="BH285" i="2"/>
  <c r="BG285" i="2"/>
  <c r="BF285" i="2"/>
  <c r="BE285" i="2"/>
  <c r="T285" i="2"/>
  <c r="R285" i="2"/>
  <c r="P285" i="2"/>
  <c r="BK285" i="2"/>
  <c r="J285" i="2"/>
  <c r="BI284" i="2"/>
  <c r="BH284" i="2"/>
  <c r="BG284" i="2"/>
  <c r="BF284" i="2"/>
  <c r="T284" i="2"/>
  <c r="R284" i="2"/>
  <c r="P284" i="2"/>
  <c r="BK284" i="2"/>
  <c r="J284" i="2"/>
  <c r="BE284" i="2" s="1"/>
  <c r="BI283" i="2"/>
  <c r="BH283" i="2"/>
  <c r="BG283" i="2"/>
  <c r="BF283" i="2"/>
  <c r="T283" i="2"/>
  <c r="R283" i="2"/>
  <c r="P283" i="2"/>
  <c r="BK283" i="2"/>
  <c r="J283" i="2"/>
  <c r="BE283" i="2" s="1"/>
  <c r="BI281" i="2"/>
  <c r="BH281" i="2"/>
  <c r="BG281" i="2"/>
  <c r="BF281" i="2"/>
  <c r="BE281" i="2"/>
  <c r="T281" i="2"/>
  <c r="R281" i="2"/>
  <c r="P281" i="2"/>
  <c r="BK281" i="2"/>
  <c r="J281" i="2"/>
  <c r="BI279" i="2"/>
  <c r="BH279" i="2"/>
  <c r="BG279" i="2"/>
  <c r="BF279" i="2"/>
  <c r="BE279" i="2"/>
  <c r="T279" i="2"/>
  <c r="R279" i="2"/>
  <c r="P279" i="2"/>
  <c r="BK279" i="2"/>
  <c r="J279" i="2"/>
  <c r="BI277" i="2"/>
  <c r="BH277" i="2"/>
  <c r="BG277" i="2"/>
  <c r="BF277" i="2"/>
  <c r="T277" i="2"/>
  <c r="R277" i="2"/>
  <c r="P277" i="2"/>
  <c r="BK277" i="2"/>
  <c r="J277" i="2"/>
  <c r="BE277" i="2" s="1"/>
  <c r="BI275" i="2"/>
  <c r="BH275" i="2"/>
  <c r="BG275" i="2"/>
  <c r="BF275" i="2"/>
  <c r="T275" i="2"/>
  <c r="R275" i="2"/>
  <c r="P275" i="2"/>
  <c r="BK275" i="2"/>
  <c r="J275" i="2"/>
  <c r="BE275" i="2" s="1"/>
  <c r="BI274" i="2"/>
  <c r="BH274" i="2"/>
  <c r="BG274" i="2"/>
  <c r="BF274" i="2"/>
  <c r="BE274" i="2"/>
  <c r="T274" i="2"/>
  <c r="R274" i="2"/>
  <c r="P274" i="2"/>
  <c r="BK274" i="2"/>
  <c r="J274" i="2"/>
  <c r="BI273" i="2"/>
  <c r="BH273" i="2"/>
  <c r="BG273" i="2"/>
  <c r="BF273" i="2"/>
  <c r="BE273" i="2"/>
  <c r="T273" i="2"/>
  <c r="R273" i="2"/>
  <c r="P273" i="2"/>
  <c r="BK273" i="2"/>
  <c r="J273" i="2"/>
  <c r="BI271" i="2"/>
  <c r="BH271" i="2"/>
  <c r="BG271" i="2"/>
  <c r="BF271" i="2"/>
  <c r="T271" i="2"/>
  <c r="R271" i="2"/>
  <c r="P271" i="2"/>
  <c r="BK271" i="2"/>
  <c r="J271" i="2"/>
  <c r="BE271" i="2" s="1"/>
  <c r="BI269" i="2"/>
  <c r="BH269" i="2"/>
  <c r="BG269" i="2"/>
  <c r="BF269" i="2"/>
  <c r="T269" i="2"/>
  <c r="R269" i="2"/>
  <c r="P269" i="2"/>
  <c r="BK269" i="2"/>
  <c r="J269" i="2"/>
  <c r="BE269" i="2" s="1"/>
  <c r="BI268" i="2"/>
  <c r="BH268" i="2"/>
  <c r="BG268" i="2"/>
  <c r="BF268" i="2"/>
  <c r="BE268" i="2"/>
  <c r="T268" i="2"/>
  <c r="R268" i="2"/>
  <c r="P268" i="2"/>
  <c r="BK268" i="2"/>
  <c r="J268" i="2"/>
  <c r="BI267" i="2"/>
  <c r="BH267" i="2"/>
  <c r="BG267" i="2"/>
  <c r="BF267" i="2"/>
  <c r="BE267" i="2"/>
  <c r="T267" i="2"/>
  <c r="R267" i="2"/>
  <c r="P267" i="2"/>
  <c r="BK267" i="2"/>
  <c r="J267" i="2"/>
  <c r="BI266" i="2"/>
  <c r="BH266" i="2"/>
  <c r="BG266" i="2"/>
  <c r="BF266" i="2"/>
  <c r="T266" i="2"/>
  <c r="R266" i="2"/>
  <c r="P266" i="2"/>
  <c r="BK266" i="2"/>
  <c r="J266" i="2"/>
  <c r="BE266" i="2" s="1"/>
  <c r="BI265" i="2"/>
  <c r="BH265" i="2"/>
  <c r="BG265" i="2"/>
  <c r="BF265" i="2"/>
  <c r="T265" i="2"/>
  <c r="R265" i="2"/>
  <c r="P265" i="2"/>
  <c r="BK265" i="2"/>
  <c r="J265" i="2"/>
  <c r="BE265" i="2" s="1"/>
  <c r="BI264" i="2"/>
  <c r="BH264" i="2"/>
  <c r="BG264" i="2"/>
  <c r="BF264" i="2"/>
  <c r="BE264" i="2"/>
  <c r="T264" i="2"/>
  <c r="R264" i="2"/>
  <c r="P264" i="2"/>
  <c r="BK264" i="2"/>
  <c r="J264" i="2"/>
  <c r="BI263" i="2"/>
  <c r="BH263" i="2"/>
  <c r="BG263" i="2"/>
  <c r="BF263" i="2"/>
  <c r="BE263" i="2"/>
  <c r="T263" i="2"/>
  <c r="R263" i="2"/>
  <c r="P263" i="2"/>
  <c r="BK263" i="2"/>
  <c r="J263" i="2"/>
  <c r="BI262" i="2"/>
  <c r="BH262" i="2"/>
  <c r="BG262" i="2"/>
  <c r="BF262" i="2"/>
  <c r="T262" i="2"/>
  <c r="R262" i="2"/>
  <c r="P262" i="2"/>
  <c r="BK262" i="2"/>
  <c r="J262" i="2"/>
  <c r="BE262" i="2" s="1"/>
  <c r="BI261" i="2"/>
  <c r="BH261" i="2"/>
  <c r="BG261" i="2"/>
  <c r="BF261" i="2"/>
  <c r="T261" i="2"/>
  <c r="R261" i="2"/>
  <c r="P261" i="2"/>
  <c r="BK261" i="2"/>
  <c r="J261" i="2"/>
  <c r="BE261" i="2" s="1"/>
  <c r="BI260" i="2"/>
  <c r="BH260" i="2"/>
  <c r="BG260" i="2"/>
  <c r="BF260" i="2"/>
  <c r="BE260" i="2"/>
  <c r="T260" i="2"/>
  <c r="R260" i="2"/>
  <c r="P260" i="2"/>
  <c r="BK260" i="2"/>
  <c r="J260" i="2"/>
  <c r="BI259" i="2"/>
  <c r="BH259" i="2"/>
  <c r="BG259" i="2"/>
  <c r="BF259" i="2"/>
  <c r="BE259" i="2"/>
  <c r="T259" i="2"/>
  <c r="R259" i="2"/>
  <c r="P259" i="2"/>
  <c r="BK259" i="2"/>
  <c r="J259" i="2"/>
  <c r="BI258" i="2"/>
  <c r="BH258" i="2"/>
  <c r="BG258" i="2"/>
  <c r="BF258" i="2"/>
  <c r="T258" i="2"/>
  <c r="R258" i="2"/>
  <c r="P258" i="2"/>
  <c r="BK258" i="2"/>
  <c r="J258" i="2"/>
  <c r="BE258" i="2" s="1"/>
  <c r="BI257" i="2"/>
  <c r="BH257" i="2"/>
  <c r="BG257" i="2"/>
  <c r="BF257" i="2"/>
  <c r="BE257" i="2"/>
  <c r="T257" i="2"/>
  <c r="R257" i="2"/>
  <c r="P257" i="2"/>
  <c r="BK257" i="2"/>
  <c r="J257" i="2"/>
  <c r="BI256" i="2"/>
  <c r="BH256" i="2"/>
  <c r="BG256" i="2"/>
  <c r="BF256" i="2"/>
  <c r="BE256" i="2"/>
  <c r="T256" i="2"/>
  <c r="R256" i="2"/>
  <c r="P256" i="2"/>
  <c r="BK256" i="2"/>
  <c r="J256" i="2"/>
  <c r="BI255" i="2"/>
  <c r="BH255" i="2"/>
  <c r="BG255" i="2"/>
  <c r="BF255" i="2"/>
  <c r="BE255" i="2"/>
  <c r="T255" i="2"/>
  <c r="R255" i="2"/>
  <c r="P255" i="2"/>
  <c r="BK255" i="2"/>
  <c r="J255" i="2"/>
  <c r="BI254" i="2"/>
  <c r="BH254" i="2"/>
  <c r="BG254" i="2"/>
  <c r="BF254" i="2"/>
  <c r="T254" i="2"/>
  <c r="R254" i="2"/>
  <c r="P254" i="2"/>
  <c r="BK254" i="2"/>
  <c r="J254" i="2"/>
  <c r="BE254" i="2" s="1"/>
  <c r="BI253" i="2"/>
  <c r="BH253" i="2"/>
  <c r="BG253" i="2"/>
  <c r="BF253" i="2"/>
  <c r="BE253" i="2"/>
  <c r="T253" i="2"/>
  <c r="R253" i="2"/>
  <c r="P253" i="2"/>
  <c r="BK253" i="2"/>
  <c r="J253" i="2"/>
  <c r="BI252" i="2"/>
  <c r="BH252" i="2"/>
  <c r="BG252" i="2"/>
  <c r="BF252" i="2"/>
  <c r="BE252" i="2"/>
  <c r="T252" i="2"/>
  <c r="T251" i="2" s="1"/>
  <c r="R252" i="2"/>
  <c r="R251" i="2" s="1"/>
  <c r="P252" i="2"/>
  <c r="P251" i="2" s="1"/>
  <c r="BK252" i="2"/>
  <c r="BK251" i="2" s="1"/>
  <c r="J251" i="2" s="1"/>
  <c r="J70" i="2" s="1"/>
  <c r="J252" i="2"/>
  <c r="BI250" i="2"/>
  <c r="BH250" i="2"/>
  <c r="BG250" i="2"/>
  <c r="BF250" i="2"/>
  <c r="T250" i="2"/>
  <c r="R250" i="2"/>
  <c r="P250" i="2"/>
  <c r="BK250" i="2"/>
  <c r="J250" i="2"/>
  <c r="BE250" i="2" s="1"/>
  <c r="BI249" i="2"/>
  <c r="BH249" i="2"/>
  <c r="BG249" i="2"/>
  <c r="BF249" i="2"/>
  <c r="T249" i="2"/>
  <c r="R249" i="2"/>
  <c r="P249" i="2"/>
  <c r="BK249" i="2"/>
  <c r="J249" i="2"/>
  <c r="BE249" i="2" s="1"/>
  <c r="BI248" i="2"/>
  <c r="BH248" i="2"/>
  <c r="BG248" i="2"/>
  <c r="BF248" i="2"/>
  <c r="T248" i="2"/>
  <c r="R248" i="2"/>
  <c r="P248" i="2"/>
  <c r="BK248" i="2"/>
  <c r="J248" i="2"/>
  <c r="BE248" i="2" s="1"/>
  <c r="BI247" i="2"/>
  <c r="BH247" i="2"/>
  <c r="BG247" i="2"/>
  <c r="BF247" i="2"/>
  <c r="BE247" i="2"/>
  <c r="T247" i="2"/>
  <c r="R247" i="2"/>
  <c r="P247" i="2"/>
  <c r="BK247" i="2"/>
  <c r="J247" i="2"/>
  <c r="BI246" i="2"/>
  <c r="BH246" i="2"/>
  <c r="BG246" i="2"/>
  <c r="BF246" i="2"/>
  <c r="BE246" i="2"/>
  <c r="T246" i="2"/>
  <c r="R246" i="2"/>
  <c r="P246" i="2"/>
  <c r="BK246" i="2"/>
  <c r="J246" i="2"/>
  <c r="BI244" i="2"/>
  <c r="BH244" i="2"/>
  <c r="BG244" i="2"/>
  <c r="BF244" i="2"/>
  <c r="T244" i="2"/>
  <c r="R244" i="2"/>
  <c r="P244" i="2"/>
  <c r="BK244" i="2"/>
  <c r="J244" i="2"/>
  <c r="BE244" i="2" s="1"/>
  <c r="BI243" i="2"/>
  <c r="BH243" i="2"/>
  <c r="BG243" i="2"/>
  <c r="BF243" i="2"/>
  <c r="T243" i="2"/>
  <c r="R243" i="2"/>
  <c r="P243" i="2"/>
  <c r="BK243" i="2"/>
  <c r="J243" i="2"/>
  <c r="BE243" i="2" s="1"/>
  <c r="BI242" i="2"/>
  <c r="BH242" i="2"/>
  <c r="BG242" i="2"/>
  <c r="BF242" i="2"/>
  <c r="BE242" i="2"/>
  <c r="T242" i="2"/>
  <c r="R242" i="2"/>
  <c r="P242" i="2"/>
  <c r="BK242" i="2"/>
  <c r="J242" i="2"/>
  <c r="BI241" i="2"/>
  <c r="BH241" i="2"/>
  <c r="BG241" i="2"/>
  <c r="BF241" i="2"/>
  <c r="BE241" i="2"/>
  <c r="T241" i="2"/>
  <c r="R241" i="2"/>
  <c r="P241" i="2"/>
  <c r="BK241" i="2"/>
  <c r="J241" i="2"/>
  <c r="BI239" i="2"/>
  <c r="BH239" i="2"/>
  <c r="BG239" i="2"/>
  <c r="BF239" i="2"/>
  <c r="T239" i="2"/>
  <c r="R239" i="2"/>
  <c r="P239" i="2"/>
  <c r="BK239" i="2"/>
  <c r="J239" i="2"/>
  <c r="BE239" i="2" s="1"/>
  <c r="BI237" i="2"/>
  <c r="BH237" i="2"/>
  <c r="BG237" i="2"/>
  <c r="BF237" i="2"/>
  <c r="T237" i="2"/>
  <c r="R237" i="2"/>
  <c r="P237" i="2"/>
  <c r="BK237" i="2"/>
  <c r="J237" i="2"/>
  <c r="BE237" i="2" s="1"/>
  <c r="BI236" i="2"/>
  <c r="BH236" i="2"/>
  <c r="BG236" i="2"/>
  <c r="BF236" i="2"/>
  <c r="BE236" i="2"/>
  <c r="T236" i="2"/>
  <c r="R236" i="2"/>
  <c r="P236" i="2"/>
  <c r="BK236" i="2"/>
  <c r="J236" i="2"/>
  <c r="BI235" i="2"/>
  <c r="BH235" i="2"/>
  <c r="BG235" i="2"/>
  <c r="BF235" i="2"/>
  <c r="BE235" i="2"/>
  <c r="T235" i="2"/>
  <c r="R235" i="2"/>
  <c r="P235" i="2"/>
  <c r="BK235" i="2"/>
  <c r="J235" i="2"/>
  <c r="BI234" i="2"/>
  <c r="BH234" i="2"/>
  <c r="BG234" i="2"/>
  <c r="BF234" i="2"/>
  <c r="T234" i="2"/>
  <c r="R234" i="2"/>
  <c r="P234" i="2"/>
  <c r="BK234" i="2"/>
  <c r="J234" i="2"/>
  <c r="BE234" i="2" s="1"/>
  <c r="BI233" i="2"/>
  <c r="BH233" i="2"/>
  <c r="BG233" i="2"/>
  <c r="BF233" i="2"/>
  <c r="T233" i="2"/>
  <c r="R233" i="2"/>
  <c r="P233" i="2"/>
  <c r="BK233" i="2"/>
  <c r="J233" i="2"/>
  <c r="BE233" i="2" s="1"/>
  <c r="BI232" i="2"/>
  <c r="BH232" i="2"/>
  <c r="BG232" i="2"/>
  <c r="BF232" i="2"/>
  <c r="BE232" i="2"/>
  <c r="T232" i="2"/>
  <c r="R232" i="2"/>
  <c r="P232" i="2"/>
  <c r="BK232" i="2"/>
  <c r="J232" i="2"/>
  <c r="BI231" i="2"/>
  <c r="BH231" i="2"/>
  <c r="BG231" i="2"/>
  <c r="BF231" i="2"/>
  <c r="BE231" i="2"/>
  <c r="T231" i="2"/>
  <c r="R231" i="2"/>
  <c r="P231" i="2"/>
  <c r="BK231" i="2"/>
  <c r="J231" i="2"/>
  <c r="BI230" i="2"/>
  <c r="BH230" i="2"/>
  <c r="BG230" i="2"/>
  <c r="BF230" i="2"/>
  <c r="T230" i="2"/>
  <c r="R230" i="2"/>
  <c r="P230" i="2"/>
  <c r="BK230" i="2"/>
  <c r="J230" i="2"/>
  <c r="BE230" i="2" s="1"/>
  <c r="BI229" i="2"/>
  <c r="BH229" i="2"/>
  <c r="BG229" i="2"/>
  <c r="BF229" i="2"/>
  <c r="T229" i="2"/>
  <c r="R229" i="2"/>
  <c r="P229" i="2"/>
  <c r="BK229" i="2"/>
  <c r="J229" i="2"/>
  <c r="BE229" i="2" s="1"/>
  <c r="BI228" i="2"/>
  <c r="BH228" i="2"/>
  <c r="BG228" i="2"/>
  <c r="BF228" i="2"/>
  <c r="BE228" i="2"/>
  <c r="T228" i="2"/>
  <c r="R228" i="2"/>
  <c r="P228" i="2"/>
  <c r="BK228" i="2"/>
  <c r="J228" i="2"/>
  <c r="BI227" i="2"/>
  <c r="BH227" i="2"/>
  <c r="BG227" i="2"/>
  <c r="BF227" i="2"/>
  <c r="BE227" i="2"/>
  <c r="T227" i="2"/>
  <c r="R227" i="2"/>
  <c r="P227" i="2"/>
  <c r="BK227" i="2"/>
  <c r="J227" i="2"/>
  <c r="BI226" i="2"/>
  <c r="BH226" i="2"/>
  <c r="BG226" i="2"/>
  <c r="BF226" i="2"/>
  <c r="T226" i="2"/>
  <c r="R226" i="2"/>
  <c r="P226" i="2"/>
  <c r="BK226" i="2"/>
  <c r="J226" i="2"/>
  <c r="BE226" i="2" s="1"/>
  <c r="BI225" i="2"/>
  <c r="BH225" i="2"/>
  <c r="BG225" i="2"/>
  <c r="BF225" i="2"/>
  <c r="T225" i="2"/>
  <c r="R225" i="2"/>
  <c r="P225" i="2"/>
  <c r="BK225" i="2"/>
  <c r="J225" i="2"/>
  <c r="BE225" i="2" s="1"/>
  <c r="BI224" i="2"/>
  <c r="BH224" i="2"/>
  <c r="BG224" i="2"/>
  <c r="BF224" i="2"/>
  <c r="BE224" i="2"/>
  <c r="T224" i="2"/>
  <c r="R224" i="2"/>
  <c r="P224" i="2"/>
  <c r="BK224" i="2"/>
  <c r="J224" i="2"/>
  <c r="BI222" i="2"/>
  <c r="BH222" i="2"/>
  <c r="BG222" i="2"/>
  <c r="BF222" i="2"/>
  <c r="BE222" i="2"/>
  <c r="T222" i="2"/>
  <c r="R222" i="2"/>
  <c r="P222" i="2"/>
  <c r="BK222" i="2"/>
  <c r="J222" i="2"/>
  <c r="BI221" i="2"/>
  <c r="BH221" i="2"/>
  <c r="BG221" i="2"/>
  <c r="BF221" i="2"/>
  <c r="BE221" i="2"/>
  <c r="T221" i="2"/>
  <c r="R221" i="2"/>
  <c r="P221" i="2"/>
  <c r="BK221" i="2"/>
  <c r="J221" i="2"/>
  <c r="BI220" i="2"/>
  <c r="BH220" i="2"/>
  <c r="BG220" i="2"/>
  <c r="BF220" i="2"/>
  <c r="T220" i="2"/>
  <c r="R220" i="2"/>
  <c r="P220" i="2"/>
  <c r="BK220" i="2"/>
  <c r="J220" i="2"/>
  <c r="BE220" i="2" s="1"/>
  <c r="BI219" i="2"/>
  <c r="BH219" i="2"/>
  <c r="BG219" i="2"/>
  <c r="BF219" i="2"/>
  <c r="BE219" i="2"/>
  <c r="T219" i="2"/>
  <c r="R219" i="2"/>
  <c r="P219" i="2"/>
  <c r="BK219" i="2"/>
  <c r="J219" i="2"/>
  <c r="BI218" i="2"/>
  <c r="BH218" i="2"/>
  <c r="BG218" i="2"/>
  <c r="BF218" i="2"/>
  <c r="BE218" i="2"/>
  <c r="T218" i="2"/>
  <c r="R218" i="2"/>
  <c r="P218" i="2"/>
  <c r="BK218" i="2"/>
  <c r="J218" i="2"/>
  <c r="BI217" i="2"/>
  <c r="BH217" i="2"/>
  <c r="BG217" i="2"/>
  <c r="BF217" i="2"/>
  <c r="BE217" i="2"/>
  <c r="T217" i="2"/>
  <c r="R217" i="2"/>
  <c r="P217" i="2"/>
  <c r="BK217" i="2"/>
  <c r="J217" i="2"/>
  <c r="BI216" i="2"/>
  <c r="BH216" i="2"/>
  <c r="BG216" i="2"/>
  <c r="BF216" i="2"/>
  <c r="T216" i="2"/>
  <c r="R216" i="2"/>
  <c r="P216" i="2"/>
  <c r="BK216" i="2"/>
  <c r="J216" i="2"/>
  <c r="BE216" i="2" s="1"/>
  <c r="BI215" i="2"/>
  <c r="BH215" i="2"/>
  <c r="BG215" i="2"/>
  <c r="BF215" i="2"/>
  <c r="BE215" i="2"/>
  <c r="T215" i="2"/>
  <c r="R215" i="2"/>
  <c r="P215" i="2"/>
  <c r="BK215" i="2"/>
  <c r="J215" i="2"/>
  <c r="BI214" i="2"/>
  <c r="BH214" i="2"/>
  <c r="BG214" i="2"/>
  <c r="BF214" i="2"/>
  <c r="BE214" i="2"/>
  <c r="T214" i="2"/>
  <c r="R214" i="2"/>
  <c r="P214" i="2"/>
  <c r="BK214" i="2"/>
  <c r="J214" i="2"/>
  <c r="BI213" i="2"/>
  <c r="BH213" i="2"/>
  <c r="BG213" i="2"/>
  <c r="BF213" i="2"/>
  <c r="BE213" i="2"/>
  <c r="T213" i="2"/>
  <c r="R213" i="2"/>
  <c r="P213" i="2"/>
  <c r="BK213" i="2"/>
  <c r="J213" i="2"/>
  <c r="BI211" i="2"/>
  <c r="BH211" i="2"/>
  <c r="BG211" i="2"/>
  <c r="BF211" i="2"/>
  <c r="T211" i="2"/>
  <c r="T210" i="2" s="1"/>
  <c r="R211" i="2"/>
  <c r="R210" i="2" s="1"/>
  <c r="P211" i="2"/>
  <c r="P210" i="2" s="1"/>
  <c r="BK211" i="2"/>
  <c r="BK210" i="2" s="1"/>
  <c r="J210" i="2" s="1"/>
  <c r="J69" i="2" s="1"/>
  <c r="J211" i="2"/>
  <c r="BE211" i="2" s="1"/>
  <c r="BI208" i="2"/>
  <c r="BH208" i="2"/>
  <c r="BG208" i="2"/>
  <c r="BF208" i="2"/>
  <c r="T208" i="2"/>
  <c r="R208" i="2"/>
  <c r="P208" i="2"/>
  <c r="BK208" i="2"/>
  <c r="J208" i="2"/>
  <c r="BE208" i="2" s="1"/>
  <c r="BI206" i="2"/>
  <c r="BH206" i="2"/>
  <c r="BG206" i="2"/>
  <c r="BF206" i="2"/>
  <c r="T206" i="2"/>
  <c r="R206" i="2"/>
  <c r="P206" i="2"/>
  <c r="BK206" i="2"/>
  <c r="J206" i="2"/>
  <c r="BE206" i="2" s="1"/>
  <c r="BI205" i="2"/>
  <c r="BH205" i="2"/>
  <c r="BG205" i="2"/>
  <c r="BF205" i="2"/>
  <c r="T205" i="2"/>
  <c r="R205" i="2"/>
  <c r="P205" i="2"/>
  <c r="BK205" i="2"/>
  <c r="J205" i="2"/>
  <c r="BE205" i="2" s="1"/>
  <c r="BI204" i="2"/>
  <c r="BH204" i="2"/>
  <c r="BG204" i="2"/>
  <c r="BF204" i="2"/>
  <c r="T204" i="2"/>
  <c r="R204" i="2"/>
  <c r="P204" i="2"/>
  <c r="BK204" i="2"/>
  <c r="J204" i="2"/>
  <c r="BE204" i="2" s="1"/>
  <c r="BI203" i="2"/>
  <c r="BH203" i="2"/>
  <c r="BG203" i="2"/>
  <c r="BF203" i="2"/>
  <c r="T203" i="2"/>
  <c r="R203" i="2"/>
  <c r="P203" i="2"/>
  <c r="BK203" i="2"/>
  <c r="J203" i="2"/>
  <c r="BE203" i="2" s="1"/>
  <c r="BI202" i="2"/>
  <c r="BH202" i="2"/>
  <c r="BG202" i="2"/>
  <c r="BF202" i="2"/>
  <c r="T202" i="2"/>
  <c r="T201" i="2" s="1"/>
  <c r="R202" i="2"/>
  <c r="R201" i="2" s="1"/>
  <c r="P202" i="2"/>
  <c r="P201" i="2" s="1"/>
  <c r="BK202" i="2"/>
  <c r="BK201" i="2" s="1"/>
  <c r="J201" i="2" s="1"/>
  <c r="J68" i="2" s="1"/>
  <c r="J202" i="2"/>
  <c r="BE202" i="2" s="1"/>
  <c r="BI200" i="2"/>
  <c r="BH200" i="2"/>
  <c r="BG200" i="2"/>
  <c r="BF200" i="2"/>
  <c r="T200" i="2"/>
  <c r="R200" i="2"/>
  <c r="P200" i="2"/>
  <c r="BK200" i="2"/>
  <c r="J200" i="2"/>
  <c r="BE200" i="2" s="1"/>
  <c r="BI199" i="2"/>
  <c r="BH199" i="2"/>
  <c r="BG199" i="2"/>
  <c r="BF199" i="2"/>
  <c r="BE199" i="2"/>
  <c r="T199" i="2"/>
  <c r="R199" i="2"/>
  <c r="P199" i="2"/>
  <c r="BK199" i="2"/>
  <c r="J199" i="2"/>
  <c r="BI198" i="2"/>
  <c r="BH198" i="2"/>
  <c r="BG198" i="2"/>
  <c r="BF198" i="2"/>
  <c r="BE198" i="2"/>
  <c r="T198" i="2"/>
  <c r="R198" i="2"/>
  <c r="P198" i="2"/>
  <c r="BK198" i="2"/>
  <c r="J198" i="2"/>
  <c r="BI196" i="2"/>
  <c r="BH196" i="2"/>
  <c r="BG196" i="2"/>
  <c r="BF196" i="2"/>
  <c r="BE196" i="2"/>
  <c r="T196" i="2"/>
  <c r="R196" i="2"/>
  <c r="P196" i="2"/>
  <c r="BK196" i="2"/>
  <c r="J196" i="2"/>
  <c r="BI194" i="2"/>
  <c r="BH194" i="2"/>
  <c r="BG194" i="2"/>
  <c r="BF194" i="2"/>
  <c r="T194" i="2"/>
  <c r="R194" i="2"/>
  <c r="P194" i="2"/>
  <c r="BK194" i="2"/>
  <c r="J194" i="2"/>
  <c r="BE194" i="2" s="1"/>
  <c r="BI192" i="2"/>
  <c r="BH192" i="2"/>
  <c r="BG192" i="2"/>
  <c r="BF192" i="2"/>
  <c r="BE192" i="2"/>
  <c r="T192" i="2"/>
  <c r="R192" i="2"/>
  <c r="P192" i="2"/>
  <c r="BK192" i="2"/>
  <c r="J192" i="2"/>
  <c r="BI190" i="2"/>
  <c r="BH190" i="2"/>
  <c r="BG190" i="2"/>
  <c r="BF190" i="2"/>
  <c r="BE190" i="2"/>
  <c r="T190" i="2"/>
  <c r="R190" i="2"/>
  <c r="P190" i="2"/>
  <c r="BK190" i="2"/>
  <c r="J190" i="2"/>
  <c r="BI189" i="2"/>
  <c r="BH189" i="2"/>
  <c r="BG189" i="2"/>
  <c r="BF189" i="2"/>
  <c r="BE189" i="2"/>
  <c r="T189" i="2"/>
  <c r="R189" i="2"/>
  <c r="P189" i="2"/>
  <c r="BK189" i="2"/>
  <c r="J189" i="2"/>
  <c r="BI188" i="2"/>
  <c r="BH188" i="2"/>
  <c r="BG188" i="2"/>
  <c r="BF188" i="2"/>
  <c r="T188" i="2"/>
  <c r="R188" i="2"/>
  <c r="P188" i="2"/>
  <c r="BK188" i="2"/>
  <c r="J188" i="2"/>
  <c r="BE188" i="2" s="1"/>
  <c r="BI187" i="2"/>
  <c r="BH187" i="2"/>
  <c r="BG187" i="2"/>
  <c r="BF187" i="2"/>
  <c r="BE187" i="2"/>
  <c r="T187" i="2"/>
  <c r="R187" i="2"/>
  <c r="P187" i="2"/>
  <c r="BK187" i="2"/>
  <c r="J187" i="2"/>
  <c r="BI186" i="2"/>
  <c r="BH186" i="2"/>
  <c r="BG186" i="2"/>
  <c r="BF186" i="2"/>
  <c r="BE186" i="2"/>
  <c r="T186" i="2"/>
  <c r="R186" i="2"/>
  <c r="P186" i="2"/>
  <c r="BK186" i="2"/>
  <c r="J186" i="2"/>
  <c r="BI185" i="2"/>
  <c r="BH185" i="2"/>
  <c r="BG185" i="2"/>
  <c r="BF185" i="2"/>
  <c r="BE185" i="2"/>
  <c r="T185" i="2"/>
  <c r="R185" i="2"/>
  <c r="P185" i="2"/>
  <c r="BK185" i="2"/>
  <c r="J185" i="2"/>
  <c r="BI184" i="2"/>
  <c r="BH184" i="2"/>
  <c r="BG184" i="2"/>
  <c r="BF184" i="2"/>
  <c r="T184" i="2"/>
  <c r="R184" i="2"/>
  <c r="P184" i="2"/>
  <c r="BK184" i="2"/>
  <c r="J184" i="2"/>
  <c r="BE184" i="2" s="1"/>
  <c r="BI183" i="2"/>
  <c r="BH183" i="2"/>
  <c r="BG183" i="2"/>
  <c r="BF183" i="2"/>
  <c r="BE183" i="2"/>
  <c r="T183" i="2"/>
  <c r="R183" i="2"/>
  <c r="P183" i="2"/>
  <c r="BK183" i="2"/>
  <c r="J183" i="2"/>
  <c r="BI182" i="2"/>
  <c r="BH182" i="2"/>
  <c r="BG182" i="2"/>
  <c r="BF182" i="2"/>
  <c r="BE182" i="2"/>
  <c r="T182" i="2"/>
  <c r="R182" i="2"/>
  <c r="P182" i="2"/>
  <c r="BK182" i="2"/>
  <c r="J182" i="2"/>
  <c r="BI181" i="2"/>
  <c r="BH181" i="2"/>
  <c r="BG181" i="2"/>
  <c r="BF181" i="2"/>
  <c r="BE181" i="2"/>
  <c r="T181" i="2"/>
  <c r="R181" i="2"/>
  <c r="P181" i="2"/>
  <c r="BK181" i="2"/>
  <c r="J181" i="2"/>
  <c r="BI180" i="2"/>
  <c r="BH180" i="2"/>
  <c r="BG180" i="2"/>
  <c r="BF180" i="2"/>
  <c r="BE180" i="2"/>
  <c r="T180" i="2"/>
  <c r="R180" i="2"/>
  <c r="P180" i="2"/>
  <c r="BK180" i="2"/>
  <c r="J180" i="2"/>
  <c r="BI178" i="2"/>
  <c r="BH178" i="2"/>
  <c r="BG178" i="2"/>
  <c r="BF178" i="2"/>
  <c r="BE178" i="2"/>
  <c r="T178" i="2"/>
  <c r="R178" i="2"/>
  <c r="P178" i="2"/>
  <c r="BK178" i="2"/>
  <c r="J178" i="2"/>
  <c r="BI176" i="2"/>
  <c r="BH176" i="2"/>
  <c r="BG176" i="2"/>
  <c r="BF176" i="2"/>
  <c r="BE176" i="2"/>
  <c r="T176" i="2"/>
  <c r="R176" i="2"/>
  <c r="P176" i="2"/>
  <c r="BK176" i="2"/>
  <c r="J176" i="2"/>
  <c r="BI174" i="2"/>
  <c r="BH174" i="2"/>
  <c r="BG174" i="2"/>
  <c r="BF174" i="2"/>
  <c r="BE174" i="2"/>
  <c r="T174" i="2"/>
  <c r="R174" i="2"/>
  <c r="P174" i="2"/>
  <c r="BK174" i="2"/>
  <c r="J174" i="2"/>
  <c r="BI172" i="2"/>
  <c r="BH172" i="2"/>
  <c r="BG172" i="2"/>
  <c r="BF172" i="2"/>
  <c r="BE172" i="2"/>
  <c r="T172" i="2"/>
  <c r="T171" i="2" s="1"/>
  <c r="R172" i="2"/>
  <c r="R171" i="2" s="1"/>
  <c r="P172" i="2"/>
  <c r="P171" i="2" s="1"/>
  <c r="BK172" i="2"/>
  <c r="BK171" i="2" s="1"/>
  <c r="J171" i="2" s="1"/>
  <c r="J67" i="2" s="1"/>
  <c r="J172" i="2"/>
  <c r="BI169" i="2"/>
  <c r="BH169" i="2"/>
  <c r="BG169" i="2"/>
  <c r="BF169" i="2"/>
  <c r="T169" i="2"/>
  <c r="R169" i="2"/>
  <c r="P169" i="2"/>
  <c r="BK169" i="2"/>
  <c r="J169" i="2"/>
  <c r="BE169" i="2" s="1"/>
  <c r="BI167" i="2"/>
  <c r="BH167" i="2"/>
  <c r="BG167" i="2"/>
  <c r="BF167" i="2"/>
  <c r="T167" i="2"/>
  <c r="R167" i="2"/>
  <c r="P167" i="2"/>
  <c r="BK167" i="2"/>
  <c r="J167" i="2"/>
  <c r="BE167" i="2" s="1"/>
  <c r="BI165" i="2"/>
  <c r="BH165" i="2"/>
  <c r="BG165" i="2"/>
  <c r="BF165" i="2"/>
  <c r="T165" i="2"/>
  <c r="R165" i="2"/>
  <c r="P165" i="2"/>
  <c r="BK165" i="2"/>
  <c r="J165" i="2"/>
  <c r="BE165" i="2" s="1"/>
  <c r="BI164" i="2"/>
  <c r="BH164" i="2"/>
  <c r="BG164" i="2"/>
  <c r="BF164" i="2"/>
  <c r="T164" i="2"/>
  <c r="R164" i="2"/>
  <c r="P164" i="2"/>
  <c r="BK164" i="2"/>
  <c r="J164" i="2"/>
  <c r="BE164" i="2" s="1"/>
  <c r="BI163" i="2"/>
  <c r="BH163" i="2"/>
  <c r="BG163" i="2"/>
  <c r="BF163" i="2"/>
  <c r="T163" i="2"/>
  <c r="R163" i="2"/>
  <c r="P163" i="2"/>
  <c r="BK163" i="2"/>
  <c r="J163" i="2"/>
  <c r="BE163" i="2" s="1"/>
  <c r="BI161" i="2"/>
  <c r="BH161" i="2"/>
  <c r="BG161" i="2"/>
  <c r="BF161" i="2"/>
  <c r="T161" i="2"/>
  <c r="R161" i="2"/>
  <c r="P161" i="2"/>
  <c r="BK161" i="2"/>
  <c r="J161" i="2"/>
  <c r="BE161" i="2" s="1"/>
  <c r="BI160" i="2"/>
  <c r="BH160" i="2"/>
  <c r="BG160" i="2"/>
  <c r="BF160" i="2"/>
  <c r="T160" i="2"/>
  <c r="T159" i="2" s="1"/>
  <c r="R160" i="2"/>
  <c r="R159" i="2" s="1"/>
  <c r="P160" i="2"/>
  <c r="P159" i="2" s="1"/>
  <c r="BK160" i="2"/>
  <c r="BK159" i="2" s="1"/>
  <c r="J159" i="2" s="1"/>
  <c r="J66" i="2" s="1"/>
  <c r="J160" i="2"/>
  <c r="BE160" i="2" s="1"/>
  <c r="BI158" i="2"/>
  <c r="BH158" i="2"/>
  <c r="BG158" i="2"/>
  <c r="BF158" i="2"/>
  <c r="BE158" i="2"/>
  <c r="T158" i="2"/>
  <c r="R158" i="2"/>
  <c r="P158" i="2"/>
  <c r="BK158" i="2"/>
  <c r="J158" i="2"/>
  <c r="BI154" i="2"/>
  <c r="BH154" i="2"/>
  <c r="BG154" i="2"/>
  <c r="BF154" i="2"/>
  <c r="BE154" i="2"/>
  <c r="T154" i="2"/>
  <c r="R154" i="2"/>
  <c r="P154" i="2"/>
  <c r="BK154" i="2"/>
  <c r="J154" i="2"/>
  <c r="BI152" i="2"/>
  <c r="BH152" i="2"/>
  <c r="BG152" i="2"/>
  <c r="BF152" i="2"/>
  <c r="BE152" i="2"/>
  <c r="T152" i="2"/>
  <c r="R152" i="2"/>
  <c r="P152" i="2"/>
  <c r="BK152" i="2"/>
  <c r="J152" i="2"/>
  <c r="BI150" i="2"/>
  <c r="BH150" i="2"/>
  <c r="BG150" i="2"/>
  <c r="BF150" i="2"/>
  <c r="BE150" i="2"/>
  <c r="T150" i="2"/>
  <c r="R150" i="2"/>
  <c r="P150" i="2"/>
  <c r="BK150" i="2"/>
  <c r="J150" i="2"/>
  <c r="BI149" i="2"/>
  <c r="BH149" i="2"/>
  <c r="BG149" i="2"/>
  <c r="BF149" i="2"/>
  <c r="BE149" i="2"/>
  <c r="T149" i="2"/>
  <c r="R149" i="2"/>
  <c r="P149" i="2"/>
  <c r="BK149" i="2"/>
  <c r="J149" i="2"/>
  <c r="BI148" i="2"/>
  <c r="BH148" i="2"/>
  <c r="BG148" i="2"/>
  <c r="BF148" i="2"/>
  <c r="BE148" i="2"/>
  <c r="T148" i="2"/>
  <c r="R148" i="2"/>
  <c r="P148" i="2"/>
  <c r="BK148" i="2"/>
  <c r="J148" i="2"/>
  <c r="BI147" i="2"/>
  <c r="BH147" i="2"/>
  <c r="BG147" i="2"/>
  <c r="BF147" i="2"/>
  <c r="BE147" i="2"/>
  <c r="T147" i="2"/>
  <c r="R147" i="2"/>
  <c r="P147" i="2"/>
  <c r="BK147" i="2"/>
  <c r="J147" i="2"/>
  <c r="BI146" i="2"/>
  <c r="BH146" i="2"/>
  <c r="BG146" i="2"/>
  <c r="BF146" i="2"/>
  <c r="BE146" i="2"/>
  <c r="T146" i="2"/>
  <c r="R146" i="2"/>
  <c r="P146" i="2"/>
  <c r="BK146" i="2"/>
  <c r="J146" i="2"/>
  <c r="BI145" i="2"/>
  <c r="BH145" i="2"/>
  <c r="BG145" i="2"/>
  <c r="BF145" i="2"/>
  <c r="BE145" i="2"/>
  <c r="T145" i="2"/>
  <c r="R145" i="2"/>
  <c r="P145" i="2"/>
  <c r="BK145" i="2"/>
  <c r="J145" i="2"/>
  <c r="BI144" i="2"/>
  <c r="BH144" i="2"/>
  <c r="BG144" i="2"/>
  <c r="BF144" i="2"/>
  <c r="BE144" i="2"/>
  <c r="T144" i="2"/>
  <c r="R144" i="2"/>
  <c r="P144" i="2"/>
  <c r="BK144" i="2"/>
  <c r="J144" i="2"/>
  <c r="BI143" i="2"/>
  <c r="BH143" i="2"/>
  <c r="BG143" i="2"/>
  <c r="BF143" i="2"/>
  <c r="BE143" i="2"/>
  <c r="T143" i="2"/>
  <c r="R143" i="2"/>
  <c r="P143" i="2"/>
  <c r="BK143" i="2"/>
  <c r="J143" i="2"/>
  <c r="BI142" i="2"/>
  <c r="BH142" i="2"/>
  <c r="BG142" i="2"/>
  <c r="BF142" i="2"/>
  <c r="BE142" i="2"/>
  <c r="T142" i="2"/>
  <c r="R142" i="2"/>
  <c r="P142" i="2"/>
  <c r="BK142" i="2"/>
  <c r="J142" i="2"/>
  <c r="BI141" i="2"/>
  <c r="BH141" i="2"/>
  <c r="BG141" i="2"/>
  <c r="BF141" i="2"/>
  <c r="BE141" i="2"/>
  <c r="T141" i="2"/>
  <c r="R141" i="2"/>
  <c r="P141" i="2"/>
  <c r="BK141" i="2"/>
  <c r="J141" i="2"/>
  <c r="BI140" i="2"/>
  <c r="BH140" i="2"/>
  <c r="BG140" i="2"/>
  <c r="BF140" i="2"/>
  <c r="BE140" i="2"/>
  <c r="T140" i="2"/>
  <c r="R140" i="2"/>
  <c r="P140" i="2"/>
  <c r="BK140" i="2"/>
  <c r="J140" i="2"/>
  <c r="BI139" i="2"/>
  <c r="BH139" i="2"/>
  <c r="BG139" i="2"/>
  <c r="BF139" i="2"/>
  <c r="BE139" i="2"/>
  <c r="T139" i="2"/>
  <c r="R139" i="2"/>
  <c r="P139" i="2"/>
  <c r="BK139" i="2"/>
  <c r="J139" i="2"/>
  <c r="BI138" i="2"/>
  <c r="BH138" i="2"/>
  <c r="BG138" i="2"/>
  <c r="BF138" i="2"/>
  <c r="BE138" i="2"/>
  <c r="T138" i="2"/>
  <c r="R138" i="2"/>
  <c r="P138" i="2"/>
  <c r="BK138" i="2"/>
  <c r="J138" i="2"/>
  <c r="BI137" i="2"/>
  <c r="BH137" i="2"/>
  <c r="BG137" i="2"/>
  <c r="BF137" i="2"/>
  <c r="BE137" i="2"/>
  <c r="T137" i="2"/>
  <c r="R137" i="2"/>
  <c r="P137" i="2"/>
  <c r="BK137" i="2"/>
  <c r="J137" i="2"/>
  <c r="BI136" i="2"/>
  <c r="BH136" i="2"/>
  <c r="BG136" i="2"/>
  <c r="BF136" i="2"/>
  <c r="BE136" i="2"/>
  <c r="T136" i="2"/>
  <c r="R136" i="2"/>
  <c r="P136" i="2"/>
  <c r="BK136" i="2"/>
  <c r="J136" i="2"/>
  <c r="BI135" i="2"/>
  <c r="BH135" i="2"/>
  <c r="BG135" i="2"/>
  <c r="BF135" i="2"/>
  <c r="BE135" i="2"/>
  <c r="T135" i="2"/>
  <c r="R135" i="2"/>
  <c r="P135" i="2"/>
  <c r="BK135" i="2"/>
  <c r="J135" i="2"/>
  <c r="BI134" i="2"/>
  <c r="BH134" i="2"/>
  <c r="BG134" i="2"/>
  <c r="BF134" i="2"/>
  <c r="BE134" i="2"/>
  <c r="T134" i="2"/>
  <c r="R134" i="2"/>
  <c r="P134" i="2"/>
  <c r="BK134" i="2"/>
  <c r="J134" i="2"/>
  <c r="BI133" i="2"/>
  <c r="BH133" i="2"/>
  <c r="BG133" i="2"/>
  <c r="BF133" i="2"/>
  <c r="BE133" i="2"/>
  <c r="T133" i="2"/>
  <c r="R133" i="2"/>
  <c r="P133" i="2"/>
  <c r="BK133" i="2"/>
  <c r="J133" i="2"/>
  <c r="BI132" i="2"/>
  <c r="BH132" i="2"/>
  <c r="BG132" i="2"/>
  <c r="BF132" i="2"/>
  <c r="BE132" i="2"/>
  <c r="T132" i="2"/>
  <c r="T131" i="2" s="1"/>
  <c r="R132" i="2"/>
  <c r="R131" i="2" s="1"/>
  <c r="R130" i="2" s="1"/>
  <c r="P132" i="2"/>
  <c r="P131" i="2" s="1"/>
  <c r="BK132" i="2"/>
  <c r="BK131" i="2" s="1"/>
  <c r="J132" i="2"/>
  <c r="BI128" i="2"/>
  <c r="BH128" i="2"/>
  <c r="BG128" i="2"/>
  <c r="BF128" i="2"/>
  <c r="BE128" i="2"/>
  <c r="T128" i="2"/>
  <c r="T127" i="2" s="1"/>
  <c r="R128" i="2"/>
  <c r="R127" i="2" s="1"/>
  <c r="P128" i="2"/>
  <c r="P127" i="2" s="1"/>
  <c r="BK128" i="2"/>
  <c r="BK127" i="2" s="1"/>
  <c r="J127" i="2" s="1"/>
  <c r="J63" i="2" s="1"/>
  <c r="J128" i="2"/>
  <c r="BI125" i="2"/>
  <c r="BH125" i="2"/>
  <c r="BG125" i="2"/>
  <c r="BF125" i="2"/>
  <c r="T125" i="2"/>
  <c r="R125" i="2"/>
  <c r="P125" i="2"/>
  <c r="BK125" i="2"/>
  <c r="J125" i="2"/>
  <c r="BE125" i="2" s="1"/>
  <c r="BI123" i="2"/>
  <c r="BH123" i="2"/>
  <c r="BG123" i="2"/>
  <c r="BF123" i="2"/>
  <c r="T123" i="2"/>
  <c r="R123" i="2"/>
  <c r="P123" i="2"/>
  <c r="BK123" i="2"/>
  <c r="J123" i="2"/>
  <c r="BE123" i="2" s="1"/>
  <c r="BI120" i="2"/>
  <c r="BH120" i="2"/>
  <c r="BG120" i="2"/>
  <c r="BF120" i="2"/>
  <c r="T120" i="2"/>
  <c r="R120" i="2"/>
  <c r="P120" i="2"/>
  <c r="BK120" i="2"/>
  <c r="J120" i="2"/>
  <c r="BE120" i="2" s="1"/>
  <c r="BI117" i="2"/>
  <c r="BH117" i="2"/>
  <c r="BG117" i="2"/>
  <c r="BF117" i="2"/>
  <c r="T117" i="2"/>
  <c r="T116" i="2" s="1"/>
  <c r="R117" i="2"/>
  <c r="R116" i="2" s="1"/>
  <c r="P117" i="2"/>
  <c r="P116" i="2" s="1"/>
  <c r="BK117" i="2"/>
  <c r="BK116" i="2" s="1"/>
  <c r="J116" i="2" s="1"/>
  <c r="J62" i="2" s="1"/>
  <c r="J117" i="2"/>
  <c r="BE117" i="2" s="1"/>
  <c r="BI114" i="2"/>
  <c r="BH114" i="2"/>
  <c r="BG114" i="2"/>
  <c r="BF114" i="2"/>
  <c r="BE114" i="2"/>
  <c r="T114" i="2"/>
  <c r="T113" i="2" s="1"/>
  <c r="R114" i="2"/>
  <c r="R113" i="2" s="1"/>
  <c r="P114" i="2"/>
  <c r="P113" i="2" s="1"/>
  <c r="BK114" i="2"/>
  <c r="BK113" i="2" s="1"/>
  <c r="J113" i="2" s="1"/>
  <c r="J61" i="2" s="1"/>
  <c r="J114" i="2"/>
  <c r="BI112" i="2"/>
  <c r="BH112" i="2"/>
  <c r="BG112" i="2"/>
  <c r="BF112" i="2"/>
  <c r="T112" i="2"/>
  <c r="R112" i="2"/>
  <c r="P112" i="2"/>
  <c r="BK112" i="2"/>
  <c r="J112" i="2"/>
  <c r="BE112" i="2" s="1"/>
  <c r="BI110" i="2"/>
  <c r="BH110" i="2"/>
  <c r="BG110" i="2"/>
  <c r="BF110" i="2"/>
  <c r="T110" i="2"/>
  <c r="R110" i="2"/>
  <c r="P110" i="2"/>
  <c r="BK110" i="2"/>
  <c r="J110" i="2"/>
  <c r="BE110" i="2" s="1"/>
  <c r="BI108" i="2"/>
  <c r="BH108" i="2"/>
  <c r="BG108" i="2"/>
  <c r="BF108" i="2"/>
  <c r="T108" i="2"/>
  <c r="R108" i="2"/>
  <c r="P108" i="2"/>
  <c r="BK108" i="2"/>
  <c r="J108" i="2"/>
  <c r="BE108" i="2" s="1"/>
  <c r="BI106" i="2"/>
  <c r="BH106" i="2"/>
  <c r="BG106" i="2"/>
  <c r="BF106" i="2"/>
  <c r="T106" i="2"/>
  <c r="R106" i="2"/>
  <c r="P106" i="2"/>
  <c r="BK106" i="2"/>
  <c r="BK105" i="2" s="1"/>
  <c r="J105" i="2" s="1"/>
  <c r="J60" i="2" s="1"/>
  <c r="J106" i="2"/>
  <c r="BE106" i="2" s="1"/>
  <c r="BI103" i="2"/>
  <c r="BH103" i="2"/>
  <c r="BG103" i="2"/>
  <c r="BF103" i="2"/>
  <c r="BE103" i="2"/>
  <c r="T103" i="2"/>
  <c r="T102" i="2" s="1"/>
  <c r="R103" i="2"/>
  <c r="R102" i="2" s="1"/>
  <c r="P103" i="2"/>
  <c r="P102" i="2" s="1"/>
  <c r="BK103" i="2"/>
  <c r="BK102" i="2" s="1"/>
  <c r="J102" i="2" s="1"/>
  <c r="J59" i="2" s="1"/>
  <c r="J103" i="2"/>
  <c r="BI101" i="2"/>
  <c r="BH101" i="2"/>
  <c r="BG101" i="2"/>
  <c r="BF101" i="2"/>
  <c r="T101" i="2"/>
  <c r="R101" i="2"/>
  <c r="P101" i="2"/>
  <c r="BK101" i="2"/>
  <c r="J101" i="2"/>
  <c r="BE101" i="2" s="1"/>
  <c r="BI100" i="2"/>
  <c r="BH100" i="2"/>
  <c r="BG100" i="2"/>
  <c r="BF100" i="2"/>
  <c r="T100" i="2"/>
  <c r="R100" i="2"/>
  <c r="P100" i="2"/>
  <c r="BK100" i="2"/>
  <c r="J100" i="2"/>
  <c r="BE100" i="2" s="1"/>
  <c r="BI99" i="2"/>
  <c r="F34" i="2" s="1"/>
  <c r="BD52" i="1" s="1"/>
  <c r="BD51" i="1" s="1"/>
  <c r="W30" i="1" s="1"/>
  <c r="BH99" i="2"/>
  <c r="F33" i="2" s="1"/>
  <c r="BC52" i="1" s="1"/>
  <c r="BC51" i="1" s="1"/>
  <c r="BG99" i="2"/>
  <c r="F32" i="2" s="1"/>
  <c r="BB52" i="1" s="1"/>
  <c r="BB51" i="1" s="1"/>
  <c r="BF99" i="2"/>
  <c r="J31" i="2" s="1"/>
  <c r="AW52" i="1" s="1"/>
  <c r="T99" i="2"/>
  <c r="T98" i="2" s="1"/>
  <c r="R99" i="2"/>
  <c r="R98" i="2" s="1"/>
  <c r="P99" i="2"/>
  <c r="P98" i="2" s="1"/>
  <c r="BK99" i="2"/>
  <c r="BK98" i="2" s="1"/>
  <c r="J99" i="2"/>
  <c r="BE99" i="2" s="1"/>
  <c r="J92" i="2"/>
  <c r="F92" i="2"/>
  <c r="J90" i="2"/>
  <c r="F90" i="2"/>
  <c r="E88" i="2"/>
  <c r="F52" i="2"/>
  <c r="J51" i="2"/>
  <c r="F51" i="2"/>
  <c r="F49" i="2"/>
  <c r="E47" i="2"/>
  <c r="J18" i="2"/>
  <c r="E18" i="2"/>
  <c r="F93" i="2" s="1"/>
  <c r="J17" i="2"/>
  <c r="J12" i="2"/>
  <c r="J49" i="2" s="1"/>
  <c r="E7" i="2"/>
  <c r="E45" i="2" s="1"/>
  <c r="AS51" i="1"/>
  <c r="L47" i="1"/>
  <c r="AM46" i="1"/>
  <c r="L46" i="1"/>
  <c r="AM44" i="1"/>
  <c r="L44" i="1"/>
  <c r="L42" i="1"/>
  <c r="L41" i="1"/>
  <c r="T130" i="2" l="1"/>
  <c r="R105" i="2"/>
  <c r="BK97" i="2"/>
  <c r="J98" i="2"/>
  <c r="J58" i="2" s="1"/>
  <c r="T105" i="2"/>
  <c r="P105" i="2"/>
  <c r="J30" i="2"/>
  <c r="AV52" i="1" s="1"/>
  <c r="AT52" i="1" s="1"/>
  <c r="F30" i="2"/>
  <c r="AZ52" i="1" s="1"/>
  <c r="AZ51" i="1" s="1"/>
  <c r="P97" i="2"/>
  <c r="P96" i="2" s="1"/>
  <c r="AU52" i="1" s="1"/>
  <c r="AU51" i="1" s="1"/>
  <c r="BK130" i="2"/>
  <c r="J130" i="2" s="1"/>
  <c r="J64" i="2" s="1"/>
  <c r="J131" i="2"/>
  <c r="J65" i="2" s="1"/>
  <c r="R97" i="2"/>
  <c r="R96" i="2" s="1"/>
  <c r="P130" i="2"/>
  <c r="T97" i="2"/>
  <c r="T96" i="2" s="1"/>
  <c r="W28" i="1"/>
  <c r="AX51" i="1"/>
  <c r="W29" i="1"/>
  <c r="AY51" i="1"/>
  <c r="E86" i="2"/>
  <c r="F31" i="2"/>
  <c r="BA52" i="1" s="1"/>
  <c r="BA51" i="1" s="1"/>
  <c r="AV51" i="1" l="1"/>
  <c r="W26" i="1"/>
  <c r="AW51" i="1"/>
  <c r="AK27" i="1" s="1"/>
  <c r="W27" i="1"/>
  <c r="BK96" i="2"/>
  <c r="J96" i="2" s="1"/>
  <c r="J97" i="2"/>
  <c r="J57" i="2" s="1"/>
  <c r="AT51" i="1" l="1"/>
  <c r="AK26" i="1"/>
  <c r="J56" i="2"/>
  <c r="J27" i="2"/>
  <c r="AG52" i="1" l="1"/>
  <c r="J36" i="2"/>
  <c r="AG51" i="1" l="1"/>
  <c r="AN52" i="1"/>
  <c r="AN51" i="1" l="1"/>
  <c r="AK23" i="1"/>
  <c r="AK32" i="1" s="1"/>
</calcChain>
</file>

<file path=xl/sharedStrings.xml><?xml version="1.0" encoding="utf-8"?>
<sst xmlns="http://schemas.openxmlformats.org/spreadsheetml/2006/main" count="4921" uniqueCount="1374">
  <si>
    <t>Export VZ</t>
  </si>
  <si>
    <t>List obsahuje:</t>
  </si>
  <si>
    <t>3.0</t>
  </si>
  <si>
    <t>ZAMOK</t>
  </si>
  <si>
    <t>False</t>
  </si>
  <si>
    <t>{be5b2e70-6261-4ed3-b2f2-29c119f67a1c}</t>
  </si>
  <si>
    <t>0,01</t>
  </si>
  <si>
    <t>21</t>
  </si>
  <si>
    <t>15</t>
  </si>
  <si>
    <t>REKAPITULACE STAVBY</t>
  </si>
  <si>
    <t>v ---  níže se nacházejí doplnkové a pomocné údaje k sestavám  --- v</t>
  </si>
  <si>
    <t>Návod na vyplnění</t>
  </si>
  <si>
    <t>0,001</t>
  </si>
  <si>
    <t>Kód:</t>
  </si>
  <si>
    <t>00175-1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</si>
  <si>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</si>
  <si>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</si>
  <si>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Výměna kotlů Domov důchodců Zámecká ulice Litomyšl</t>
  </si>
  <si>
    <t>0,1</t>
  </si>
  <si>
    <t>KSO:</t>
  </si>
  <si>
    <t/>
  </si>
  <si>
    <t>CC-CZ:</t>
  </si>
  <si>
    <t>1</t>
  </si>
  <si>
    <t>Místo:</t>
  </si>
  <si>
    <t>Zámecká ulice Litomyšl</t>
  </si>
  <si>
    <t>Datum:</t>
  </si>
  <si>
    <t>31. 3. 2019</t>
  </si>
  <si>
    <t>10</t>
  </si>
  <si>
    <t>100</t>
  </si>
  <si>
    <t>Zadavatel:</t>
  </si>
  <si>
    <t>IČ:</t>
  </si>
  <si>
    <t>Město Litomyšl Bratří Šťastných 1000 57001Litomyšl</t>
  </si>
  <si>
    <t>DIČ:</t>
  </si>
  <si>
    <t>Uchazeč:</t>
  </si>
  <si>
    <t>Vyplň údaj</t>
  </si>
  <si>
    <t>Projektant:</t>
  </si>
  <si>
    <t>KIP s.r.o.Litomyšl projektant části:Ing.LiborSauer</t>
  </si>
  <si>
    <t>True</t>
  </si>
  <si>
    <t>Poznámka:</t>
  </si>
  <si>
    <t>PŘESNÝ POPIS JEDNOTLIVÝCH POLOŽEK VIZ.TECHNICKÁ SPECIFIKACE VYTÁPĚNÍ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</si>
  <si>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</si>
  <si>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</si>
  <si>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</si>
  <si>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</si>
  <si>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</si>
  <si>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</si>
  <si>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</si>
  <si>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</si>
  <si>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</si>
  <si>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</si>
  <si>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</si>
  <si>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</si>
  <si>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</si>
  <si>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</si>
  <si>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</si>
  <si>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</si>
  <si>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</si>
  <si>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</si>
  <si>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</si>
  <si>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</si>
  <si>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</si>
  <si>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</si>
  <si>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</si>
  <si>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</si>
  <si>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</si>
  <si>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</si>
  <si>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</si>
  <si>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</si>
  <si>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</si>
  <si>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</si>
  <si>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</si>
  <si>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</si>
  <si>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</si>
  <si>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</si>
  <si>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</si>
  <si>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</si>
  <si>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</si>
  <si>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</si>
  <si>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D.1.4.1</t>
  </si>
  <si>
    <t>Zařízení pro vytápění staveb</t>
  </si>
  <si>
    <t>STA</t>
  </si>
  <si>
    <t>{8dca5ae2-c678-4892-b866-50f0b6fd20aa}</t>
  </si>
  <si>
    <t>801 91</t>
  </si>
  <si>
    <t>2</t>
  </si>
  <si>
    <t>Zpět na list:</t>
  </si>
  <si>
    <t>KRYCÍ LIST SOUPISU</t>
  </si>
  <si>
    <t>Objekt:</t>
  </si>
  <si>
    <t>D.1.4.1 - Zařízení pro vytápění staveb</t>
  </si>
  <si>
    <t>PŘESNÝ POPIS JEDNOTLIVÝCH POLOŽEK VIZ.TECHNICKÁ SPECIFIKACE VYTÁPĚNÍ</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</si>
  <si>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</si>
  <si>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</si>
  <si>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</si>
  <si>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</si>
  <si>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</si>
  <si>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</si>
  <si>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</si>
  <si>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</si>
  <si>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</si>
  <si>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96 - Bourání konstrukcí</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</si>
  <si>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</si>
  <si>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</si>
  <si>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</si>
  <si>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</si>
  <si>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</si>
  <si>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</si>
  <si>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724 - Zdravotechnika - strojní vybavení</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</si>
  <si>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</si>
  <si>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</si>
  <si>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</si>
  <si>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</si>
  <si>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751 - Vzduchotechnika</t>
  </si>
  <si>
    <t xml:space="preserve">    771 - Podlahy z dlaždic</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</si>
  <si>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</si>
  <si>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</si>
  <si>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</si>
  <si>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</si>
  <si>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</si>
  <si>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</si>
  <si>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</si>
  <si>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</si>
  <si>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</si>
  <si>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</si>
  <si>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</si>
  <si>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</si>
  <si>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</si>
  <si>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</si>
  <si>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</si>
  <si>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</si>
  <si>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</si>
  <si>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</si>
  <si>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</si>
  <si>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</si>
  <si>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</si>
  <si>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</si>
  <si>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310236241</t>
  </si>
  <si>
    <t>Zazdívka otvorů ve zdivu nadzákladovém cihlami pálenými plochy přes 0,0225 m2 do 0,09 m2, ve zdi tl. do 300 mm</t>
  </si>
  <si>
    <t>kus</t>
  </si>
  <si>
    <t>CS ÚRS 2019 01</t>
  </si>
  <si>
    <t>4</t>
  </si>
  <si>
    <t>1444875258</t>
  </si>
  <si>
    <t>310277261X1</t>
  </si>
  <si>
    <t>Zazdívka otvorů ve zdivu nadzákladovém tvárnicemi Ytong na MVC plochy přes 0,09 m2 do 0,25 m2 ve zdi tl. přes 450 do 600 mm otvor 0,4 x 0,4 x 0,5 m (tl.zdi 0,50 m) s osazenou troubou průmšru 180 mm</t>
  </si>
  <si>
    <t>2076577685</t>
  </si>
  <si>
    <t>310278843X2</t>
  </si>
  <si>
    <t xml:space="preserve">Zazdívka otvorů ve zdivu nadzákladovém nepálenými tvárnicemi Ytong na MVC plochy přes 0,25 m2 do 1 m2 , ve zdi tl.přes 300 mm otvor 0,95 x 0,4 x 0,5 m s osazenou troubou průměru 180 mm a troubou průměru 315 mm </t>
  </si>
  <si>
    <t>m3</t>
  </si>
  <si>
    <t>797770876</t>
  </si>
  <si>
    <t>6</t>
  </si>
  <si>
    <t>Úpravy povrchů, podlahy a osazování výplní</t>
  </si>
  <si>
    <t>612325421</t>
  </si>
  <si>
    <t>Oprava vápenocementové nebo vápenné omítky vnitřních ploch štukové dvouvrstvé, tloušťky do 20 mm stěn, v rozsahu opravované plochy do 10%</t>
  </si>
  <si>
    <t>m2</t>
  </si>
  <si>
    <t>-496164845</t>
  </si>
  <si>
    <t>PSC</t>
  </si>
  <si>
    <t xml:space="preserve">Poznámka k souboru cen:_x000D_
1. Pro ocenění opravy omítek plochy do 1 m2 se použijí ceny souboru cen 61. 32-52.. Vápenocementová nebo vápenná omítka jednotlivých malých ploch. </t>
  </si>
  <si>
    <t>9</t>
  </si>
  <si>
    <t>Ostatní konstrukce a práce, bourání</t>
  </si>
  <si>
    <t>5</t>
  </si>
  <si>
    <t>949101112</t>
  </si>
  <si>
    <t>Lešení pomocné pracovní pro objekty pozemních staveb pro zatížení do 150 kg/m2, o výšce lešeňové podlahy přes 1,9 do 3,5 m</t>
  </si>
  <si>
    <t>1536823674</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</si>
  <si>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</si>
  <si>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</si>
  <si>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</si>
  <si>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-1881661156</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</si>
  <si>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</si>
  <si>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7</t>
  </si>
  <si>
    <t>953941209</t>
  </si>
  <si>
    <t>Osazování drobných kovových předmětů se zalitím maltou cementovou, do vysekaných kapes nebo připravených otvorů komínových dvířek</t>
  </si>
  <si>
    <t>2121111989</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</si>
  <si>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</si>
  <si>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8</t>
  </si>
  <si>
    <t>M</t>
  </si>
  <si>
    <t>553475591X</t>
  </si>
  <si>
    <t>dvířka komínová plechová</t>
  </si>
  <si>
    <t>252405320</t>
  </si>
  <si>
    <t>96</t>
  </si>
  <si>
    <t>Bourání konstrukcí</t>
  </si>
  <si>
    <t>967042712</t>
  </si>
  <si>
    <t>Odsekání zdiva z kamene nebo betonu plošné, tl. do 100 mm</t>
  </si>
  <si>
    <t>-794454409</t>
  </si>
  <si>
    <t>VV</t>
  </si>
  <si>
    <t>3,40*0,75</t>
  </si>
  <si>
    <t>997</t>
  </si>
  <si>
    <t>Přesun sutě</t>
  </si>
  <si>
    <t>997013153</t>
  </si>
  <si>
    <t>Vnitrostaveništní doprava suti a vybouraných hmot vodorovně do 50 m svisle s omezením mechanizace pro budovy a haly výšky přes 9 do 12 m</t>
  </si>
  <si>
    <t>t</t>
  </si>
  <si>
    <t>-508194499</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</si>
  <si>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</si>
  <si>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0,638+0,651</t>
  </si>
  <si>
    <t>11</t>
  </si>
  <si>
    <t>997013509</t>
  </si>
  <si>
    <t>Odvoz suti a vybouraných hmot na skládku nebo meziskládku se složením, na vzdálenost Příplatek k ceně za každý další i započatý 1 km přes 1 km</t>
  </si>
  <si>
    <t>1575554516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</si>
  <si>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</si>
  <si>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3,419*15</t>
  </si>
  <si>
    <t>12</t>
  </si>
  <si>
    <t>997013511</t>
  </si>
  <si>
    <t>Odvoz suti a vybouraných hmot z meziskládky na skládku s naložením a se složením, na vzdálenost do 1 km</t>
  </si>
  <si>
    <t>582251257</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</si>
  <si>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</si>
  <si>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13</t>
  </si>
  <si>
    <t>997013814</t>
  </si>
  <si>
    <t>Poplatek za uložení stavebního odpadu na skládce (skládkovné) z izolačních materiálů</t>
  </si>
  <si>
    <t>-25194831</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</si>
  <si>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</si>
  <si>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</si>
  <si>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</si>
  <si>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14</t>
  </si>
  <si>
    <t>998017002</t>
  </si>
  <si>
    <t>Přesun hmot pro budovy občanské výstavby, bydlení, výrobu a služby s omezením mechanizace vodorovná dopravní vzdálenost do 100 m pro budovy s jakoukoliv nosnou konstrukcí výšky přes 6 do 12 m</t>
  </si>
  <si>
    <t>-1021905706</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</si>
  <si>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</si>
  <si>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</si>
  <si>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</si>
  <si>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713</t>
  </si>
  <si>
    <t>Izolace tepelné</t>
  </si>
  <si>
    <t>713463524X14</t>
  </si>
  <si>
    <t xml:space="preserve">Montáž tepelné izolace průměr 28 mm nasunutím s přelepením spojů </t>
  </si>
  <si>
    <t>m</t>
  </si>
  <si>
    <t>16</t>
  </si>
  <si>
    <t>119813827</t>
  </si>
  <si>
    <t>63177764X014</t>
  </si>
  <si>
    <t>Potrubní izolační pouzdro z minerálních vláken s Al fólií tl. 20 mm (OH 65 až 80 kg/m3 MST 250°C/100°C) průměr 28 mm (z toho 1m pro ZTI)</t>
  </si>
  <si>
    <t>32</t>
  </si>
  <si>
    <t>1141214289</t>
  </si>
  <si>
    <t>17</t>
  </si>
  <si>
    <t>713463525X15</t>
  </si>
  <si>
    <t xml:space="preserve">Montáž tepelné izolace průměr 35 mm nasunutím s přelepením spojů </t>
  </si>
  <si>
    <t>1361525274</t>
  </si>
  <si>
    <t>18</t>
  </si>
  <si>
    <t>63177765X015</t>
  </si>
  <si>
    <t>Potrubní izolační pouzdro z minerálních vláken s Al fólií tl. 30 mm (OH 65 až 80 kg/m3 MST 250°C/100°C) průměr 35 mm (z toho 7m pro ZTI)</t>
  </si>
  <si>
    <t>2055646135</t>
  </si>
  <si>
    <t>19</t>
  </si>
  <si>
    <t>713463527X17</t>
  </si>
  <si>
    <t xml:space="preserve">Montáž tepelné izolace průměr 48-49 mm nasunutím s přelepením spojů </t>
  </si>
  <si>
    <t>-854697293</t>
  </si>
  <si>
    <t>20</t>
  </si>
  <si>
    <t>63177767X17</t>
  </si>
  <si>
    <t>Potrubní izolační pouzdro z minerálních vláken s Al fólií tl. 40 mm (OH 65 až 100 kg/m3 MST 250°C/100°C) průměr 48-49 mm (z toho 9 m izolace stávajícího potrubí)</t>
  </si>
  <si>
    <t>787273014</t>
  </si>
  <si>
    <t>713463516X20</t>
  </si>
  <si>
    <t xml:space="preserve">Montáž izolace tepelné průměr 60 až 61 mm nasunutím s přelepením spojů </t>
  </si>
  <si>
    <t>-1189551800</t>
  </si>
  <si>
    <t>22</t>
  </si>
  <si>
    <t>631550141X20</t>
  </si>
  <si>
    <t>Potrubní izolační pouzdro z minerálních vláken s Al fólií tl.30 mm (OH 65 až 80 kg/m3 MST 250°C/100°C) průměr 60 až 61 mm</t>
  </si>
  <si>
    <t>-2123130226</t>
  </si>
  <si>
    <t>23</t>
  </si>
  <si>
    <t>713463517X18</t>
  </si>
  <si>
    <t>1717969400</t>
  </si>
  <si>
    <t>24</t>
  </si>
  <si>
    <t>631550151X18</t>
  </si>
  <si>
    <t>Potrubní izolační pouzdro z minerálních vláken s Al fólií tl.50 mm (OH 65 až 80 kg/m3 MST 250°C/100°C) průměr 60 až 61 mm (z toho 20m pro stávajícího potrubí)</t>
  </si>
  <si>
    <t>458146205</t>
  </si>
  <si>
    <t>25</t>
  </si>
  <si>
    <t>713463518X19</t>
  </si>
  <si>
    <t xml:space="preserve">Montáž izolace tepelné průměr 76 mm nasunutím s přelepením spojů </t>
  </si>
  <si>
    <t>607684995</t>
  </si>
  <si>
    <t>26</t>
  </si>
  <si>
    <t>631550161X19</t>
  </si>
  <si>
    <t>Potrubní izolační pouzdro z minerálních vláken s Al fólií tl.60 mm (OH 65 až 80 kg/m3 MST 250°C/100°C) průměr 76 mm</t>
  </si>
  <si>
    <t>1455904040</t>
  </si>
  <si>
    <t>27</t>
  </si>
  <si>
    <t>713311412X24</t>
  </si>
  <si>
    <t>Montáž izolace tepelné těles HVDT sdružený R+S pásy nebo rohožemi jednovrstvé s přelepením spojů</t>
  </si>
  <si>
    <t>1210483300</t>
  </si>
  <si>
    <t>28</t>
  </si>
  <si>
    <t>631550211X24</t>
  </si>
  <si>
    <t>Tepelně izolační lamelový skružovaný pás z minerálních vláken s Al fólií (OH 65 až 80 kg/m3 MST 250°C/100°C) tl.50 mm</t>
  </si>
  <si>
    <t>-307510650</t>
  </si>
  <si>
    <t>29</t>
  </si>
  <si>
    <t>713591113X25</t>
  </si>
  <si>
    <t>Protipožární utěsnění prostupů ocelového potrubí požárně dělící konstrukcí (pro dvojici trubek) včetně montáže DN 40 mm</t>
  </si>
  <si>
    <t>-343977392</t>
  </si>
  <si>
    <t>30</t>
  </si>
  <si>
    <t>713591114X26</t>
  </si>
  <si>
    <t>Protipožární utěsnění prostupů ocelového potrubí požárně dělící konstrukcí (pro dvojici trubek) včetně montáže DN 50 mm</t>
  </si>
  <si>
    <t>-909853676</t>
  </si>
  <si>
    <t>31</t>
  </si>
  <si>
    <t>713591115X27</t>
  </si>
  <si>
    <t>Protipožární utěsnění prostupů plastového potrubí požárně dělící konstrukcí (pro jednu trubku) včetně montáže DN 20 mm</t>
  </si>
  <si>
    <t>-143144629</t>
  </si>
  <si>
    <t>713591116X28</t>
  </si>
  <si>
    <t>Protipožární utěsnění prostupů plastového potrubí požárně dělící konstrukcí (pro jednu trubku) včetně montáže DN 25 mm</t>
  </si>
  <si>
    <t>-316819431</t>
  </si>
  <si>
    <t>33</t>
  </si>
  <si>
    <t>998713102</t>
  </si>
  <si>
    <t>Přesun hmot pro izolace tepelné stanovený z hmotnosti přesunovaného materiálu vodorovná dopravní vzdálenost do 50 m v objektech výšky přes 6 m do 12 m</t>
  </si>
  <si>
    <t>-494110592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</si>
  <si>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</si>
  <si>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34</t>
  </si>
  <si>
    <t>998713192</t>
  </si>
  <si>
    <t>Přesun hmot pro izolace tepelné stanovený z hmotnosti přesunovaného materiálu Příplatek k cenám za zvětšený přesun přes vymezenou největší dopravní vzdálenost do 100 m</t>
  </si>
  <si>
    <t>-248589550</t>
  </si>
  <si>
    <t>35</t>
  </si>
  <si>
    <t>713300843</t>
  </si>
  <si>
    <t>Odstranění tepelné izolace těles povrchové úpravy pevné izolace jakékoliv tloušťky (bez řezání ocelové konstrukce plamenem) z vláknitých materiálů bez konstrukce s povrchovou úpravou</t>
  </si>
  <si>
    <t>-1297844024</t>
  </si>
  <si>
    <t>4,00            "R+S</t>
  </si>
  <si>
    <t>8,00           "kouřovod</t>
  </si>
  <si>
    <t>Součet</t>
  </si>
  <si>
    <t>36</t>
  </si>
  <si>
    <t>713410811</t>
  </si>
  <si>
    <t>Odstranění tepelné izolace potrubí a ohybů pásy nebo rohožemi bez povrchové úpravy ovinutými kolem potrubí a staženými ocelovým drátem potrubí, tloušťka izolace do 50 mm</t>
  </si>
  <si>
    <t>-1464237383</t>
  </si>
  <si>
    <t>721</t>
  </si>
  <si>
    <t>Zdravotechnika - vnitřní kanalizace</t>
  </si>
  <si>
    <t>37</t>
  </si>
  <si>
    <t>721174041X01</t>
  </si>
  <si>
    <t>Potrubí z plastových trub polypropylenové připojovací DN 32 mm včetně montáže</t>
  </si>
  <si>
    <t>1808368936</t>
  </si>
  <si>
    <t>38</t>
  </si>
  <si>
    <t>721174042</t>
  </si>
  <si>
    <t>Potrubí z plastových trub polypropylenové připojovací DN 40</t>
  </si>
  <si>
    <t>1666080247</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</si>
  <si>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</si>
  <si>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39</t>
  </si>
  <si>
    <t>721274131X02</t>
  </si>
  <si>
    <t>Plastový kalich pro úkapy dodávka včetně montáže</t>
  </si>
  <si>
    <t>-1343431408</t>
  </si>
  <si>
    <t>40</t>
  </si>
  <si>
    <t>721274132X03</t>
  </si>
  <si>
    <t>Napojení na neutralizační box</t>
  </si>
  <si>
    <t>2115602886</t>
  </si>
  <si>
    <t>41</t>
  </si>
  <si>
    <t>721290111</t>
  </si>
  <si>
    <t>Zkouška těsnosti kanalizace v objektech vodou do DN 125</t>
  </si>
  <si>
    <t>704964220</t>
  </si>
  <si>
    <t xml:space="preserve">Poznámka k souboru cen:_x000D_
1. V ceně -0123 není započteno dodání média; jeho dodávka se oceňuje ve specifikaci. </t>
  </si>
  <si>
    <t>42</t>
  </si>
  <si>
    <t>998721102</t>
  </si>
  <si>
    <t>Přesun hmot pro vnitřní kanalizace stanovený z hmotnosti přesunovaného materiálu vodorovná dopravní vzdálenost do 50 m v objektech výšky přes 6 do 12 m</t>
  </si>
  <si>
    <t>604166292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</si>
  <si>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</si>
  <si>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43</t>
  </si>
  <si>
    <t>998721192</t>
  </si>
  <si>
    <t>Přesun hmot pro vnitřní kanalizace stanovený z hmotnosti přesunovaného materiálu Příplatek k ceně za zvětšený přesun přes vymezenou největší dopravní vzdálenost do 100 m</t>
  </si>
  <si>
    <t>-754865605</t>
  </si>
  <si>
    <t>722</t>
  </si>
  <si>
    <t>Zdravotechnika - vnitřní vodovod</t>
  </si>
  <si>
    <t>44</t>
  </si>
  <si>
    <t>722174023</t>
  </si>
  <si>
    <t>Potrubí z plastových trubek z polypropylenu (PPR) svařovaných polyfuzně PN 20 (SDR 6) D 25 x 4,2</t>
  </si>
  <si>
    <t>-714732782</t>
  </si>
  <si>
    <t xml:space="preserve">Poznámka k souboru cen:_x000D_
1. V cenách -4001 až -4088 jsou započteny náklady na montáž a dodávku potrubí a tvarovek. </t>
  </si>
  <si>
    <t>45</t>
  </si>
  <si>
    <t>722174024</t>
  </si>
  <si>
    <t>Potrubí z plastových trubek z polypropylenu (PPR) svařovaných polyfuzně PN 20 (SDR 6) D 32 x 5,4</t>
  </si>
  <si>
    <t>814684888</t>
  </si>
  <si>
    <t>46</t>
  </si>
  <si>
    <t>722173913</t>
  </si>
  <si>
    <t>Spoje rozvodů vody z plastů svary polyfuzí D přes 20 do 25 mm</t>
  </si>
  <si>
    <t>331081297</t>
  </si>
  <si>
    <t xml:space="preserve">Poznámka k souboru cen:_x000D_
1. Měrnou jednotkou kus se rozumí jeden spoj. </t>
  </si>
  <si>
    <t>47</t>
  </si>
  <si>
    <t>722173914</t>
  </si>
  <si>
    <t>Spoje rozvodů vody z plastů svary polyfuzí D přes 25 do 32 mm</t>
  </si>
  <si>
    <t>1327759034</t>
  </si>
  <si>
    <t>48</t>
  </si>
  <si>
    <t>722174933X01</t>
  </si>
  <si>
    <t>Napojení potrubí na hrdla ohřívače TV G ¾" a G 1“ potrubí PP</t>
  </si>
  <si>
    <t>ks</t>
  </si>
  <si>
    <t>107530852</t>
  </si>
  <si>
    <t>49</t>
  </si>
  <si>
    <t>722239102</t>
  </si>
  <si>
    <t>Armatury se dvěma závity montáž vodovodních armatur se dvěma závity ostatních typů G 3/4</t>
  </si>
  <si>
    <t>1411824799</t>
  </si>
  <si>
    <t>50</t>
  </si>
  <si>
    <t>551172411X02</t>
  </si>
  <si>
    <t>Speciální průtočná armatura s funkcí uzavěru pro tlakovou expanzní nádobu pro studenou vodu PN 10/70°C G 3/4"</t>
  </si>
  <si>
    <t>1429357486</t>
  </si>
  <si>
    <t>51</t>
  </si>
  <si>
    <t>722239103</t>
  </si>
  <si>
    <t>Armatury se dvěma závity montáž vodovodních armatur se dvěma závity ostatních typů G 1</t>
  </si>
  <si>
    <t>-510286509</t>
  </si>
  <si>
    <t>52</t>
  </si>
  <si>
    <t>551172421X03</t>
  </si>
  <si>
    <t>Kulový kohout pro SV,TV závitový s rovnou páčkou PN 25/120°C G 1"</t>
  </si>
  <si>
    <t>-1469388759</t>
  </si>
  <si>
    <t>53</t>
  </si>
  <si>
    <t>734107650</t>
  </si>
  <si>
    <t>54</t>
  </si>
  <si>
    <t>551172431X04</t>
  </si>
  <si>
    <t>Pojistný ventil membránový pro teplou vodu  G1"xG5/4" otev.přetlak 0,60 MPa PN16/110°C</t>
  </si>
  <si>
    <t>-1882224613</t>
  </si>
  <si>
    <t>55</t>
  </si>
  <si>
    <t>1821553249</t>
  </si>
  <si>
    <t>56</t>
  </si>
  <si>
    <t>551172441X05</t>
  </si>
  <si>
    <t>Filtr závitový pro SV,TV PN 20/90°C G 1"</t>
  </si>
  <si>
    <t>-1508920938</t>
  </si>
  <si>
    <t>57</t>
  </si>
  <si>
    <t>722231074</t>
  </si>
  <si>
    <t>Armatury se dvěma závity ventily zpětné mosazné PN 10 do 110 st.C G 1</t>
  </si>
  <si>
    <t>-1099431172</t>
  </si>
  <si>
    <t>58</t>
  </si>
  <si>
    <t>722224116</t>
  </si>
  <si>
    <t>Armatury s jedním závitem kohouty plnicí a vypouštěcí PN 10 G 3/4</t>
  </si>
  <si>
    <t>-2055773663</t>
  </si>
  <si>
    <t xml:space="preserve">Poznámka k souboru cen:_x000D_
1. Cenami -9101 až -9106 nelze oceňovat montáž nástěnek. 2. V cenách –0111 až -0122 je započteno i vyvedení a upevnění výpustek. </t>
  </si>
  <si>
    <t>59</t>
  </si>
  <si>
    <t>722190901</t>
  </si>
  <si>
    <t>Opravy ostatní uzavření nebo otevření vodovodního potrubí při opravách včetně vypuštění a napuštění</t>
  </si>
  <si>
    <t>-1962711916</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</si>
  <si>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 </t>
  </si>
  <si>
    <t>60</t>
  </si>
  <si>
    <t>998722102</t>
  </si>
  <si>
    <t>Přesun hmot pro vnitřní vodovod stanovený z hmotnosti přesunovaného materiálu vodorovná dopravní vzdálenost do 50 m v objektech výšky přes 6 do 12 m</t>
  </si>
  <si>
    <t>-710995469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</si>
  <si>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</si>
  <si>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61</t>
  </si>
  <si>
    <t>998722192</t>
  </si>
  <si>
    <t>Přesun hmot pro vnitřní vodovod stanovený z hmotnosti přesunovaného materiálu Příplatek k ceně za zvětšený přesun přes vymezenou největší dopravní vzdálenost do 100 m</t>
  </si>
  <si>
    <t>1069102764</t>
  </si>
  <si>
    <t>62</t>
  </si>
  <si>
    <t>722170801</t>
  </si>
  <si>
    <t>Demontáž rozvodů vody z plastů do D 25 mm</t>
  </si>
  <si>
    <t>1543041266</t>
  </si>
  <si>
    <t>63</t>
  </si>
  <si>
    <t>722170804</t>
  </si>
  <si>
    <t>Demontáž rozvodů vody z plastů přes 25 do D 50 mm</t>
  </si>
  <si>
    <t>-4978468</t>
  </si>
  <si>
    <t>64</t>
  </si>
  <si>
    <t>722290822</t>
  </si>
  <si>
    <t>Vnitrostaveništní přemístění vybouraných (demontovaných) hmot vnitřní vodovod vodorovně do 100 m v objektech výšky přes 6 do 12 m</t>
  </si>
  <si>
    <t>1573565443</t>
  </si>
  <si>
    <t>724</t>
  </si>
  <si>
    <t>Zdravotechnika - strojní vybavení</t>
  </si>
  <si>
    <t>65</t>
  </si>
  <si>
    <t>724319211X01</t>
  </si>
  <si>
    <t>Montáž nádrže tlakové expanzní nádoba s membránou o objemu 25 litrů</t>
  </si>
  <si>
    <t>1391118187</t>
  </si>
  <si>
    <t>66</t>
  </si>
  <si>
    <t>436344111X02</t>
  </si>
  <si>
    <t>Tlaková expanzní nádoba s membránou pro pitnou studenou vodu s částečným průtokem (PN=1,6 MPa) objem 25 litrů včetně typového připojovacího T kusu</t>
  </si>
  <si>
    <t>-980990664</t>
  </si>
  <si>
    <t>67</t>
  </si>
  <si>
    <t>724149101</t>
  </si>
  <si>
    <t>Čerpadla vodovodní strojní bez potrubí montáž čerpadel ponorných bez potrubí a příslušenství o výkonu do 56 l</t>
  </si>
  <si>
    <t>-1574573651</t>
  </si>
  <si>
    <t>68</t>
  </si>
  <si>
    <t>426105711X03</t>
  </si>
  <si>
    <t xml:space="preserve">Cirkulační oběhové elektronicky regulovatelné čerpadlo nerezové DN 25 mm (G1")  </t>
  </si>
  <si>
    <t>-114552509</t>
  </si>
  <si>
    <t>69</t>
  </si>
  <si>
    <t>998724102</t>
  </si>
  <si>
    <t>Přesun hmot pro strojní vybavení stanovený z hmotnosti přesunovaného materiálu vodorovná dopravní vzdálenost do 50 m v objektech výšky přes 6 do 12 m</t>
  </si>
  <si>
    <t>-167208077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</si>
  <si>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</si>
  <si>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70</t>
  </si>
  <si>
    <t>998724192</t>
  </si>
  <si>
    <t>Přesun hmot pro strojní vybavení stanovený z hmotnosti přesunovaného materiálu Příplatek k ceně za zvětšený přesun přes vymezenou největší dopravní vzdálenost do 100 m</t>
  </si>
  <si>
    <t>357097470</t>
  </si>
  <si>
    <t>731</t>
  </si>
  <si>
    <t>Ústřední vytápění - kotelny</t>
  </si>
  <si>
    <t>71</t>
  </si>
  <si>
    <t>731244495X1</t>
  </si>
  <si>
    <t>Kotle ocelové teplovodní plynové závěsné kondenzační montáž kotlů kondenzačních ostatních typů o výkonu přes 50 kW</t>
  </si>
  <si>
    <t>soubor</t>
  </si>
  <si>
    <t>406121065</t>
  </si>
  <si>
    <t xml:space="preserve">Poznámka k souboru cen:_x000D_
Poznámka k souboru cen: 1. V cenách -4101 až -4494 jsou započteny i náklady na: a) napojení kotle na připravené rozvody, b) odzkoušení kotle a poučení provozovatele. 2. V cenách -4101 až -4494 nejsou započteny náklady, které se oceňují samostatně, a to: a) zřízení rozvodů topné a vratné vody, b) dodávku a montáž odtahového potrubí odvodu spalin, c) případnou dodávku, osazení a připojení zásobníku. </t>
  </si>
  <si>
    <t>72</t>
  </si>
  <si>
    <t>484176971X01</t>
  </si>
  <si>
    <t>Plynový kondenzační závěsný kotel jmenovitý výkon 74,7 kW (80/60°C) (výkon 16,5 až 82,3 kW dle kondenzace) prac.přetlak  max.0,6 MPa palivo ZP</t>
  </si>
  <si>
    <t>-1642832848</t>
  </si>
  <si>
    <t>73</t>
  </si>
  <si>
    <t>484176981X04</t>
  </si>
  <si>
    <t>Plynový kondenzační závěsný kotel jmenovitý výkon 93,3 kW (80/60°C) (výkon 20,7 až 102,8 kW dle kondenzace) prac.přetlak  max.0,6 MPa palivo ZP</t>
  </si>
  <si>
    <t>1173158029</t>
  </si>
  <si>
    <t>74</t>
  </si>
  <si>
    <t>732429112X02</t>
  </si>
  <si>
    <t>Montáž HE čerpadla kotle 80 kW</t>
  </si>
  <si>
    <t>177009203</t>
  </si>
  <si>
    <t>75</t>
  </si>
  <si>
    <t>426113611X03</t>
  </si>
  <si>
    <t>Teplovodní HE čerpadlo pro kotel 80 kW s připojovací armaturou - součást dodávky (ceny) kotle</t>
  </si>
  <si>
    <t>594341097</t>
  </si>
  <si>
    <t>76</t>
  </si>
  <si>
    <t>732429113X05</t>
  </si>
  <si>
    <t>Montáž HE čerpadla kotle 100 kW</t>
  </si>
  <si>
    <t>-634165015</t>
  </si>
  <si>
    <t>77</t>
  </si>
  <si>
    <t>426113621X06</t>
  </si>
  <si>
    <t>Teplovodní HE čerpadlo pro kotel 100 kW s připojovací armaturou - součást dodávky (ceny) kotle</t>
  </si>
  <si>
    <t>-1804453073</t>
  </si>
  <si>
    <t>78</t>
  </si>
  <si>
    <t>731243496X07</t>
  </si>
  <si>
    <t>Přídavný multifunkční elektrický modul „2 ze 7“ externí poruchová/havarijní hlášení kotle doávka včetně montáže</t>
  </si>
  <si>
    <t>1816807837</t>
  </si>
  <si>
    <t>79</t>
  </si>
  <si>
    <t>731243499X08</t>
  </si>
  <si>
    <t>Komunikační modul - komunikační rozhraní 0-10V pro připojení nadřazené cizí regulace k výše uvedenému kotli se sběrnicí e BUS. (řízení kotle)</t>
  </si>
  <si>
    <t>493923847</t>
  </si>
  <si>
    <t>80</t>
  </si>
  <si>
    <t>731243498X09</t>
  </si>
  <si>
    <t>Uvedení kotle do provozu oprávněnou osobou</t>
  </si>
  <si>
    <t>187150638</t>
  </si>
  <si>
    <t>81</t>
  </si>
  <si>
    <t>731810501X10</t>
  </si>
  <si>
    <t>Montáž koaxiálního potrubního odvodu spalin průměru 110/160 mm pro kondenzační kotle (včetně montážního materiálu a lešení)</t>
  </si>
  <si>
    <t>1831585728</t>
  </si>
  <si>
    <t>P</t>
  </si>
  <si>
    <t xml:space="preserve">Poznámka k položce:
 </t>
  </si>
  <si>
    <t>82</t>
  </si>
  <si>
    <t>484771851X11</t>
  </si>
  <si>
    <t>Certifikovaný systémový koaxiální trubní (hrdlový) odvod spalin PP/vnější trubka kovová  pro uvedený typ kondenzačních kotlů  průměr110/160 mm Vnitřní koaxiální koleno 90° průměr 110/160 mm včetně těsnění</t>
  </si>
  <si>
    <t>292866253</t>
  </si>
  <si>
    <t>83</t>
  </si>
  <si>
    <t>484771861X12</t>
  </si>
  <si>
    <t>Certifikovaný systémový koaxiální trubní (hrdlový) odvod spalin PP/vnější trubka kovová  pro uvedený typ kondenzačních kotlů  průměr110/160 mm Vnitřní koaxiální koleno 45° průměr 110/160 mm včetně těsnění</t>
  </si>
  <si>
    <t>-976755475</t>
  </si>
  <si>
    <t>84</t>
  </si>
  <si>
    <t>484771871X13</t>
  </si>
  <si>
    <t>Certifikovaný systémový koaxiální trubní (hrdlový) odvod spalin PP/vnější trubka kovová  pro uvedený typ kondenzačních kotlů průměr110/160 mm Vnitřní koaxiální revizní T kus přímý průměr 110/160 mm včetně těsnění</t>
  </si>
  <si>
    <t>1086194374</t>
  </si>
  <si>
    <t>85</t>
  </si>
  <si>
    <t>484771881X14</t>
  </si>
  <si>
    <t>Certifikovaný systémový koaxiální trubní (hrdlový) odvod spalin PP/vnější trubka kovová pro uvedený typ kondenzačních kotlů průměr110/160 mm Vnitřní koaxiální prodlužovací trubka  průměr 110/160 mm délka 500 mm včetně těsnění</t>
  </si>
  <si>
    <t>24646562</t>
  </si>
  <si>
    <t>86</t>
  </si>
  <si>
    <t>484771891X15</t>
  </si>
  <si>
    <t>Certifikovaný systémový koaxiální trubní (hrdlový) odvod spalin PP/vnější trubka kovová pro uvedený typ kondenzačních kotlů průměr110/160 mm Vnitřní koaxiální prodlužovací trubka  průměr 110/160 mm délka 1000 mm včetně těsnění</t>
  </si>
  <si>
    <t>-420841381</t>
  </si>
  <si>
    <t>87</t>
  </si>
  <si>
    <t>731810502X16</t>
  </si>
  <si>
    <t>Montáž koaxiálního potrubního odvodu spalin průměru 110 mm pro kondenzační kotle (včetně montážního materiálu a lešení)</t>
  </si>
  <si>
    <t>554702347</t>
  </si>
  <si>
    <t>88</t>
  </si>
  <si>
    <t>484771901X17</t>
  </si>
  <si>
    <t>Certifikovaný systémový trubní (hrdlový) odvod spalin PP pro uvedený typ kondenzačních kotlů průměr 110 mm Patní koleno 87° PP průměr 110 mm včetně podpěry a těsnění</t>
  </si>
  <si>
    <t>280993783</t>
  </si>
  <si>
    <t>89</t>
  </si>
  <si>
    <t>484771911X18</t>
  </si>
  <si>
    <t>Certifikovaný systémový trubní (hrdlový) odvod spalin PP pro uvedený typ kondenzačních kotlů průměr 110 mm Prodlužovací trubka PP průměr110mm dl.1000 mm včetně těsnění</t>
  </si>
  <si>
    <t>1122919595</t>
  </si>
  <si>
    <t>90</t>
  </si>
  <si>
    <t>484771921X19</t>
  </si>
  <si>
    <t>Certifikovaný systémový trubní (hrdlový) odvod spalin PP pro uvedený typ kondenzačních kotlů průměr 110 mm Prodlužovací trubka PP průměr110mm dl.2000 mm včetně těsnění</t>
  </si>
  <si>
    <t>408412776</t>
  </si>
  <si>
    <t>91</t>
  </si>
  <si>
    <t>484771931X20</t>
  </si>
  <si>
    <t>Certifikovaný systémový trubní (hrdlový) odvod spalin PP pro uvedený typ kondenzačních kotlů průměr 110 mm Kryt komínu (šachty) nerez 17349 (1.4404) pro trubku průměr 110 mm s úpravou pro přívod spalovacího vzduchu do šachty včetně nerez 17349 (1.4404) výfukové trubky průměr 110 mm podstavec 400x400xmm</t>
  </si>
  <si>
    <t>-87815656</t>
  </si>
  <si>
    <t>92</t>
  </si>
  <si>
    <t>484771941X21</t>
  </si>
  <si>
    <t>Certifikovaný systémový trubní (hrdlový) odvod spalin PP pro uvedený typ kondenzačních kotlů průměr 110 mm Nerezový držák odstupu pro potrubí DN 110 mm do průduchu průměru 300 mm</t>
  </si>
  <si>
    <t>1352509916</t>
  </si>
  <si>
    <t>93</t>
  </si>
  <si>
    <t>732331804X22</t>
  </si>
  <si>
    <t>Montáž neutralizačního boxu</t>
  </si>
  <si>
    <t>-2006803719</t>
  </si>
  <si>
    <t>94</t>
  </si>
  <si>
    <t>484282241X23</t>
  </si>
  <si>
    <t>Neutralizační box pro kondenzační kotle do celkového výkonu 500 kW včetně náplně</t>
  </si>
  <si>
    <t>885145777</t>
  </si>
  <si>
    <t>95</t>
  </si>
  <si>
    <t>998731102</t>
  </si>
  <si>
    <t>Přesun hmot pro kotelny stanovený z hmotnosti přesunovaného materiálu vodorovná dopravní vzdálenost do 50 m v objektech výšky přes 6 do 12 m</t>
  </si>
  <si>
    <t>442735501</t>
  </si>
  <si>
    <t>998731193</t>
  </si>
  <si>
    <t>Přesun hmot pro kotelny stanovený z hmotnosti přesunovaného materiálu Příplatek k cenám za zvětšený přesun přes vymezenou největší dopravní vzdálenost do 500 m</t>
  </si>
  <si>
    <t>1717942978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</si>
  <si>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</si>
  <si>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97</t>
  </si>
  <si>
    <t>731200826</t>
  </si>
  <si>
    <t>Demontáž kotlů ocelových na kapalná nebo plynná paliva, o výkonu přes 40 do 60 kW</t>
  </si>
  <si>
    <t>903077020</t>
  </si>
  <si>
    <t>98</t>
  </si>
  <si>
    <t>731200827</t>
  </si>
  <si>
    <t>Demontáž kotlů ocelových na kapalná nebo plynná paliva, o výkonu přes 60 do 75 kW</t>
  </si>
  <si>
    <t>343438072</t>
  </si>
  <si>
    <t>99</t>
  </si>
  <si>
    <t>73139X834</t>
  </si>
  <si>
    <t>Demontáž kouřovodu plechového průměru 300 mm délka celkem 9 m</t>
  </si>
  <si>
    <t>-1873769064</t>
  </si>
  <si>
    <t>731890802</t>
  </si>
  <si>
    <t>Vnitrostaveništní přemístění vybouraných (demontovaných) hmot kotelen vodorovně do 100 m umístěných ve výšce (hloubce) přes 6 do 12 m</t>
  </si>
  <si>
    <t>499759527</t>
  </si>
  <si>
    <t xml:space="preserve">Poznámka k souboru cen:_x000D_
1. Pro volbu ceny -0801 nebo -0802 je rozhodující výška (hloubka) úrovně podlaží, ve kterém je kotelna umístěna. Výška objektu není pro volbu ceny rozhodující. </t>
  </si>
  <si>
    <t>101</t>
  </si>
  <si>
    <t>73139X835</t>
  </si>
  <si>
    <t>Vypuštění vody z otopného systému na úrovni kotelny před začátkem demontáže kotelny</t>
  </si>
  <si>
    <t>1458091899</t>
  </si>
  <si>
    <t>102</t>
  </si>
  <si>
    <t>73139X836</t>
  </si>
  <si>
    <t>Napuštění vody do otopného systému po montáži kotelny včetně odvzdušnění otopných těles</t>
  </si>
  <si>
    <t>1858359056</t>
  </si>
  <si>
    <t>103</t>
  </si>
  <si>
    <t>959990011X86</t>
  </si>
  <si>
    <t>Topná zkouška v rozsahu 72 hodin včetně zaškolení obsluhy</t>
  </si>
  <si>
    <t>hodina</t>
  </si>
  <si>
    <t>-1566542161</t>
  </si>
  <si>
    <t>104</t>
  </si>
  <si>
    <t>959990012X87</t>
  </si>
  <si>
    <t>Zpracování provozního řádu pro obsluhu a údržbu, schémata, doklady o revizích</t>
  </si>
  <si>
    <t>-450771218</t>
  </si>
  <si>
    <t>105</t>
  </si>
  <si>
    <t>959990013X88</t>
  </si>
  <si>
    <t>Vybavení kotelny dle ČSN 0700703 pro zajištění bezpečnosti provozu a požární ochrany lékarnička první pomoci pěnotvorný prostředek vhodný detektor pro kontrolu těsnosti spojů bateriová svítilna detektor na oxid uhelnatý</t>
  </si>
  <si>
    <t>1732404520</t>
  </si>
  <si>
    <t>732</t>
  </si>
  <si>
    <t>Ústřední vytápění - strojovny</t>
  </si>
  <si>
    <t>106</t>
  </si>
  <si>
    <t>732199100</t>
  </si>
  <si>
    <t>Montáž štítků orientačních</t>
  </si>
  <si>
    <t>181673559</t>
  </si>
  <si>
    <t>107</t>
  </si>
  <si>
    <t>283201111X24</t>
  </si>
  <si>
    <t>Dodávka orientačních štítků dle PD</t>
  </si>
  <si>
    <t>-1503248943</t>
  </si>
  <si>
    <t>108</t>
  </si>
  <si>
    <t>732239113X25</t>
  </si>
  <si>
    <t>Montáž tlakové expanzní nádoby s membránou o objemu 8 litrů</t>
  </si>
  <si>
    <t>-1358242740</t>
  </si>
  <si>
    <t>109</t>
  </si>
  <si>
    <t>484760902X26</t>
  </si>
  <si>
    <t>Tlaková expanzní nádoba s membránou (PN=0,6 MPa) objem 8 litrů</t>
  </si>
  <si>
    <t>281989889</t>
  </si>
  <si>
    <t>110</t>
  </si>
  <si>
    <t>732239114X27</t>
  </si>
  <si>
    <t>Montáž tlakové expanzní nádoby s membránou o objemu 140 litrů</t>
  </si>
  <si>
    <t>1002334955</t>
  </si>
  <si>
    <t>111</t>
  </si>
  <si>
    <t>484760903X28</t>
  </si>
  <si>
    <t>Tlaková expanzní nádoba s membránou (PN=0,6 MPa) objem 18 litrů</t>
  </si>
  <si>
    <t>1468164472</t>
  </si>
  <si>
    <t>112</t>
  </si>
  <si>
    <t>732239115X29</t>
  </si>
  <si>
    <t>Montáž tlakové expanzní nádoby s membránou o objemu 110 litrů montáž stávající expanzní nádoby pro provizorní zapojení přípravy TV</t>
  </si>
  <si>
    <t>-1520309072</t>
  </si>
  <si>
    <t>113</t>
  </si>
  <si>
    <t>732219403X30</t>
  </si>
  <si>
    <t>Montáž nepřímovyhřívaného zásobníku TV do 300 litrů</t>
  </si>
  <si>
    <t>-2056952661</t>
  </si>
  <si>
    <t>114</t>
  </si>
  <si>
    <t>484387211X31</t>
  </si>
  <si>
    <t>Nepřímovyhřívaný zásobníkový stacionární ohřívač TV objem 300 litrů (PN=10/10) 1xtopný výměník plocha1,6 m2 (NL=11 )</t>
  </si>
  <si>
    <t>-1590718627</t>
  </si>
  <si>
    <t>115</t>
  </si>
  <si>
    <t>732239111X32</t>
  </si>
  <si>
    <t>Montáž - osazení hydraulického vyrovnávače dynamických tlaků DN 200 mm</t>
  </si>
  <si>
    <t>1927525908</t>
  </si>
  <si>
    <t>116</t>
  </si>
  <si>
    <t>484760901X33</t>
  </si>
  <si>
    <t>Hydraulický vyrovnávač dynamických tlaků s absorpčním odplyněním DN 200 mm průtok max.12 m3/hod. PN 6/120°C  připojovací hrdla DN 80 mm včetně protipřírub a konečného nátěru</t>
  </si>
  <si>
    <t>-1528326668</t>
  </si>
  <si>
    <t>117</t>
  </si>
  <si>
    <t>732429212</t>
  </si>
  <si>
    <t>Čerpadla teplovodní montáž čerpadel (do potrubí) ostatních typů mokroběžných závitových DN 25</t>
  </si>
  <si>
    <t>1505224497</t>
  </si>
  <si>
    <t>118</t>
  </si>
  <si>
    <t>426113611X34</t>
  </si>
  <si>
    <t>Oběhové čerpadlo elektronicky regulovatelné závitové G 1“ 230V/50Hz Pmax. 18 W Q=0,2 m3/hod.</t>
  </si>
  <si>
    <t>-559303773</t>
  </si>
  <si>
    <t>119</t>
  </si>
  <si>
    <t>-307605960</t>
  </si>
  <si>
    <t>120</t>
  </si>
  <si>
    <t>426113621X35</t>
  </si>
  <si>
    <t>Oběhové čerpadlo elektronicky regulovatelné závitové G 1“ 230V/50Hz Pmax. 34 W Q=2,0 m3/hod. H=3,1 m</t>
  </si>
  <si>
    <t>1561343769</t>
  </si>
  <si>
    <t>121</t>
  </si>
  <si>
    <t>1663889105</t>
  </si>
  <si>
    <t>122</t>
  </si>
  <si>
    <t>426113631X36</t>
  </si>
  <si>
    <t>Oběhové čerpadlo elektronicky regulovatelné závitové G 1“ 230V/50Hz Pmax. 50 W Q=2,2 m3/hod. H=4,2 m</t>
  </si>
  <si>
    <t>-146019795</t>
  </si>
  <si>
    <t>123</t>
  </si>
  <si>
    <t>998732102</t>
  </si>
  <si>
    <t>Přesun hmot pro strojovny stanovený z hmotnosti přesunovaného materiálu vodorovná dopravní vzdálenost do 50 m v objektech výšky přes 6 do 12 m</t>
  </si>
  <si>
    <t>844602884</t>
  </si>
  <si>
    <t>124</t>
  </si>
  <si>
    <t>998732193</t>
  </si>
  <si>
    <t>Přesun hmot pro strojovny stanovený z hmotnosti přesunovaného materiálu Příplatek k cenám za zvětšený přesun přes vymezenou největší dopravní vzdálenost do 500 m</t>
  </si>
  <si>
    <t>-405059908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</si>
  <si>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</si>
  <si>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125</t>
  </si>
  <si>
    <t>732214813</t>
  </si>
  <si>
    <t>Demontáž ohříváků zásobníkových vypuštění vody z ohříváků o obsahu do 630 l</t>
  </si>
  <si>
    <t>-824540524</t>
  </si>
  <si>
    <t>126</t>
  </si>
  <si>
    <t>732212815</t>
  </si>
  <si>
    <t>Demontáž ohříváků zásobníkových stojatých o obsahu do 1 600 l</t>
  </si>
  <si>
    <t>520586909</t>
  </si>
  <si>
    <t>127</t>
  </si>
  <si>
    <t>732320812</t>
  </si>
  <si>
    <t>Demontáž nádrží beztlakých nebo tlakových odpojení od rozvodů potrubí nádrže o obsahu do 100 l</t>
  </si>
  <si>
    <t>-235502573</t>
  </si>
  <si>
    <t xml:space="preserve">Poznámka k souboru cen:_x000D_
1. Cenami -4812 až -4821 se oceňuje: a) vypouštění vody z nádrží při jejich opravách i demontáži, b) vypouštění otopných soustav v úseku od nádrže po protipřírubu potrubí připojeného na nádrž. </t>
  </si>
  <si>
    <t>128</t>
  </si>
  <si>
    <t>732320813</t>
  </si>
  <si>
    <t>Demontáž nádrží beztlakých nebo tlakových odpojení od rozvodů potrubí nádrže o obsahu přes 100 do 200 l</t>
  </si>
  <si>
    <t>1262292443</t>
  </si>
  <si>
    <t>129</t>
  </si>
  <si>
    <t>732324812</t>
  </si>
  <si>
    <t>Demontáž nádrží beztlakých nebo tlakových vypuštění vody z nádrží o obsahu do 100 l</t>
  </si>
  <si>
    <t>2146891820</t>
  </si>
  <si>
    <t>130</t>
  </si>
  <si>
    <t>732324813</t>
  </si>
  <si>
    <t>Demontáž nádrží beztlakých nebo tlakových vypuštění vody z nádrží o obsahu přes 100 do 200 l</t>
  </si>
  <si>
    <t>-1178505218</t>
  </si>
  <si>
    <t>131</t>
  </si>
  <si>
    <t>732420811</t>
  </si>
  <si>
    <t>Demontáž čerpadel oběhových spirálních (do potrubí) DN 25 mm budou předána investorovi na sklad</t>
  </si>
  <si>
    <t>142155544</t>
  </si>
  <si>
    <t>132</t>
  </si>
  <si>
    <t>732420813</t>
  </si>
  <si>
    <t>Demontáž čerpadel oběhových spirálních (do potrubí) DN 50</t>
  </si>
  <si>
    <t>906974939</t>
  </si>
  <si>
    <t>133</t>
  </si>
  <si>
    <t>732890802</t>
  </si>
  <si>
    <t>Vnitrostaveništní přemístění vybouraných (demontovaných) hmot strojoven vodorovně do 100 m v objektech výšky přes 6 do 12 m</t>
  </si>
  <si>
    <t>-500132928</t>
  </si>
  <si>
    <t>733</t>
  </si>
  <si>
    <t>Ústřední vytápění - rozvodné potrubí</t>
  </si>
  <si>
    <t>134</t>
  </si>
  <si>
    <t>733111114</t>
  </si>
  <si>
    <t>Potrubí z trubek ocelových závitových bezešvých běžných nízkotlakých v kotelnách a strojovnách DN 20</t>
  </si>
  <si>
    <t>-501951012</t>
  </si>
  <si>
    <t>135</t>
  </si>
  <si>
    <t>733111115</t>
  </si>
  <si>
    <t>Potrubí z trubek ocelových závitových bezešvých běžných nízkotlakých v kotelnách a strojovnách DN 25</t>
  </si>
  <si>
    <t>858940033</t>
  </si>
  <si>
    <t>136</t>
  </si>
  <si>
    <t>733111116</t>
  </si>
  <si>
    <t>Potrubí z trubek ocelových závitových bezešvých běžných nízkotlakých v kotelnách a strojovnách DN 32</t>
  </si>
  <si>
    <t>-1784678507</t>
  </si>
  <si>
    <t>137</t>
  </si>
  <si>
    <t>733111117</t>
  </si>
  <si>
    <t>Potrubí z trubek ocelových závitových bezešvých běžných nízkotlakých v kotelnách a strojovnách DN 40</t>
  </si>
  <si>
    <t>-820405332</t>
  </si>
  <si>
    <t>138</t>
  </si>
  <si>
    <t>733111118</t>
  </si>
  <si>
    <t>Potrubí z trubek ocelových závitových bezešvých běžných nízkotlakých v kotelnách a strojovnách DN 50</t>
  </si>
  <si>
    <t>-223108648</t>
  </si>
  <si>
    <t>139</t>
  </si>
  <si>
    <t>733113114</t>
  </si>
  <si>
    <t>Potrubí z trubek ocelových závitových Příplatek k ceně za zhotovení přípojky z ocelových trubek závitových DN 20</t>
  </si>
  <si>
    <t>1363376546</t>
  </si>
  <si>
    <t>140</t>
  </si>
  <si>
    <t>733113115</t>
  </si>
  <si>
    <t>Potrubí z trubek ocelových závitových Příplatek k ceně za zhotovení přípojky z ocelových trubek závitových DN 25</t>
  </si>
  <si>
    <t>-729329484</t>
  </si>
  <si>
    <t>141</t>
  </si>
  <si>
    <t>733113118</t>
  </si>
  <si>
    <t>Potrubí z trubek ocelových závitových Příplatek k ceně za zhotovení přípojky z ocelových trubek závitových DN 50</t>
  </si>
  <si>
    <t>1569462536</t>
  </si>
  <si>
    <t>142</t>
  </si>
  <si>
    <t>733121222</t>
  </si>
  <si>
    <t>Potrubí z trubek ocelových hladkých bezešvých tvářených za tepla v kotelnách a strojovnách D 76/3,2</t>
  </si>
  <si>
    <t>1507176779</t>
  </si>
  <si>
    <t xml:space="preserve">Poznámka k souboru cen:_x000D_
1. Cenami –2112 a -2113 se oceňuje rozvod potrubí jednotrubkových horizontálních soustav. 2. V cenách –2112 a -2113 je započteno úplné těleso spojky a příchytky potrubí. 3. V cenách –2112 a -2113 není započteno: a) krycí lišty potrubí vedeného nad podlahou, b) připojení horizontálního rozvodu na stoupací potrubí. 4. Cenami –2122 a -2123 se oceňuje napojení rozvodu na jednotlivá stoupací potrubí, popř. na měřicí nebo regulační armaturu přípojky topného okruhu. 5. V cenách –2122 a -2123 je započteno: a) úplné těleso přípojky, b) navaření hrdla přípojky. </t>
  </si>
  <si>
    <t>143</t>
  </si>
  <si>
    <t>733190107</t>
  </si>
  <si>
    <t>Zkoušky těsnosti potrubí, manžety prostupové z trubek ocelových zkoušky těsnosti potrubí (za provozu) z trubek ocelových závitových DN do 40</t>
  </si>
  <si>
    <t>-1273281584</t>
  </si>
  <si>
    <t xml:space="preserve">Poznámka k souboru cen:_x000D_
1. Zkouškami těsnosti potrubí se rozumí běžné přezkoušení za provozu (např. při výměně částí potrubí nebo armatury). </t>
  </si>
  <si>
    <t>144</t>
  </si>
  <si>
    <t>733190108</t>
  </si>
  <si>
    <t>Zkoušky těsnosti potrubí, manžety prostupové z trubek ocelových zkoušky těsnosti potrubí (za provozu) z trubek ocelových závitových DN 40 do 50</t>
  </si>
  <si>
    <t>-185879272</t>
  </si>
  <si>
    <t>145</t>
  </si>
  <si>
    <t>733190225</t>
  </si>
  <si>
    <t>Zkoušky těsnosti potrubí, manžety prostupové z trubek ocelových zkoušky těsnosti potrubí (za provozu) z trubek ocelových hladkých D přes 60,3/2,9 do 89/5,0</t>
  </si>
  <si>
    <t>-1397016041</t>
  </si>
  <si>
    <t>146</t>
  </si>
  <si>
    <t>733191924</t>
  </si>
  <si>
    <t>Opravy rozvodů potrubí z trubek ocelových závitových normálních i zesílených navaření odbočky na stávající potrubí, odbočka DN 20</t>
  </si>
  <si>
    <t>-2138367892</t>
  </si>
  <si>
    <t>147</t>
  </si>
  <si>
    <t>733191927</t>
  </si>
  <si>
    <t>Opravy rozvodů potrubí z trubek ocelových závitových normálních i zesílených navaření odbočky na stávající potrubí, odbočka DN 40</t>
  </si>
  <si>
    <t>1492612314</t>
  </si>
  <si>
    <t>148</t>
  </si>
  <si>
    <t>733191928</t>
  </si>
  <si>
    <t>Opravy rozvodů potrubí z trubek ocelových závitových normálních i zesílených navaření odbočky na stávající potrubí, odbočka DN 50</t>
  </si>
  <si>
    <t>1788253294</t>
  </si>
  <si>
    <t>149</t>
  </si>
  <si>
    <t>733194922</t>
  </si>
  <si>
    <t>Opravy rozvodů potrubí z trubek ocelových hladkých navaření odbočky na stávající potrubí odbočka D 76/3,2</t>
  </si>
  <si>
    <t>-1158461693</t>
  </si>
  <si>
    <t>150</t>
  </si>
  <si>
    <t>733196931X91</t>
  </si>
  <si>
    <t xml:space="preserve">Úpravy rozvodů pro provizorní zapojení stávajícího ohřívaků TV v době montáže (zaslepení potrubí úprava připojení původního kotle č.2 pro montáž nových kotlů atd. včetně úpravy elektro zapojení) /viz výkres/ </t>
  </si>
  <si>
    <t>-1207873486</t>
  </si>
  <si>
    <t>151</t>
  </si>
  <si>
    <t>998733102</t>
  </si>
  <si>
    <t>Přesun hmot pro rozvody potrubí stanovený z hmotnosti přesunovaného materiálu vodorovná dopravní vzdálenost do 50 m v objektech výšky přes 6 do 12 m</t>
  </si>
  <si>
    <t>501274586</t>
  </si>
  <si>
    <t>152</t>
  </si>
  <si>
    <t>998733193</t>
  </si>
  <si>
    <t>Přesun hmot pro rozvody potrubí stanovený z hmotnosti přesunovaného materiálu Příplatek k cenám za zvětšený přesun přes vymezenou největší dopravní vzdálenost do 500 m</t>
  </si>
  <si>
    <t>-314206735</t>
  </si>
  <si>
    <t>153</t>
  </si>
  <si>
    <t>733120815</t>
  </si>
  <si>
    <t>Demontáž potrubí z trubek ocelových hladkých D do 38</t>
  </si>
  <si>
    <t>1469461742</t>
  </si>
  <si>
    <t>154</t>
  </si>
  <si>
    <t>733120819</t>
  </si>
  <si>
    <t>Demontáž potrubí z trubek ocelových hladkých D přes 38 do 60,3</t>
  </si>
  <si>
    <t>-320022853</t>
  </si>
  <si>
    <t>155</t>
  </si>
  <si>
    <t>733120826</t>
  </si>
  <si>
    <t>Demontáž potrubí z trubek ocelových hladkých D přes 60,3 do 89</t>
  </si>
  <si>
    <t>1792112710</t>
  </si>
  <si>
    <t>156</t>
  </si>
  <si>
    <t>733890803</t>
  </si>
  <si>
    <t>Vnitrostaveništní přemístění vybouraných (demontovaných) hmot rozvodů potrubí vodorovně do 100 m v objektech výšky přes 6 do 24 m</t>
  </si>
  <si>
    <t>-2016298013</t>
  </si>
  <si>
    <t>734</t>
  </si>
  <si>
    <t>Ústřední vytápění - armatury</t>
  </si>
  <si>
    <t>157</t>
  </si>
  <si>
    <t>734109215</t>
  </si>
  <si>
    <t>Montáž armatur přírubových se dvěma přírubami PN 16 DN 65</t>
  </si>
  <si>
    <t>1473233120</t>
  </si>
  <si>
    <t>158</t>
  </si>
  <si>
    <t>422844431X37</t>
  </si>
  <si>
    <t>Mezipřírubová uzavírací klapka PN 16/120°C ruční ovládání DN 65 mm</t>
  </si>
  <si>
    <t>1026061739</t>
  </si>
  <si>
    <t>159</t>
  </si>
  <si>
    <t>734109115</t>
  </si>
  <si>
    <t>Montáž armatur přírubových se dvěma přírubami PN 6 DN 65</t>
  </si>
  <si>
    <t>-284867743</t>
  </si>
  <si>
    <t>160</t>
  </si>
  <si>
    <t>422844441X38</t>
  </si>
  <si>
    <t>Magnetický separátor(odlučovač nečistot) přírubový včetně tepelné izolace PN 10/120°C DN 65 mm (kv = 140)</t>
  </si>
  <si>
    <t>443222910</t>
  </si>
  <si>
    <t>161</t>
  </si>
  <si>
    <t>734209103</t>
  </si>
  <si>
    <t>Montáž závitových armatur s 1 závitem G 1/2 (DN 15)</t>
  </si>
  <si>
    <t>1364577041</t>
  </si>
  <si>
    <t>162</t>
  </si>
  <si>
    <t>551282551X39</t>
  </si>
  <si>
    <t>Přímý automatický odvzdušňovací ventil včetně zpětné klapky PN 12/100°C G 1/2”</t>
  </si>
  <si>
    <t>-725632292</t>
  </si>
  <si>
    <t>163</t>
  </si>
  <si>
    <t>734209113</t>
  </si>
  <si>
    <t>Montáž závitových armatur se 2 závity G 1/2 (DN 15)</t>
  </si>
  <si>
    <t>723172963</t>
  </si>
  <si>
    <t>164</t>
  </si>
  <si>
    <t>551273772X40</t>
  </si>
  <si>
    <t>Vyvažovací statický ventil pro měření průtoku, regulaci a uzavírání závitový PN 20/120°C G 1/2" (kvs =2,52)</t>
  </si>
  <si>
    <t>928287970</t>
  </si>
  <si>
    <t>165</t>
  </si>
  <si>
    <t>734209114</t>
  </si>
  <si>
    <t>Montáž závitových armatur se 2 závity G 3/4 (DN 20)</t>
  </si>
  <si>
    <t>1523909295</t>
  </si>
  <si>
    <t>166</t>
  </si>
  <si>
    <t>551273751X41</t>
  </si>
  <si>
    <t>Kulový kohout  pro ÚT závitový s rovnou páčkou PN 20/115°C (kv=18,5m3/hod.) G 3/4“</t>
  </si>
  <si>
    <t>-1988428192</t>
  </si>
  <si>
    <t>167</t>
  </si>
  <si>
    <t>-616783806</t>
  </si>
  <si>
    <t>168</t>
  </si>
  <si>
    <t>551280181X42</t>
  </si>
  <si>
    <t xml:space="preserve">Zpětná klapka závitová pro ÚT PN 16/100°C (kv=7,1) G 3/4“ </t>
  </si>
  <si>
    <t>2007693872</t>
  </si>
  <si>
    <t>169</t>
  </si>
  <si>
    <t>461438635</t>
  </si>
  <si>
    <t>170</t>
  </si>
  <si>
    <t>551273831X43</t>
  </si>
  <si>
    <t>Filtr závitový pro ÚT PN 16/100°C (kv=7,0) G 3/4“</t>
  </si>
  <si>
    <t>-380304425</t>
  </si>
  <si>
    <t>171</t>
  </si>
  <si>
    <t>734209115</t>
  </si>
  <si>
    <t>Montáž závitových armatur se 2 závity G 1 (DN 25)</t>
  </si>
  <si>
    <t>106201603</t>
  </si>
  <si>
    <t>172</t>
  </si>
  <si>
    <t>551273841X44</t>
  </si>
  <si>
    <t>Pojistný ventil membránový pro ústřední vytápění G 1” x G 5/4 “ otevírací přetlak 0,30 MPa aw=0,684</t>
  </si>
  <si>
    <t>-436058938</t>
  </si>
  <si>
    <t>173</t>
  </si>
  <si>
    <t>-1859550123</t>
  </si>
  <si>
    <t>174</t>
  </si>
  <si>
    <t>551273851X45</t>
  </si>
  <si>
    <t>Kulový kohout  pro ÚT závitový PN 20/115°C s rovnou páčkou (kv=36,3) G 1“</t>
  </si>
  <si>
    <t>1472183244</t>
  </si>
  <si>
    <t>175</t>
  </si>
  <si>
    <t>-1015097905</t>
  </si>
  <si>
    <t>176</t>
  </si>
  <si>
    <t>551273861X46</t>
  </si>
  <si>
    <t>Speciální armatura kulový kohout se zajištěním speciální pro tlakové  expanzní nádoby (bezpečnostní uzávěr pro údržbu a demontáž) PN 16/120°C G 1“</t>
  </si>
  <si>
    <t>-1170912916</t>
  </si>
  <si>
    <t>177</t>
  </si>
  <si>
    <t>734209125</t>
  </si>
  <si>
    <t>Montáž závitových armatur se 3 závity G 1 (DN 25)</t>
  </si>
  <si>
    <t>359965594</t>
  </si>
  <si>
    <t>178</t>
  </si>
  <si>
    <t>551273972X47</t>
  </si>
  <si>
    <t>Trojcestný otočný směšovací ventil závitový PN 10/110°C kvs=10 m3/h G 1“</t>
  </si>
  <si>
    <t>1538098559</t>
  </si>
  <si>
    <t>179</t>
  </si>
  <si>
    <t>734209141X48</t>
  </si>
  <si>
    <t>Montáž servopohonu na trojcestný závitový směšovač</t>
  </si>
  <si>
    <t>-1629079344</t>
  </si>
  <si>
    <t>180</t>
  </si>
  <si>
    <t>551273791X49</t>
  </si>
  <si>
    <t>Servomotor 24V (0…10V) proporcionální řízení pro závitový směšovač kroutící moment 6Nm včetně montážní sady</t>
  </si>
  <si>
    <t>-1769011465</t>
  </si>
  <si>
    <t>181</t>
  </si>
  <si>
    <t>734209116</t>
  </si>
  <si>
    <t>Montáž závitových armatur se 2 závity G 5/4 (DN 32)</t>
  </si>
  <si>
    <t>-1670521909</t>
  </si>
  <si>
    <t>182</t>
  </si>
  <si>
    <t>551273821X50</t>
  </si>
  <si>
    <t>Kulový kohout  pro ÚT závitový PN 20/115°C s rovnou páčkou (kv=73,5) G 5/4“</t>
  </si>
  <si>
    <t>1786284331</t>
  </si>
  <si>
    <t>183</t>
  </si>
  <si>
    <t>-954333745</t>
  </si>
  <si>
    <t>184</t>
  </si>
  <si>
    <t>551273861X51</t>
  </si>
  <si>
    <t>Vyvažovací statický ventil pro měření průtoku, regulaci a uzavírání závitový PN 20/120°C" G 5/4" (kvs =14,20)</t>
  </si>
  <si>
    <t>-1988497647</t>
  </si>
  <si>
    <t>185</t>
  </si>
  <si>
    <t>734209117</t>
  </si>
  <si>
    <t>Montáž závitových armatur se 2 závity G 6/4 (DN 40)</t>
  </si>
  <si>
    <t>-1324129167</t>
  </si>
  <si>
    <t>186</t>
  </si>
  <si>
    <t>551273871X52</t>
  </si>
  <si>
    <t>Vyvažovací statický ventil pro měření průtoku, regulaci a uzavírání závitový PN 20/120°C" G 6/4" (kvs =19,20)</t>
  </si>
  <si>
    <t>-426209511</t>
  </si>
  <si>
    <t>187</t>
  </si>
  <si>
    <t>1961683678</t>
  </si>
  <si>
    <t>188</t>
  </si>
  <si>
    <t>551273881X53</t>
  </si>
  <si>
    <t>Kulový kohout  pro ÚT závitový PN 20/115°C s rovnou páčkou (kv=105) G 6/4“</t>
  </si>
  <si>
    <t>-268375346</t>
  </si>
  <si>
    <t>189</t>
  </si>
  <si>
    <t>1833222621</t>
  </si>
  <si>
    <t>190</t>
  </si>
  <si>
    <t>551280191X54</t>
  </si>
  <si>
    <t xml:space="preserve">Zpětná klapka závitová pro ÚT PN 16/100°C (kv=40,4) G 6/4“ </t>
  </si>
  <si>
    <t>1068559391</t>
  </si>
  <si>
    <t>191</t>
  </si>
  <si>
    <t>653786704</t>
  </si>
  <si>
    <t>192</t>
  </si>
  <si>
    <t>551273891X55</t>
  </si>
  <si>
    <t>Filtr závitový pro ÚT PN 16/100°C (kv=21) G 6/4“</t>
  </si>
  <si>
    <t>-1905277429</t>
  </si>
  <si>
    <t>193</t>
  </si>
  <si>
    <t>734209118</t>
  </si>
  <si>
    <t>Montáž závitových armatur se 2 závity G 2 (DN 50)</t>
  </si>
  <si>
    <t>-134453932</t>
  </si>
  <si>
    <t>194</t>
  </si>
  <si>
    <t>551273901X56</t>
  </si>
  <si>
    <t>Kulový kohout  pro ÚT závitový PN 20/115°C s rovnou páčkou (kv=158) G 2“</t>
  </si>
  <si>
    <t>219638962</t>
  </si>
  <si>
    <t>195</t>
  </si>
  <si>
    <t>-995591215</t>
  </si>
  <si>
    <t>196</t>
  </si>
  <si>
    <t>551280201X57</t>
  </si>
  <si>
    <t xml:space="preserve">Zpětná klapka závitová pro ÚT PN 16/100°C (kv=59,8) G 2“ </t>
  </si>
  <si>
    <t>2020952721</t>
  </si>
  <si>
    <t>197</t>
  </si>
  <si>
    <t>-215202066</t>
  </si>
  <si>
    <t>198</t>
  </si>
  <si>
    <t>551273911X58</t>
  </si>
  <si>
    <t>Filtr závitový pro ÚT PN 16/100°C (kv=34) G 2“</t>
  </si>
  <si>
    <t>34738035</t>
  </si>
  <si>
    <t>199</t>
  </si>
  <si>
    <t>734291123</t>
  </si>
  <si>
    <t>Ostatní armatury kohouty plnicí a vypouštěcí PN 10 do 110 st.C G 1/2</t>
  </si>
  <si>
    <t>-2115370456</t>
  </si>
  <si>
    <t>200</t>
  </si>
  <si>
    <t>7344111171</t>
  </si>
  <si>
    <t>Teploměry technické s pevným stonkem a jímkou zadní připojení (axiální) průměr 80 mm délka stonku 100 mm (0 až 120°C)</t>
  </si>
  <si>
    <t>1372373230</t>
  </si>
  <si>
    <t>201</t>
  </si>
  <si>
    <t>7344111172</t>
  </si>
  <si>
    <t>Teploměry technické s pevným stonkem a jímkou zadní připojení (axiální) průměr 80 mm délka stonku 100 mm (0 až 100°C teploměr k ohříváku TV)</t>
  </si>
  <si>
    <t>-892349217</t>
  </si>
  <si>
    <t>202</t>
  </si>
  <si>
    <t>734411128</t>
  </si>
  <si>
    <t>Teploměry technické s pevným stonkem a jímkou zadní připojení (axiální) průměr 100 mm délka stonku 150 mm (0 až 120°C)</t>
  </si>
  <si>
    <t>-2060399313</t>
  </si>
  <si>
    <t>203</t>
  </si>
  <si>
    <t>7344211501</t>
  </si>
  <si>
    <t>Tlakoměry tlak 0 až 0,6 MPa</t>
  </si>
  <si>
    <t>-144720252</t>
  </si>
  <si>
    <t>204</t>
  </si>
  <si>
    <t>7344211502</t>
  </si>
  <si>
    <t>Tlakoměry tlak 0 až 1,0 MPa manometr k ohříváku TV</t>
  </si>
  <si>
    <t>1900347209</t>
  </si>
  <si>
    <t>205</t>
  </si>
  <si>
    <t>7344212110X59</t>
  </si>
  <si>
    <t>Diferenční tlakoměry tlak 0 až 0,6 MPa</t>
  </si>
  <si>
    <t>1219049331</t>
  </si>
  <si>
    <t>206</t>
  </si>
  <si>
    <t>7344242X60</t>
  </si>
  <si>
    <t>Trojcestný zkušební kohout k manometru PN 16/100°C</t>
  </si>
  <si>
    <t>-1541653507</t>
  </si>
  <si>
    <t>207</t>
  </si>
  <si>
    <t>734494213</t>
  </si>
  <si>
    <t>Měřicí armatury návarky s trubkovým závitem G 1/2" délky 60 mm návarek pro vypouštěcí kohout</t>
  </si>
  <si>
    <t>1881004674</t>
  </si>
  <si>
    <t xml:space="preserve">Poznámka k souboru cen:_x000D_
1. V cenách -9211 až -9213 je započtena montáž návarků přivařením; jejich dodávka se oceňuje ve specifikaci pouze v případech, kdy návarky nejsou součástí dodávky zařízení. </t>
  </si>
  <si>
    <t>208</t>
  </si>
  <si>
    <t>734499211</t>
  </si>
  <si>
    <t>Měřicí armatury montáž návarků M 20 x 1,5</t>
  </si>
  <si>
    <t>-1791243079</t>
  </si>
  <si>
    <t>209</t>
  </si>
  <si>
    <t>734499212</t>
  </si>
  <si>
    <t>Měřicí armatury montáž návarků M 27 x 2</t>
  </si>
  <si>
    <t>-1386576883</t>
  </si>
  <si>
    <t>210</t>
  </si>
  <si>
    <t>734424943X61</t>
  </si>
  <si>
    <t>Zaslepení hrdla G 6/4“ na rozdělovači a sběrači zátkou s vnějším závitem G 6/4“ dodávka včetně montáže</t>
  </si>
  <si>
    <t>1558530168</t>
  </si>
  <si>
    <t>211</t>
  </si>
  <si>
    <t>998734102</t>
  </si>
  <si>
    <t>Přesun hmot pro armatury stanovený z hmotnosti přesunovaného materiálu vodorovná dopravní vzdálenost do 50 m v objektech výšky přes 6 do 12 m</t>
  </si>
  <si>
    <t>836068338</t>
  </si>
  <si>
    <t>212</t>
  </si>
  <si>
    <t>998734193</t>
  </si>
  <si>
    <t>Přesun hmot pro armatury stanovený z hmotnosti přesunovaného materiálu Příplatek k cenám za zvětšený přesun přes vymezenou největší dopravní vzdálenost do 500 m</t>
  </si>
  <si>
    <t>95818657</t>
  </si>
  <si>
    <t>751</t>
  </si>
  <si>
    <t>Vzduchotechnika</t>
  </si>
  <si>
    <t>213</t>
  </si>
  <si>
    <t>751511182</t>
  </si>
  <si>
    <t>Montáž potrubí plechového skupiny I kruhového bez příruby tloušťky plechu 0,6 mm, průměru přes 100 do 200 mm</t>
  </si>
  <si>
    <t>58343124</t>
  </si>
  <si>
    <t>214</t>
  </si>
  <si>
    <t>429821091X01</t>
  </si>
  <si>
    <t>Potrubí z pozinkovaného plechu kruhové trouba hladká bez přírub tl.plechu 0,6 mm průměr 180 mm</t>
  </si>
  <si>
    <t>1909810508</t>
  </si>
  <si>
    <t>215</t>
  </si>
  <si>
    <t>751511183</t>
  </si>
  <si>
    <t>Montáž potrubí plechového skupiny I kruhového bez příruby tloušťky plechu 0,6 mm, průměru přes 200 do 300 mm</t>
  </si>
  <si>
    <t>876714099</t>
  </si>
  <si>
    <t>216</t>
  </si>
  <si>
    <t>429821101X02</t>
  </si>
  <si>
    <t>Potrubí z pozinkovaného plechu kruhové trouba hladká bez přírub tl.plechu 0,6 mm průměr 315 mm</t>
  </si>
  <si>
    <t>669800932</t>
  </si>
  <si>
    <t>217</t>
  </si>
  <si>
    <t>751514479</t>
  </si>
  <si>
    <t>Montáž přechodu osového nebo pravoúhlého do plechového potrubí kruhového bez příruby, průměru přes 200 do 300 mm</t>
  </si>
  <si>
    <t>-279062117</t>
  </si>
  <si>
    <t>218</t>
  </si>
  <si>
    <t>429821111X03</t>
  </si>
  <si>
    <t>Potrubí z pozinkovaného plechu kruhové tl.plechu 0,6 mm - přechod osový D1= 315 mm D2=180 mm dl. 200 mm s nátrubkem</t>
  </si>
  <si>
    <t>617422834</t>
  </si>
  <si>
    <t>219</t>
  </si>
  <si>
    <t>751514490X04</t>
  </si>
  <si>
    <t>Uzavíraní otvoru - posuvný plech 300 x 300 mm včetně rámečku z pozinkovaného plechu montáž na stěnu pro uzavírání otvoru průměr 300 mm dodávka včetně montáže</t>
  </si>
  <si>
    <t>-149212012</t>
  </si>
  <si>
    <t>220</t>
  </si>
  <si>
    <t>751514491X05</t>
  </si>
  <si>
    <t>Uzavíraní otvoru - posuvný plech 400 x 400 mm včetně rámečku z pozinkovaného plechu montáž na stěnu pro uzavírání otvoru průměr 300 mm dodávka včetně montáže</t>
  </si>
  <si>
    <t>-1454710585</t>
  </si>
  <si>
    <t>221</t>
  </si>
  <si>
    <t>751514492X06</t>
  </si>
  <si>
    <t xml:space="preserve">Zaslepení potrubí odvodu vzduchu 450 x 450 mm – pozinkovaný plech tl. 1 mm dno 450 x 450 mm se středovým volným otvorem 180 x180 mm montáž na stávající potrubí (přírubu) včetně úpravy stávající potrubí pro napojení dodávka včetně montáže </t>
  </si>
  <si>
    <t>-651681699</t>
  </si>
  <si>
    <t>222</t>
  </si>
  <si>
    <t>751514493X07</t>
  </si>
  <si>
    <t>Demontáž stávajících mřížek na otvorech přívodu vzduchu</t>
  </si>
  <si>
    <t>-1201238261</t>
  </si>
  <si>
    <t>223</t>
  </si>
  <si>
    <t>998751101</t>
  </si>
  <si>
    <t>Přesun hmot pro vzduchotechniku stanovený z hmotnosti přesunovaného materiálu vodorovná dopravní vzdálenost do 100 m v objektech výšky do 12 m</t>
  </si>
  <si>
    <t>2083270854</t>
  </si>
  <si>
    <t>224</t>
  </si>
  <si>
    <t>998751191</t>
  </si>
  <si>
    <t>Přesun hmot pro vzduchotechniku stanovený z hmotnosti přesunovaného materiálu Příplatek k cenám za zvětšený přesun přes vymezenou největší dopravní vzdálenost do 500 m</t>
  </si>
  <si>
    <t>202091188</t>
  </si>
  <si>
    <t>771</t>
  </si>
  <si>
    <t>Podlahy z dlaždic</t>
  </si>
  <si>
    <t>225</t>
  </si>
  <si>
    <t>771111011</t>
  </si>
  <si>
    <t>Příprava podkladu před provedením dlažby vysátí podlah</t>
  </si>
  <si>
    <t>-366762967</t>
  </si>
  <si>
    <t>Poznámka k položce:
Poznámka k souboru cen:, 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</si>
  <si>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226</t>
  </si>
  <si>
    <t>771121011</t>
  </si>
  <si>
    <t>Příprava podkladu před provedením dlažby nátěr penetrační na podlahu</t>
  </si>
  <si>
    <t>-1222026554</t>
  </si>
  <si>
    <t>227</t>
  </si>
  <si>
    <t>771151022</t>
  </si>
  <si>
    <t>Příprava podkladu před provedením dlažby samonivelační stěrka min.pevnosti 30 MPa, tloušťky přes 3 do 5 mm</t>
  </si>
  <si>
    <t>1394740897</t>
  </si>
  <si>
    <t>228</t>
  </si>
  <si>
    <t>771574315</t>
  </si>
  <si>
    <t>Montáž podlah z dlaždic keramických lepených flexibilním rychletuhnoucím lepidlem maloformátových hladkých přes 22 do 25 ks/m2</t>
  </si>
  <si>
    <t>1511842435</t>
  </si>
  <si>
    <t>Poznámka k položce:
Poznámka k souboru cen:, 1. Položky jsou určeny pro všechny druhy povrchových úprav.</t>
  </si>
  <si>
    <t>229</t>
  </si>
  <si>
    <t>59761432</t>
  </si>
  <si>
    <t>dlažba keramická slinutá hladká do interiéru i exteriéru pro vysoké mechanické namáhání přes 22 do 25ks/m2</t>
  </si>
  <si>
    <t>-655453484</t>
  </si>
  <si>
    <t>230</t>
  </si>
  <si>
    <t>771577111</t>
  </si>
  <si>
    <t>Montáž podlah z dlaždic keramických Příplatek k cenám za plochu do 5 m2 jednotlivě</t>
  </si>
  <si>
    <t>-203086295</t>
  </si>
  <si>
    <t>231</t>
  </si>
  <si>
    <t>998771102</t>
  </si>
  <si>
    <t>Přesun hmot pro podlahy z dlaždic stanovený z hmotnosti přesunovaného materiálu vodorovná dopravní vzdálenost do 50 m v objektech výšky přes 6 do 12 m</t>
  </si>
  <si>
    <t>1432844960</t>
  </si>
  <si>
    <t>232</t>
  </si>
  <si>
    <t>998771192</t>
  </si>
  <si>
    <t>Přesun hmot pro podlahy z dlaždic stanovený z hmotnosti přesunovaného materiálu Příplatek k ceně za zvětšený přesun přes vymezenou největší dopravní vzdálenost do 100 m</t>
  </si>
  <si>
    <t>-958596205</t>
  </si>
  <si>
    <t>783</t>
  </si>
  <si>
    <t>Dokončovací práce - nátěry</t>
  </si>
  <si>
    <t>233</t>
  </si>
  <si>
    <t>783301313</t>
  </si>
  <si>
    <t>Příprava podkladu zámečnických konstrukcí před provedením nátěru odmaštění odmašťovačem ředidlovým</t>
  </si>
  <si>
    <t>185676691</t>
  </si>
  <si>
    <t>234</t>
  </si>
  <si>
    <t>783306809</t>
  </si>
  <si>
    <t>Odstranění nátěrů ze zámečnických konstrukcí okartáčováním</t>
  </si>
  <si>
    <t>776153254</t>
  </si>
  <si>
    <t>235</t>
  </si>
  <si>
    <t>783315101</t>
  </si>
  <si>
    <t>Mezinátěr zámečnických konstrukcí jednonásobný syntetický standardní</t>
  </si>
  <si>
    <t>-2083694471</t>
  </si>
  <si>
    <t>236</t>
  </si>
  <si>
    <t>783317101</t>
  </si>
  <si>
    <t>Krycí nátěr (email) zámečnických konstrukcí jednonásobný syntetický standardní</t>
  </si>
  <si>
    <t>635668332</t>
  </si>
  <si>
    <t>2,00   "ocelová podpůrná konstrukce potrubí</t>
  </si>
  <si>
    <t>237</t>
  </si>
  <si>
    <t>783614551</t>
  </si>
  <si>
    <t>Základní nátěr armatur a kovových potrubí jednonásobný potrubí do DN 50 mm syntetický</t>
  </si>
  <si>
    <t>-30325936</t>
  </si>
  <si>
    <t>238</t>
  </si>
  <si>
    <t>783614561</t>
  </si>
  <si>
    <t>Základní nátěr armatur a kovových potrubí jednonásobný potrubí přes DN 50 do DN 100 mm syntetický</t>
  </si>
  <si>
    <t>-1603634601</t>
  </si>
  <si>
    <t>239</t>
  </si>
  <si>
    <t>783615551</t>
  </si>
  <si>
    <t>Mezinátěr armatur a kovových potrubí potrubí do DN 50 mm syntetický standardní</t>
  </si>
  <si>
    <t>-209169171</t>
  </si>
  <si>
    <t>240</t>
  </si>
  <si>
    <t>783615561</t>
  </si>
  <si>
    <t>Mezinátěr armatur a kovových potrubí potrubí přes DN 50 do DN 100 mm syntetický standardní</t>
  </si>
  <si>
    <t>1617489889</t>
  </si>
  <si>
    <t>241</t>
  </si>
  <si>
    <t>783617601</t>
  </si>
  <si>
    <t>Krycí nátěr (email) armatur a kovových potrubí potrubí do DN 50 mm jednonásobný syntetický standardní</t>
  </si>
  <si>
    <t>4630283</t>
  </si>
  <si>
    <t>242</t>
  </si>
  <si>
    <t>783617621</t>
  </si>
  <si>
    <t>Krycí nátěr (email) armatur a kovových potrubí potrubí přes DN 50 do DN 100 mm jednonásobný syntetický standardní</t>
  </si>
  <si>
    <t>-956233831</t>
  </si>
  <si>
    <t>784</t>
  </si>
  <si>
    <t>Dokončovací práce - malby a tapety</t>
  </si>
  <si>
    <t>243</t>
  </si>
  <si>
    <t>784111011</t>
  </si>
  <si>
    <t>Obroušení podkladu omítky v místnostech výšky do 3,80 m</t>
  </si>
  <si>
    <t>-209495044</t>
  </si>
  <si>
    <t>66,56+28,30</t>
  </si>
  <si>
    <t>244</t>
  </si>
  <si>
    <t>784171101</t>
  </si>
  <si>
    <t>Zakrytí nemalovaných ploch (materiál ve specifikaci) včetně pozdějšího odkrytí podlah</t>
  </si>
  <si>
    <t>-396107994</t>
  </si>
  <si>
    <t xml:space="preserve">Poznámka k souboru cen:_x000D_
1. V cenách nejsou započteny náklady na dodávku fólie, tyto se oceňují ve speifikaci.Ztratné lze stanovit ve výši 5%. </t>
  </si>
  <si>
    <t>245</t>
  </si>
  <si>
    <t>784171121</t>
  </si>
  <si>
    <t>Zakrytí nemalovaných ploch (materiál ve specifikaci) včetně pozdějšího odkrytí konstrukcí nebo samostatných prvků např. schodišť, nábytku, radiátorů, zábradlí v místnostech výšky do 3,80</t>
  </si>
  <si>
    <t>-461756493</t>
  </si>
  <si>
    <t>246</t>
  </si>
  <si>
    <t>283230201X01</t>
  </si>
  <si>
    <t>fólie na zakrytí</t>
  </si>
  <si>
    <t>-1509434497</t>
  </si>
  <si>
    <t>(28,300+30,00)*1,05</t>
  </si>
  <si>
    <t>247</t>
  </si>
  <si>
    <t>283230221X02</t>
  </si>
  <si>
    <t>páska lepící</t>
  </si>
  <si>
    <t>-970114229</t>
  </si>
  <si>
    <t>248</t>
  </si>
  <si>
    <t>784181121</t>
  </si>
  <si>
    <t>Penetrace podkladu jednonásobná hloubková v místnostech výšky do 3,80 m</t>
  </si>
  <si>
    <t>-493512733</t>
  </si>
  <si>
    <t>249</t>
  </si>
  <si>
    <t>784191007</t>
  </si>
  <si>
    <t>Čištění vnitřních ploch hrubý úklid po provedení malířských prací omytím podlah</t>
  </si>
  <si>
    <t>-2105726525</t>
  </si>
  <si>
    <t>250</t>
  </si>
  <si>
    <t>784211121</t>
  </si>
  <si>
    <t>Malby z malířských směsí otěruvzdorných za mokra dvojnásobné, bílé za mokra otěruvzdorné středně v místnostech výšky do 3,80 m</t>
  </si>
  <si>
    <t>1655695138</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</si>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</sst>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color rgb="FFFF0000"/>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3" fillId="0" borderId="0" applyNumberFormat="0" applyFill="0" applyBorder="0" applyAlignment="0" applyProtection="0"/>
    <xf numFmtId="0" fontId="39" fillId="0" borderId="0" applyAlignment="0">
      <alignment vertical="top" wrapText="1"/>
      <protection locked="0"/>
    </xf>
  </cellStyleXfs>
  <cellXfs count="37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2" borderId="0" xfId="0" applyFont="1" applyFill="1" applyAlignment="1">
      <alignment horizontal="left" vertical="center"/>
    </xf>
    <xf numFmtId="0" fontId="0" fillId="2" borderId="0" xfId="0" applyFill="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1" fillId="0" borderId="0" xfId="0" applyFont="1" applyBorder="1" applyAlignment="1" applyProtection="1">
      <alignment horizontal="left" vertical="center"/>
    </xf>
    <xf numFmtId="0" fontId="0" fillId="0" borderId="5" xfId="0" applyBorder="1" applyProtection="1"/>
    <xf numFmtId="0" fontId="12" fillId="0" borderId="0" xfId="0" applyFont="1" applyAlignment="1">
      <alignment horizontal="left" vertical="center"/>
    </xf>
    <xf numFmtId="0" fontId="13" fillId="0" borderId="0" xfId="0" applyFont="1" applyAlignment="1">
      <alignment horizontal="left" vertical="center"/>
    </xf>
    <xf numFmtId="0" fontId="14"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4"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6"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1"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4" fillId="0" borderId="19" xfId="0" applyFont="1" applyBorder="1" applyAlignment="1" applyProtection="1">
      <alignment horizontal="center" vertical="center" wrapText="1"/>
    </xf>
    <xf numFmtId="0" fontId="14" fillId="0" borderId="20" xfId="0" applyFont="1" applyBorder="1" applyAlignment="1" applyProtection="1">
      <alignment horizontal="center" vertical="center" wrapText="1"/>
    </xf>
    <xf numFmtId="0" fontId="14"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vertical="center"/>
    </xf>
    <xf numFmtId="0" fontId="3" fillId="0" borderId="0" xfId="0" applyFont="1" applyAlignment="1" applyProtection="1">
      <alignment horizontal="center" vertical="center"/>
    </xf>
    <xf numFmtId="4" fontId="18" fillId="0" borderId="17"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8" xfId="0" applyNumberFormat="1" applyFont="1" applyBorder="1" applyAlignment="1" applyProtection="1">
      <alignment vertical="center"/>
    </xf>
    <xf numFmtId="0" fontId="3" fillId="0" borderId="0" xfId="0" applyFont="1" applyAlignment="1">
      <alignment horizontal="left" vertical="center"/>
    </xf>
    <xf numFmtId="0" fontId="20" fillId="0" borderId="0" xfId="0" applyFont="1" applyAlignment="1">
      <alignment horizontal="left" vertical="center"/>
    </xf>
    <xf numFmtId="0" fontId="4" fillId="0" borderId="4" xfId="0" applyFont="1" applyBorder="1" applyAlignment="1" applyProtection="1">
      <alignment vertical="center"/>
    </xf>
    <xf numFmtId="0" fontId="21" fillId="0" borderId="0" xfId="0" applyFont="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horizontal="center" vertical="center"/>
    </xf>
    <xf numFmtId="0" fontId="4" fillId="0" borderId="4" xfId="0" applyFont="1" applyBorder="1" applyAlignment="1">
      <alignment vertical="center"/>
    </xf>
    <xf numFmtId="4" fontId="24" fillId="0" borderId="22" xfId="0" applyNumberFormat="1" applyFont="1" applyBorder="1" applyAlignment="1" applyProtection="1">
      <alignment vertical="center"/>
    </xf>
    <xf numFmtId="4" fontId="24" fillId="0" borderId="23" xfId="0" applyNumberFormat="1" applyFont="1" applyBorder="1" applyAlignment="1" applyProtection="1">
      <alignment vertical="center"/>
    </xf>
    <xf numFmtId="166" fontId="24" fillId="0" borderId="23" xfId="0" applyNumberFormat="1" applyFont="1" applyBorder="1" applyAlignment="1" applyProtection="1">
      <alignment vertical="center"/>
    </xf>
    <xf numFmtId="4" fontId="24"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4"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6" fillId="0" borderId="0" xfId="0" applyFont="1" applyBorder="1" applyAlignment="1" applyProtection="1">
      <alignment horizontal="left" vertical="center"/>
    </xf>
    <xf numFmtId="4" fontId="19"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5"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4"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6"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9" fillId="0" borderId="0" xfId="0" applyNumberFormat="1" applyFont="1" applyAlignment="1" applyProtection="1"/>
    <xf numFmtId="166" fontId="27" fillId="0" borderId="15" xfId="0" applyNumberFormat="1" applyFont="1" applyBorder="1" applyAlignment="1" applyProtection="1"/>
    <xf numFmtId="166" fontId="27" fillId="0" borderId="16" xfId="0" applyNumberFormat="1" applyFont="1" applyBorder="1" applyAlignment="1" applyProtection="1"/>
    <xf numFmtId="4" fontId="28"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29" fillId="0" borderId="0" xfId="0" applyFont="1" applyBorder="1" applyAlignment="1" applyProtection="1">
      <alignment horizontal="left" vertical="center"/>
    </xf>
    <xf numFmtId="0" fontId="30" fillId="0" borderId="0" xfId="0" applyFont="1" applyBorder="1" applyAlignment="1" applyProtection="1">
      <alignment vertical="center" wrapText="1"/>
    </xf>
    <xf numFmtId="0" fontId="31" fillId="0" borderId="27" xfId="0" applyFont="1" applyBorder="1" applyAlignment="1" applyProtection="1">
      <alignment horizontal="center" vertical="center"/>
    </xf>
    <xf numFmtId="49" fontId="31" fillId="0" borderId="27" xfId="0" applyNumberFormat="1" applyFont="1" applyBorder="1" applyAlignment="1" applyProtection="1">
      <alignment horizontal="left" vertical="center" wrapText="1"/>
    </xf>
    <xf numFmtId="0" fontId="31" fillId="0" borderId="27" xfId="0" applyFont="1" applyBorder="1" applyAlignment="1" applyProtection="1">
      <alignment horizontal="left" vertical="center" wrapText="1"/>
    </xf>
    <xf numFmtId="0" fontId="31" fillId="0" borderId="27" xfId="0" applyFont="1" applyBorder="1" applyAlignment="1" applyProtection="1">
      <alignment horizontal="center" vertical="center" wrapText="1"/>
    </xf>
    <xf numFmtId="167" fontId="31" fillId="0" borderId="27" xfId="0" applyNumberFormat="1" applyFont="1" applyBorder="1" applyAlignment="1" applyProtection="1">
      <alignment vertical="center"/>
    </xf>
    <xf numFmtId="4" fontId="31" fillId="3" borderId="27" xfId="0" applyNumberFormat="1" applyFont="1" applyFill="1" applyBorder="1" applyAlignment="1" applyProtection="1">
      <alignment vertical="center"/>
      <protection locked="0"/>
    </xf>
    <xf numFmtId="4" fontId="31" fillId="0" borderId="27" xfId="0" applyNumberFormat="1" applyFont="1" applyBorder="1" applyAlignment="1" applyProtection="1">
      <alignment vertical="center"/>
    </xf>
    <xf numFmtId="0" fontId="31" fillId="0" borderId="4" xfId="0" applyFont="1" applyBorder="1" applyAlignment="1">
      <alignment vertical="center"/>
    </xf>
    <xf numFmtId="0" fontId="31" fillId="3" borderId="27"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2" fillId="0" borderId="0" xfId="0" applyFont="1" applyBorder="1" applyAlignment="1" applyProtection="1">
      <alignment horizontal="left" vertical="center"/>
    </xf>
    <xf numFmtId="0" fontId="32"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15"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6"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5"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8"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2" fillId="0" borderId="0" xfId="0" applyNumberFormat="1" applyFont="1" applyAlignment="1" applyProtection="1">
      <alignment vertical="center"/>
    </xf>
    <xf numFmtId="0" fontId="22" fillId="0" borderId="0" xfId="0" applyFont="1" applyAlignment="1" applyProtection="1">
      <alignment vertical="center"/>
    </xf>
    <xf numFmtId="0" fontId="21" fillId="0" borderId="0" xfId="0" applyFont="1" applyAlignment="1" applyProtection="1">
      <alignment horizontal="left" vertical="center" wrapText="1"/>
    </xf>
    <xf numFmtId="4" fontId="19" fillId="0" borderId="0" xfId="0" applyNumberFormat="1" applyFont="1" applyAlignment="1" applyProtection="1">
      <alignment horizontal="right" vertical="center"/>
    </xf>
    <xf numFmtId="4" fontId="19" fillId="0" borderId="0" xfId="0" applyNumberFormat="1" applyFont="1" applyAlignment="1" applyProtection="1">
      <alignment vertical="center"/>
    </xf>
    <xf numFmtId="0" fontId="14"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14" fillId="0" borderId="0" xfId="0" applyFont="1" applyAlignment="1" applyProtection="1">
      <alignment horizontal="left" vertical="center" wrapText="1"/>
    </xf>
    <xf numFmtId="0" fontId="33" fillId="2" borderId="0" xfId="1" applyFill="1"/>
    <xf numFmtId="0" fontId="34" fillId="0" borderId="0" xfId="1" applyFont="1" applyAlignment="1">
      <alignment horizontal="center" vertical="center"/>
    </xf>
    <xf numFmtId="0" fontId="36" fillId="2" borderId="0" xfId="0" applyFont="1" applyFill="1" applyAlignment="1">
      <alignment horizontal="left" vertical="center"/>
    </xf>
    <xf numFmtId="0" fontId="37" fillId="2" borderId="0" xfId="0" applyFont="1" applyFill="1" applyAlignment="1">
      <alignment vertical="center"/>
    </xf>
    <xf numFmtId="0" fontId="38" fillId="2" borderId="0" xfId="1" applyFont="1" applyFill="1" applyAlignment="1">
      <alignment vertical="center"/>
    </xf>
    <xf numFmtId="0" fontId="10" fillId="2" borderId="0" xfId="0" applyFont="1" applyFill="1" applyAlignment="1" applyProtection="1">
      <alignment horizontal="left" vertical="center"/>
    </xf>
    <xf numFmtId="0" fontId="37" fillId="2" borderId="0" xfId="0" applyFont="1" applyFill="1" applyAlignment="1" applyProtection="1">
      <alignment vertical="center"/>
    </xf>
    <xf numFmtId="0" fontId="36" fillId="2" borderId="0" xfId="0" applyFont="1" applyFill="1" applyAlignment="1" applyProtection="1">
      <alignment horizontal="left" vertical="center"/>
    </xf>
    <xf numFmtId="0" fontId="38" fillId="2" borderId="0" xfId="1" applyFont="1" applyFill="1" applyAlignment="1" applyProtection="1">
      <alignment vertical="center"/>
    </xf>
    <xf numFmtId="0" fontId="38" fillId="2" borderId="0" xfId="1" applyFont="1" applyFill="1" applyAlignment="1">
      <alignment vertical="center"/>
    </xf>
    <xf numFmtId="0" fontId="37" fillId="2" borderId="0" xfId="0" applyFont="1" applyFill="1" applyAlignment="1" applyProtection="1">
      <alignment vertical="center"/>
      <protection locked="0"/>
    </xf>
    <xf numFmtId="0" fontId="39" fillId="0" borderId="0" xfId="2" applyAlignment="1">
      <alignment vertical="top"/>
      <protection locked="0"/>
    </xf>
    <xf numFmtId="0" fontId="35" fillId="0" borderId="28" xfId="2" applyFont="1" applyBorder="1" applyAlignment="1">
      <alignment vertical="center" wrapText="1"/>
      <protection locked="0"/>
    </xf>
    <xf numFmtId="0" fontId="35" fillId="0" borderId="29" xfId="2" applyFont="1" applyBorder="1" applyAlignment="1">
      <alignment vertical="center" wrapText="1"/>
      <protection locked="0"/>
    </xf>
    <xf numFmtId="0" fontId="35" fillId="0" borderId="30" xfId="2" applyFont="1" applyBorder="1" applyAlignment="1">
      <alignment vertical="center" wrapText="1"/>
      <protection locked="0"/>
    </xf>
    <xf numFmtId="0" fontId="35" fillId="0" borderId="31" xfId="2" applyFont="1" applyBorder="1" applyAlignment="1">
      <alignment horizontal="center" vertical="center" wrapText="1"/>
      <protection locked="0"/>
    </xf>
    <xf numFmtId="0" fontId="40" fillId="0" borderId="0" xfId="2" applyFont="1" applyBorder="1" applyAlignment="1">
      <alignment horizontal="center" vertical="center" wrapText="1"/>
      <protection locked="0"/>
    </xf>
    <xf numFmtId="0" fontId="35" fillId="0" borderId="32" xfId="2" applyFont="1" applyBorder="1" applyAlignment="1">
      <alignment horizontal="center" vertical="center" wrapText="1"/>
      <protection locked="0"/>
    </xf>
    <xf numFmtId="0" fontId="39" fillId="0" borderId="0" xfId="2" applyAlignment="1">
      <alignment horizontal="center" vertical="center"/>
      <protection locked="0"/>
    </xf>
    <xf numFmtId="0" fontId="35" fillId="0" borderId="31" xfId="2" applyFont="1" applyBorder="1" applyAlignment="1">
      <alignment vertical="center" wrapText="1"/>
      <protection locked="0"/>
    </xf>
    <xf numFmtId="0" fontId="41" fillId="0" borderId="33" xfId="2" applyFont="1" applyBorder="1" applyAlignment="1">
      <alignment horizontal="left" wrapText="1"/>
      <protection locked="0"/>
    </xf>
    <xf numFmtId="0" fontId="35" fillId="0" borderId="32" xfId="2" applyFont="1" applyBorder="1" applyAlignment="1">
      <alignment vertical="center" wrapText="1"/>
      <protection locked="0"/>
    </xf>
    <xf numFmtId="0" fontId="41" fillId="0" borderId="0" xfId="2" applyFont="1" applyBorder="1" applyAlignment="1">
      <alignment horizontal="left" vertical="center" wrapText="1"/>
      <protection locked="0"/>
    </xf>
    <xf numFmtId="0" fontId="42" fillId="0" borderId="0" xfId="2" applyFont="1" applyBorder="1" applyAlignment="1">
      <alignment horizontal="left" vertical="center" wrapText="1"/>
      <protection locked="0"/>
    </xf>
    <xf numFmtId="0" fontId="42" fillId="0" borderId="31" xfId="2" applyFont="1" applyBorder="1" applyAlignment="1">
      <alignment vertical="center" wrapText="1"/>
      <protection locked="0"/>
    </xf>
    <xf numFmtId="0" fontId="42" fillId="0" borderId="0" xfId="2" applyFont="1" applyBorder="1" applyAlignment="1">
      <alignment horizontal="left" vertical="center" wrapText="1"/>
      <protection locked="0"/>
    </xf>
    <xf numFmtId="0" fontId="42" fillId="0" borderId="0" xfId="2" applyFont="1" applyBorder="1" applyAlignment="1">
      <alignment vertical="center" wrapText="1"/>
      <protection locked="0"/>
    </xf>
    <xf numFmtId="0" fontId="42" fillId="0" borderId="0" xfId="2" applyFont="1" applyBorder="1" applyAlignment="1">
      <alignment vertical="center"/>
      <protection locked="0"/>
    </xf>
    <xf numFmtId="0" fontId="42" fillId="0" borderId="0" xfId="2" applyFont="1" applyBorder="1" applyAlignment="1">
      <alignment horizontal="left" vertical="center"/>
      <protection locked="0"/>
    </xf>
    <xf numFmtId="49" fontId="42" fillId="0" borderId="0" xfId="2" applyNumberFormat="1" applyFont="1" applyBorder="1" applyAlignment="1">
      <alignment horizontal="left" vertical="center" wrapText="1"/>
      <protection locked="0"/>
    </xf>
    <xf numFmtId="49" fontId="42" fillId="0" borderId="0" xfId="2" applyNumberFormat="1" applyFont="1" applyBorder="1" applyAlignment="1">
      <alignment vertical="center" wrapText="1"/>
      <protection locked="0"/>
    </xf>
    <xf numFmtId="0" fontId="35" fillId="0" borderId="34" xfId="2" applyFont="1" applyBorder="1" applyAlignment="1">
      <alignment vertical="center" wrapText="1"/>
      <protection locked="0"/>
    </xf>
    <xf numFmtId="0" fontId="37" fillId="0" borderId="33" xfId="2" applyFont="1" applyBorder="1" applyAlignment="1">
      <alignment vertical="center" wrapText="1"/>
      <protection locked="0"/>
    </xf>
    <xf numFmtId="0" fontId="35" fillId="0" borderId="35" xfId="2" applyFont="1" applyBorder="1" applyAlignment="1">
      <alignment vertical="center" wrapText="1"/>
      <protection locked="0"/>
    </xf>
    <xf numFmtId="0" fontId="35" fillId="0" borderId="0" xfId="2" applyFont="1" applyBorder="1" applyAlignment="1">
      <alignment vertical="top"/>
      <protection locked="0"/>
    </xf>
    <xf numFmtId="0" fontId="35" fillId="0" borderId="0" xfId="2" applyFont="1" applyAlignment="1">
      <alignment vertical="top"/>
      <protection locked="0"/>
    </xf>
    <xf numFmtId="0" fontId="35" fillId="0" borderId="28" xfId="2" applyFont="1" applyBorder="1" applyAlignment="1">
      <alignment horizontal="left" vertical="center"/>
      <protection locked="0"/>
    </xf>
    <xf numFmtId="0" fontId="35" fillId="0" borderId="29" xfId="2" applyFont="1" applyBorder="1" applyAlignment="1">
      <alignment horizontal="left" vertical="center"/>
      <protection locked="0"/>
    </xf>
    <xf numFmtId="0" fontId="35" fillId="0" borderId="30" xfId="2" applyFont="1" applyBorder="1" applyAlignment="1">
      <alignment horizontal="left" vertical="center"/>
      <protection locked="0"/>
    </xf>
    <xf numFmtId="0" fontId="35" fillId="0" borderId="31" xfId="2" applyFont="1" applyBorder="1" applyAlignment="1">
      <alignment horizontal="left" vertical="center"/>
      <protection locked="0"/>
    </xf>
    <xf numFmtId="0" fontId="40" fillId="0" borderId="0" xfId="2" applyFont="1" applyBorder="1" applyAlignment="1">
      <alignment horizontal="center" vertical="center"/>
      <protection locked="0"/>
    </xf>
    <xf numFmtId="0" fontId="35" fillId="0" borderId="32" xfId="2" applyFont="1" applyBorder="1" applyAlignment="1">
      <alignment horizontal="left" vertical="center"/>
      <protection locked="0"/>
    </xf>
    <xf numFmtId="0" fontId="41" fillId="0" borderId="0" xfId="2" applyFont="1" applyBorder="1" applyAlignment="1">
      <alignment horizontal="left" vertical="center"/>
      <protection locked="0"/>
    </xf>
    <xf numFmtId="0" fontId="45" fillId="0" borderId="0" xfId="2" applyFont="1" applyAlignment="1">
      <alignment horizontal="left" vertical="center"/>
      <protection locked="0"/>
    </xf>
    <xf numFmtId="0" fontId="41" fillId="0" borderId="33" xfId="2" applyFont="1" applyBorder="1" applyAlignment="1">
      <alignment horizontal="left" vertical="center"/>
      <protection locked="0"/>
    </xf>
    <xf numFmtId="0" fontId="41" fillId="0" borderId="33" xfId="2" applyFont="1" applyBorder="1" applyAlignment="1">
      <alignment horizontal="center" vertical="center"/>
      <protection locked="0"/>
    </xf>
    <xf numFmtId="0" fontId="45" fillId="0" borderId="33" xfId="2" applyFont="1" applyBorder="1" applyAlignment="1">
      <alignment horizontal="left" vertical="center"/>
      <protection locked="0"/>
    </xf>
    <xf numFmtId="0" fontId="44" fillId="0" borderId="0" xfId="2" applyFont="1" applyBorder="1" applyAlignment="1">
      <alignment horizontal="left" vertical="center"/>
      <protection locked="0"/>
    </xf>
    <xf numFmtId="0" fontId="42" fillId="0" borderId="0" xfId="2" applyFont="1" applyAlignment="1">
      <alignment horizontal="left" vertical="center"/>
      <protection locked="0"/>
    </xf>
    <xf numFmtId="0" fontId="42" fillId="0" borderId="0" xfId="2" applyFont="1" applyBorder="1" applyAlignment="1">
      <alignment horizontal="center" vertical="center"/>
      <protection locked="0"/>
    </xf>
    <xf numFmtId="0" fontId="42" fillId="0" borderId="31" xfId="2" applyFont="1" applyBorder="1" applyAlignment="1">
      <alignment horizontal="left" vertical="center"/>
      <protection locked="0"/>
    </xf>
    <xf numFmtId="0" fontId="42" fillId="0" borderId="0" xfId="2" applyFont="1" applyFill="1" applyBorder="1" applyAlignment="1">
      <alignment horizontal="left" vertical="center"/>
      <protection locked="0"/>
    </xf>
    <xf numFmtId="0" fontId="42" fillId="0" borderId="0" xfId="2" applyFont="1" applyFill="1" applyBorder="1" applyAlignment="1">
      <alignment horizontal="center" vertical="center"/>
      <protection locked="0"/>
    </xf>
    <xf numFmtId="0" fontId="35" fillId="0" borderId="34" xfId="2" applyFont="1" applyBorder="1" applyAlignment="1">
      <alignment horizontal="left" vertical="center"/>
      <protection locked="0"/>
    </xf>
    <xf numFmtId="0" fontId="37" fillId="0" borderId="33" xfId="2" applyFont="1" applyBorder="1" applyAlignment="1">
      <alignment horizontal="left" vertical="center"/>
      <protection locked="0"/>
    </xf>
    <xf numFmtId="0" fontId="35" fillId="0" borderId="35" xfId="2" applyFont="1" applyBorder="1" applyAlignment="1">
      <alignment horizontal="left" vertical="center"/>
      <protection locked="0"/>
    </xf>
    <xf numFmtId="0" fontId="35" fillId="0" borderId="0" xfId="2" applyFont="1" applyBorder="1" applyAlignment="1">
      <alignment horizontal="left" vertical="center"/>
      <protection locked="0"/>
    </xf>
    <xf numFmtId="0" fontId="37" fillId="0" borderId="0" xfId="2" applyFont="1" applyBorder="1" applyAlignment="1">
      <alignment horizontal="left" vertical="center"/>
      <protection locked="0"/>
    </xf>
    <xf numFmtId="0" fontId="45" fillId="0" borderId="0" xfId="2" applyFont="1" applyBorder="1" applyAlignment="1">
      <alignment horizontal="left" vertical="center"/>
      <protection locked="0"/>
    </xf>
    <xf numFmtId="0" fontId="42" fillId="0" borderId="33" xfId="2" applyFont="1" applyBorder="1" applyAlignment="1">
      <alignment horizontal="left" vertical="center"/>
      <protection locked="0"/>
    </xf>
    <xf numFmtId="0" fontId="35" fillId="0" borderId="0" xfId="2" applyFont="1" applyBorder="1" applyAlignment="1">
      <alignment horizontal="left" vertical="center" wrapText="1"/>
      <protection locked="0"/>
    </xf>
    <xf numFmtId="0" fontId="42" fillId="0" borderId="0" xfId="2" applyFont="1" applyBorder="1" applyAlignment="1">
      <alignment horizontal="center" vertical="center" wrapText="1"/>
      <protection locked="0"/>
    </xf>
    <xf numFmtId="0" fontId="35" fillId="0" borderId="28" xfId="2" applyFont="1" applyBorder="1" applyAlignment="1">
      <alignment horizontal="left" vertical="center" wrapText="1"/>
      <protection locked="0"/>
    </xf>
    <xf numFmtId="0" fontId="35" fillId="0" borderId="29" xfId="2" applyFont="1" applyBorder="1" applyAlignment="1">
      <alignment horizontal="left" vertical="center" wrapText="1"/>
      <protection locked="0"/>
    </xf>
    <xf numFmtId="0" fontId="35" fillId="0" borderId="30" xfId="2" applyFont="1" applyBorder="1" applyAlignment="1">
      <alignment horizontal="left" vertical="center" wrapText="1"/>
      <protection locked="0"/>
    </xf>
    <xf numFmtId="0" fontId="35" fillId="0" borderId="31" xfId="2" applyFont="1" applyBorder="1" applyAlignment="1">
      <alignment horizontal="left" vertical="center" wrapText="1"/>
      <protection locked="0"/>
    </xf>
    <xf numFmtId="0" fontId="35" fillId="0" borderId="32" xfId="2" applyFont="1" applyBorder="1" applyAlignment="1">
      <alignment horizontal="left" vertical="center" wrapText="1"/>
      <protection locked="0"/>
    </xf>
    <xf numFmtId="0" fontId="45" fillId="0" borderId="31" xfId="2" applyFont="1" applyBorder="1" applyAlignment="1">
      <alignment horizontal="left" vertical="center" wrapText="1"/>
      <protection locked="0"/>
    </xf>
    <xf numFmtId="0" fontId="45"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42" fillId="0" borderId="32" xfId="2" applyFont="1" applyBorder="1" applyAlignment="1">
      <alignment horizontal="left" vertical="center"/>
      <protection locked="0"/>
    </xf>
    <xf numFmtId="0" fontId="42" fillId="0" borderId="34" xfId="2" applyFont="1" applyBorder="1" applyAlignment="1">
      <alignment horizontal="left" vertical="center" wrapText="1"/>
      <protection locked="0"/>
    </xf>
    <xf numFmtId="0" fontId="42" fillId="0" borderId="33" xfId="2" applyFont="1" applyBorder="1" applyAlignment="1">
      <alignment horizontal="left" vertical="center" wrapText="1"/>
      <protection locked="0"/>
    </xf>
    <xf numFmtId="0" fontId="42" fillId="0" borderId="35" xfId="2" applyFont="1" applyBorder="1" applyAlignment="1">
      <alignment horizontal="left" vertical="center" wrapText="1"/>
      <protection locked="0"/>
    </xf>
    <xf numFmtId="0" fontId="42" fillId="0" borderId="0" xfId="2" applyFont="1" applyBorder="1" applyAlignment="1">
      <alignment horizontal="left" vertical="top"/>
      <protection locked="0"/>
    </xf>
    <xf numFmtId="0" fontId="42" fillId="0" borderId="0" xfId="2" applyFont="1" applyBorder="1" applyAlignment="1">
      <alignment horizontal="center" vertical="top"/>
      <protection locked="0"/>
    </xf>
    <xf numFmtId="0" fontId="42" fillId="0" borderId="34" xfId="2" applyFont="1" applyBorder="1" applyAlignment="1">
      <alignment horizontal="left" vertical="center"/>
      <protection locked="0"/>
    </xf>
    <xf numFmtId="0" fontId="42" fillId="0" borderId="35" xfId="2" applyFont="1" applyBorder="1" applyAlignment="1">
      <alignment horizontal="left" vertical="center"/>
      <protection locked="0"/>
    </xf>
    <xf numFmtId="0" fontId="45" fillId="0" borderId="0" xfId="2" applyFont="1" applyAlignment="1">
      <alignment vertical="center"/>
      <protection locked="0"/>
    </xf>
    <xf numFmtId="0" fontId="41" fillId="0" borderId="0" xfId="2" applyFont="1" applyBorder="1" applyAlignment="1">
      <alignment vertical="center"/>
      <protection locked="0"/>
    </xf>
    <xf numFmtId="0" fontId="45" fillId="0" borderId="33" xfId="2" applyFont="1" applyBorder="1" applyAlignment="1">
      <alignment vertical="center"/>
      <protection locked="0"/>
    </xf>
    <xf numFmtId="0" fontId="41" fillId="0" borderId="33" xfId="2" applyFont="1" applyBorder="1" applyAlignment="1">
      <alignment vertical="center"/>
      <protection locked="0"/>
    </xf>
    <xf numFmtId="0" fontId="39" fillId="0" borderId="0" xfId="2" applyBorder="1" applyAlignment="1">
      <alignment vertical="top"/>
      <protection locked="0"/>
    </xf>
    <xf numFmtId="49" fontId="42" fillId="0" borderId="0" xfId="2" applyNumberFormat="1" applyFont="1" applyBorder="1" applyAlignment="1">
      <alignment horizontal="left" vertical="center"/>
      <protection locked="0"/>
    </xf>
    <xf numFmtId="0" fontId="39" fillId="0" borderId="33" xfId="2" applyBorder="1" applyAlignment="1">
      <alignment vertical="top"/>
      <protection locked="0"/>
    </xf>
    <xf numFmtId="0" fontId="41" fillId="0" borderId="33" xfId="2" applyFont="1" applyBorder="1" applyAlignment="1">
      <alignment horizontal="left"/>
      <protection locked="0"/>
    </xf>
    <xf numFmtId="0" fontId="45" fillId="0" borderId="33" xfId="2" applyFont="1" applyBorder="1" applyAlignment="1">
      <protection locked="0"/>
    </xf>
    <xf numFmtId="0" fontId="41" fillId="0" borderId="33" xfId="2" applyFont="1" applyBorder="1" applyAlignment="1">
      <alignment horizontal="left"/>
      <protection locked="0"/>
    </xf>
    <xf numFmtId="0" fontId="42" fillId="0" borderId="0" xfId="2" applyFont="1" applyBorder="1" applyAlignment="1">
      <alignment horizontal="left" vertical="center"/>
      <protection locked="0"/>
    </xf>
    <xf numFmtId="0" fontId="35" fillId="0" borderId="31" xfId="2" applyFont="1" applyBorder="1" applyAlignment="1">
      <alignment vertical="top"/>
      <protection locked="0"/>
    </xf>
    <xf numFmtId="0" fontId="42" fillId="0" borderId="0" xfId="2" applyFont="1" applyBorder="1" applyAlignment="1">
      <alignment horizontal="left" vertical="top"/>
      <protection locked="0"/>
    </xf>
    <xf numFmtId="0" fontId="35" fillId="0" borderId="32" xfId="2" applyFont="1" applyBorder="1" applyAlignment="1">
      <alignment vertical="top"/>
      <protection locked="0"/>
    </xf>
    <xf numFmtId="0" fontId="35" fillId="0" borderId="0" xfId="2" applyFont="1" applyBorder="1" applyAlignment="1">
      <alignment horizontal="center" vertical="center"/>
      <protection locked="0"/>
    </xf>
    <xf numFmtId="0" fontId="35" fillId="0" borderId="0" xfId="2" applyFont="1" applyBorder="1" applyAlignment="1">
      <alignment horizontal="left" vertical="top"/>
      <protection locked="0"/>
    </xf>
    <xf numFmtId="0" fontId="35" fillId="0" borderId="34" xfId="2" applyFont="1" applyBorder="1" applyAlignment="1">
      <alignment vertical="top"/>
      <protection locked="0"/>
    </xf>
    <xf numFmtId="0" fontId="35" fillId="0" borderId="33" xfId="2" applyFont="1" applyBorder="1" applyAlignment="1">
      <alignment vertical="top"/>
      <protection locked="0"/>
    </xf>
    <xf numFmtId="0" fontId="35"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52651C53-83CD-4845-AB28-B18437E5882C}"/>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95D55.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5BD37.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AE1D83E4-3CFE-41D1-9919-A8BF447B5E23}"/>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EB9400B-0EC6-43E9-949B-C8F151B4A3A2}"/>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80" t="s">
        <v>0</v>
      </c>
      <c r="B1" s="281"/>
      <c r="C1" s="281"/>
      <c r="D1" s="282" t="s">
        <v>1</v>
      </c>
      <c r="E1" s="281"/>
      <c r="F1" s="281"/>
      <c r="G1" s="281"/>
      <c r="H1" s="281"/>
      <c r="I1" s="281"/>
      <c r="J1" s="281"/>
      <c r="K1" s="283" t="s">
        <v>1184</v>
      </c>
      <c r="L1" s="283"/>
      <c r="M1" s="283"/>
      <c r="N1" s="283"/>
      <c r="O1" s="283"/>
      <c r="P1" s="283"/>
      <c r="Q1" s="283"/>
      <c r="R1" s="283"/>
      <c r="S1" s="283"/>
      <c r="T1" s="281"/>
      <c r="U1" s="281"/>
      <c r="V1" s="281"/>
      <c r="W1" s="283" t="s">
        <v>1185</v>
      </c>
      <c r="X1" s="283"/>
      <c r="Y1" s="283"/>
      <c r="Z1" s="283"/>
      <c r="AA1" s="283"/>
      <c r="AB1" s="283"/>
      <c r="AC1" s="283"/>
      <c r="AD1" s="283"/>
      <c r="AE1" s="283"/>
      <c r="AF1" s="283"/>
      <c r="AG1" s="283"/>
      <c r="AH1" s="283"/>
      <c r="AI1" s="275"/>
      <c r="AJ1" s="14"/>
      <c r="AK1" s="14"/>
      <c r="AL1" s="14"/>
      <c r="AM1" s="14"/>
      <c r="AN1" s="14"/>
      <c r="AO1" s="14"/>
      <c r="AP1" s="14"/>
      <c r="AQ1" s="14"/>
      <c r="AR1" s="14"/>
      <c r="AS1" s="14"/>
      <c r="AT1" s="14"/>
      <c r="AU1" s="14"/>
      <c r="AV1" s="14"/>
      <c r="AW1" s="14"/>
      <c r="AX1" s="14"/>
      <c r="AY1" s="14"/>
      <c r="AZ1" s="14"/>
      <c r="BA1" s="13" t="s">
        <v>2</v>
      </c>
      <c r="BB1" s="13" t="s">
        <v>3</v>
      </c>
      <c r="BC1" s="14"/>
      <c r="BD1" s="14"/>
      <c r="BE1" s="14"/>
      <c r="BF1" s="14"/>
      <c r="BG1" s="14"/>
      <c r="BH1" s="14"/>
      <c r="BI1" s="14"/>
      <c r="BJ1" s="14"/>
      <c r="BK1" s="14"/>
      <c r="BL1" s="14"/>
      <c r="BM1" s="14"/>
      <c r="BN1" s="14"/>
      <c r="BO1" s="14"/>
      <c r="BP1" s="14"/>
      <c r="BQ1" s="14"/>
      <c r="BR1" s="14"/>
      <c r="BT1" s="15" t="s">
        <v>4</v>
      </c>
      <c r="BU1" s="15" t="s">
        <v>4</v>
      </c>
      <c r="BV1" s="15" t="s">
        <v>5</v>
      </c>
    </row>
    <row r="2" spans="1:74" ht="36.950000000000003" customHeight="1" x14ac:dyDescent="0.3">
      <c r="AR2" s="233"/>
      <c r="AS2" s="233"/>
      <c r="AT2" s="233"/>
      <c r="AU2" s="233"/>
      <c r="AV2" s="233"/>
      <c r="AW2" s="233"/>
      <c r="AX2" s="233"/>
      <c r="AY2" s="233"/>
      <c r="AZ2" s="233"/>
      <c r="BA2" s="233"/>
      <c r="BB2" s="233"/>
      <c r="BC2" s="233"/>
      <c r="BD2" s="233"/>
      <c r="BE2" s="233"/>
      <c r="BS2" s="16" t="s">
        <v>6</v>
      </c>
      <c r="BT2" s="16" t="s">
        <v>7</v>
      </c>
    </row>
    <row r="3" spans="1:74" ht="6.95" customHeight="1" x14ac:dyDescent="0.3">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9"/>
      <c r="BS3" s="16" t="s">
        <v>6</v>
      </c>
      <c r="BT3" s="16" t="s">
        <v>8</v>
      </c>
    </row>
    <row r="4" spans="1:74" ht="36.950000000000003" customHeight="1" x14ac:dyDescent="0.3">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3"/>
      <c r="AS4" s="24" t="s">
        <v>10</v>
      </c>
      <c r="BE4" s="25" t="s">
        <v>11</v>
      </c>
      <c r="BS4" s="16" t="s">
        <v>12</v>
      </c>
    </row>
    <row r="5" spans="1:74" ht="14.45" customHeight="1" x14ac:dyDescent="0.3">
      <c r="B5" s="20"/>
      <c r="C5" s="21"/>
      <c r="D5" s="26" t="s">
        <v>13</v>
      </c>
      <c r="E5" s="21"/>
      <c r="F5" s="21"/>
      <c r="G5" s="21"/>
      <c r="H5" s="21"/>
      <c r="I5" s="21"/>
      <c r="J5" s="21"/>
      <c r="K5" s="236" t="s">
        <v>14</v>
      </c>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1"/>
      <c r="AQ5" s="23"/>
      <c r="BE5" s="232" t="s">
        <v>15</v>
      </c>
      <c r="BS5" s="16" t="s">
        <v>6</v>
      </c>
    </row>
    <row r="6" spans="1:74" ht="36.950000000000003" customHeight="1" x14ac:dyDescent="0.3">
      <c r="B6" s="20"/>
      <c r="C6" s="21"/>
      <c r="D6" s="28" t="s">
        <v>16</v>
      </c>
      <c r="E6" s="21"/>
      <c r="F6" s="21"/>
      <c r="G6" s="21"/>
      <c r="H6" s="21"/>
      <c r="I6" s="21"/>
      <c r="J6" s="21"/>
      <c r="K6" s="238" t="s">
        <v>17</v>
      </c>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1"/>
      <c r="AQ6" s="23"/>
      <c r="BE6" s="233"/>
      <c r="BS6" s="16" t="s">
        <v>18</v>
      </c>
    </row>
    <row r="7" spans="1:74" ht="14.45" customHeight="1" x14ac:dyDescent="0.3">
      <c r="B7" s="20"/>
      <c r="C7" s="21"/>
      <c r="D7" s="29" t="s">
        <v>19</v>
      </c>
      <c r="E7" s="21"/>
      <c r="F7" s="21"/>
      <c r="G7" s="21"/>
      <c r="H7" s="21"/>
      <c r="I7" s="21"/>
      <c r="J7" s="21"/>
      <c r="K7" s="27" t="s">
        <v>20</v>
      </c>
      <c r="L7" s="21"/>
      <c r="M7" s="21"/>
      <c r="N7" s="21"/>
      <c r="O7" s="21"/>
      <c r="P7" s="21"/>
      <c r="Q7" s="21"/>
      <c r="R7" s="21"/>
      <c r="S7" s="21"/>
      <c r="T7" s="21"/>
      <c r="U7" s="21"/>
      <c r="V7" s="21"/>
      <c r="W7" s="21"/>
      <c r="X7" s="21"/>
      <c r="Y7" s="21"/>
      <c r="Z7" s="21"/>
      <c r="AA7" s="21"/>
      <c r="AB7" s="21"/>
      <c r="AC7" s="21"/>
      <c r="AD7" s="21"/>
      <c r="AE7" s="21"/>
      <c r="AF7" s="21"/>
      <c r="AG7" s="21"/>
      <c r="AH7" s="21"/>
      <c r="AI7" s="21"/>
      <c r="AJ7" s="21"/>
      <c r="AK7" s="29" t="s">
        <v>21</v>
      </c>
      <c r="AL7" s="21"/>
      <c r="AM7" s="21"/>
      <c r="AN7" s="27" t="s">
        <v>20</v>
      </c>
      <c r="AO7" s="21"/>
      <c r="AP7" s="21"/>
      <c r="AQ7" s="23"/>
      <c r="BE7" s="233"/>
      <c r="BS7" s="16" t="s">
        <v>22</v>
      </c>
    </row>
    <row r="8" spans="1:74" ht="14.45" customHeight="1" x14ac:dyDescent="0.3">
      <c r="B8" s="20"/>
      <c r="C8" s="21"/>
      <c r="D8" s="29" t="s">
        <v>23</v>
      </c>
      <c r="E8" s="21"/>
      <c r="F8" s="21"/>
      <c r="G8" s="21"/>
      <c r="H8" s="21"/>
      <c r="I8" s="21"/>
      <c r="J8" s="21"/>
      <c r="K8" s="27" t="s">
        <v>24</v>
      </c>
      <c r="L8" s="21"/>
      <c r="M8" s="21"/>
      <c r="N8" s="21"/>
      <c r="O8" s="21"/>
      <c r="P8" s="21"/>
      <c r="Q8" s="21"/>
      <c r="R8" s="21"/>
      <c r="S8" s="21"/>
      <c r="T8" s="21"/>
      <c r="U8" s="21"/>
      <c r="V8" s="21"/>
      <c r="W8" s="21"/>
      <c r="X8" s="21"/>
      <c r="Y8" s="21"/>
      <c r="Z8" s="21"/>
      <c r="AA8" s="21"/>
      <c r="AB8" s="21"/>
      <c r="AC8" s="21"/>
      <c r="AD8" s="21"/>
      <c r="AE8" s="21"/>
      <c r="AF8" s="21"/>
      <c r="AG8" s="21"/>
      <c r="AH8" s="21"/>
      <c r="AI8" s="21"/>
      <c r="AJ8" s="21"/>
      <c r="AK8" s="29" t="s">
        <v>25</v>
      </c>
      <c r="AL8" s="21"/>
      <c r="AM8" s="21"/>
      <c r="AN8" s="30" t="s">
        <v>26</v>
      </c>
      <c r="AO8" s="21"/>
      <c r="AP8" s="21"/>
      <c r="AQ8" s="23"/>
      <c r="BE8" s="233"/>
      <c r="BS8" s="16" t="s">
        <v>27</v>
      </c>
    </row>
    <row r="9" spans="1:74" ht="14.45" customHeight="1" x14ac:dyDescent="0.3">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3"/>
      <c r="BE9" s="233"/>
      <c r="BS9" s="16" t="s">
        <v>28</v>
      </c>
    </row>
    <row r="10" spans="1:74" ht="14.45" customHeight="1" x14ac:dyDescent="0.3">
      <c r="B10" s="20"/>
      <c r="C10" s="21"/>
      <c r="D10" s="29" t="s">
        <v>29</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9" t="s">
        <v>30</v>
      </c>
      <c r="AL10" s="21"/>
      <c r="AM10" s="21"/>
      <c r="AN10" s="27" t="s">
        <v>20</v>
      </c>
      <c r="AO10" s="21"/>
      <c r="AP10" s="21"/>
      <c r="AQ10" s="23"/>
      <c r="BE10" s="233"/>
      <c r="BS10" s="16" t="s">
        <v>18</v>
      </c>
    </row>
    <row r="11" spans="1:74" ht="18.399999999999999" customHeight="1" x14ac:dyDescent="0.3">
      <c r="B11" s="20"/>
      <c r="C11" s="21"/>
      <c r="D11" s="21"/>
      <c r="E11" s="27" t="s">
        <v>31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9" t="s">
        <v>32</v>
      </c>
      <c r="AL11" s="21"/>
      <c r="AM11" s="21"/>
      <c r="AN11" s="27" t="s">
        <v>20</v>
      </c>
      <c r="AO11" s="21"/>
      <c r="AP11" s="21"/>
      <c r="AQ11" s="23"/>
      <c r="BE11" s="233"/>
      <c r="BS11" s="16" t="s">
        <v>18</v>
      </c>
    </row>
    <row r="12" spans="1:74" ht="6.95" customHeight="1" x14ac:dyDescent="0.3">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3"/>
      <c r="BE12" s="233"/>
      <c r="BS12" s="16" t="s">
        <v>18</v>
      </c>
    </row>
    <row r="13" spans="1:74" ht="14.45" customHeight="1" x14ac:dyDescent="0.3">
      <c r="B13" s="20"/>
      <c r="C13" s="21"/>
      <c r="D13" s="29" t="s">
        <v>33</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9" t="s">
        <v>30</v>
      </c>
      <c r="AL13" s="21"/>
      <c r="AM13" s="21"/>
      <c r="AN13" s="31" t="s">
        <v>34</v>
      </c>
      <c r="AO13" s="21"/>
      <c r="AP13" s="21"/>
      <c r="AQ13" s="23"/>
      <c r="BE13" s="233"/>
      <c r="BS13" s="16" t="s">
        <v>18</v>
      </c>
    </row>
    <row r="14" spans="1:74" x14ac:dyDescent="0.3">
      <c r="B14" s="20"/>
      <c r="C14" s="21"/>
      <c r="D14" s="21"/>
      <c r="E14" s="239" t="s">
        <v>34</v>
      </c>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9" t="s">
        <v>32</v>
      </c>
      <c r="AL14" s="21"/>
      <c r="AM14" s="21"/>
      <c r="AN14" s="31" t="s">
        <v>34</v>
      </c>
      <c r="AO14" s="21"/>
      <c r="AP14" s="21"/>
      <c r="AQ14" s="23"/>
      <c r="BE14" s="233"/>
      <c r="BS14" s="16" t="s">
        <v>18</v>
      </c>
    </row>
    <row r="15" spans="1:74" ht="6.95" customHeight="1" x14ac:dyDescent="0.3">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3"/>
      <c r="BE15" s="233"/>
      <c r="BS15" s="16" t="s">
        <v>4</v>
      </c>
    </row>
    <row r="16" spans="1:74" ht="14.45" customHeight="1" x14ac:dyDescent="0.3">
      <c r="B16" s="20"/>
      <c r="C16" s="21"/>
      <c r="D16" s="29" t="s">
        <v>35</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9" t="s">
        <v>30</v>
      </c>
      <c r="AL16" s="21"/>
      <c r="AM16" s="21"/>
      <c r="AN16" s="27" t="s">
        <v>20</v>
      </c>
      <c r="AO16" s="21"/>
      <c r="AP16" s="21"/>
      <c r="AQ16" s="23"/>
      <c r="BE16" s="233"/>
      <c r="BS16" s="16" t="s">
        <v>4</v>
      </c>
    </row>
    <row r="17" spans="2:71" ht="18.399999999999999" customHeight="1" x14ac:dyDescent="0.3">
      <c r="B17" s="20"/>
      <c r="C17" s="21"/>
      <c r="D17" s="21"/>
      <c r="E17" s="27" t="s">
        <v>36</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9" t="s">
        <v>32</v>
      </c>
      <c r="AL17" s="21"/>
      <c r="AM17" s="21"/>
      <c r="AN17" s="27" t="s">
        <v>20</v>
      </c>
      <c r="AO17" s="21"/>
      <c r="AP17" s="21"/>
      <c r="AQ17" s="23"/>
      <c r="BE17" s="233"/>
      <c r="BS17" s="16" t="s">
        <v>37</v>
      </c>
    </row>
    <row r="18" spans="2:71" ht="6.95" customHeight="1" x14ac:dyDescent="0.3">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3"/>
      <c r="BE18" s="233"/>
      <c r="BS18" s="16" t="s">
        <v>6</v>
      </c>
    </row>
    <row r="19" spans="2:71" ht="14.45" customHeight="1" x14ac:dyDescent="0.3">
      <c r="B19" s="20"/>
      <c r="C19" s="21"/>
      <c r="D19" s="29"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3"/>
      <c r="BE19" s="233"/>
      <c r="BS19" s="16" t="s">
        <v>6</v>
      </c>
    </row>
    <row r="20" spans="2:71" ht="63" customHeight="1" x14ac:dyDescent="0.3">
      <c r="B20" s="20"/>
      <c r="C20" s="21"/>
      <c r="D20" s="21"/>
      <c r="E20" s="240" t="s">
        <v>39</v>
      </c>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1"/>
      <c r="AP20" s="21"/>
      <c r="AQ20" s="23"/>
      <c r="BE20" s="233"/>
      <c r="BS20" s="16" t="s">
        <v>4</v>
      </c>
    </row>
    <row r="21" spans="2:71" ht="6.95" customHeight="1" x14ac:dyDescent="0.3">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3"/>
      <c r="BE21" s="233"/>
    </row>
    <row r="22" spans="2:71" ht="6.95" customHeight="1" x14ac:dyDescent="0.3">
      <c r="B22" s="20"/>
      <c r="C22" s="21"/>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21"/>
      <c r="AQ22" s="23"/>
      <c r="BE22" s="233"/>
    </row>
    <row r="23" spans="2:71" s="1" customFormat="1" ht="25.9" customHeight="1" x14ac:dyDescent="0.3">
      <c r="B23" s="33"/>
      <c r="C23" s="34"/>
      <c r="D23" s="35" t="s">
        <v>40</v>
      </c>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241">
        <f>ROUND(AG51,2)</f>
        <v>0</v>
      </c>
      <c r="AL23" s="242"/>
      <c r="AM23" s="242"/>
      <c r="AN23" s="242"/>
      <c r="AO23" s="242"/>
      <c r="AP23" s="34"/>
      <c r="AQ23" s="37"/>
      <c r="BE23" s="234"/>
    </row>
    <row r="24" spans="2:71" s="1" customFormat="1" ht="6.95" customHeight="1" x14ac:dyDescent="0.3">
      <c r="B24" s="33"/>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7"/>
      <c r="BE24" s="234"/>
    </row>
    <row r="25" spans="2:71" s="1" customFormat="1" ht="13.5" x14ac:dyDescent="0.3">
      <c r="B25" s="33"/>
      <c r="C25" s="34"/>
      <c r="D25" s="34"/>
      <c r="E25" s="34"/>
      <c r="F25" s="34"/>
      <c r="G25" s="34"/>
      <c r="H25" s="34"/>
      <c r="I25" s="34"/>
      <c r="J25" s="34"/>
      <c r="K25" s="34"/>
      <c r="L25" s="243" t="s">
        <v>41</v>
      </c>
      <c r="M25" s="244"/>
      <c r="N25" s="244"/>
      <c r="O25" s="244"/>
      <c r="P25" s="34"/>
      <c r="Q25" s="34"/>
      <c r="R25" s="34"/>
      <c r="S25" s="34"/>
      <c r="T25" s="34"/>
      <c r="U25" s="34"/>
      <c r="V25" s="34"/>
      <c r="W25" s="243" t="s">
        <v>42</v>
      </c>
      <c r="X25" s="244"/>
      <c r="Y25" s="244"/>
      <c r="Z25" s="244"/>
      <c r="AA25" s="244"/>
      <c r="AB25" s="244"/>
      <c r="AC25" s="244"/>
      <c r="AD25" s="244"/>
      <c r="AE25" s="244"/>
      <c r="AF25" s="34"/>
      <c r="AG25" s="34"/>
      <c r="AH25" s="34"/>
      <c r="AI25" s="34"/>
      <c r="AJ25" s="34"/>
      <c r="AK25" s="243" t="s">
        <v>43</v>
      </c>
      <c r="AL25" s="244"/>
      <c r="AM25" s="244"/>
      <c r="AN25" s="244"/>
      <c r="AO25" s="244"/>
      <c r="AP25" s="34"/>
      <c r="AQ25" s="37"/>
      <c r="BE25" s="234"/>
    </row>
    <row r="26" spans="2:71" s="2" customFormat="1" ht="14.45" customHeight="1" x14ac:dyDescent="0.3">
      <c r="B26" s="39"/>
      <c r="C26" s="40"/>
      <c r="D26" s="41" t="s">
        <v>44</v>
      </c>
      <c r="E26" s="40"/>
      <c r="F26" s="41" t="s">
        <v>45</v>
      </c>
      <c r="G26" s="40"/>
      <c r="H26" s="40"/>
      <c r="I26" s="40"/>
      <c r="J26" s="40"/>
      <c r="K26" s="40"/>
      <c r="L26" s="245">
        <v>0.21</v>
      </c>
      <c r="M26" s="246"/>
      <c r="N26" s="246"/>
      <c r="O26" s="246"/>
      <c r="P26" s="40"/>
      <c r="Q26" s="40"/>
      <c r="R26" s="40"/>
      <c r="S26" s="40"/>
      <c r="T26" s="40"/>
      <c r="U26" s="40"/>
      <c r="V26" s="40"/>
      <c r="W26" s="247">
        <f>ROUND(AZ51,2)</f>
        <v>0</v>
      </c>
      <c r="X26" s="246"/>
      <c r="Y26" s="246"/>
      <c r="Z26" s="246"/>
      <c r="AA26" s="246"/>
      <c r="AB26" s="246"/>
      <c r="AC26" s="246"/>
      <c r="AD26" s="246"/>
      <c r="AE26" s="246"/>
      <c r="AF26" s="40"/>
      <c r="AG26" s="40"/>
      <c r="AH26" s="40"/>
      <c r="AI26" s="40"/>
      <c r="AJ26" s="40"/>
      <c r="AK26" s="247">
        <f>ROUND(AV51,2)</f>
        <v>0</v>
      </c>
      <c r="AL26" s="246"/>
      <c r="AM26" s="246"/>
      <c r="AN26" s="246"/>
      <c r="AO26" s="246"/>
      <c r="AP26" s="40"/>
      <c r="AQ26" s="42"/>
      <c r="BE26" s="235"/>
    </row>
    <row r="27" spans="2:71" s="2" customFormat="1" ht="14.45" customHeight="1" x14ac:dyDescent="0.3">
      <c r="B27" s="39"/>
      <c r="C27" s="40"/>
      <c r="D27" s="40"/>
      <c r="E27" s="40"/>
      <c r="F27" s="41" t="s">
        <v>46</v>
      </c>
      <c r="G27" s="40"/>
      <c r="H27" s="40"/>
      <c r="I27" s="40"/>
      <c r="J27" s="40"/>
      <c r="K27" s="40"/>
      <c r="L27" s="245">
        <v>0.15</v>
      </c>
      <c r="M27" s="246"/>
      <c r="N27" s="246"/>
      <c r="O27" s="246"/>
      <c r="P27" s="40"/>
      <c r="Q27" s="40"/>
      <c r="R27" s="40"/>
      <c r="S27" s="40"/>
      <c r="T27" s="40"/>
      <c r="U27" s="40"/>
      <c r="V27" s="40"/>
      <c r="W27" s="247">
        <f>ROUND(BA51,2)</f>
        <v>0</v>
      </c>
      <c r="X27" s="246"/>
      <c r="Y27" s="246"/>
      <c r="Z27" s="246"/>
      <c r="AA27" s="246"/>
      <c r="AB27" s="246"/>
      <c r="AC27" s="246"/>
      <c r="AD27" s="246"/>
      <c r="AE27" s="246"/>
      <c r="AF27" s="40"/>
      <c r="AG27" s="40"/>
      <c r="AH27" s="40"/>
      <c r="AI27" s="40"/>
      <c r="AJ27" s="40"/>
      <c r="AK27" s="247">
        <f>ROUND(AW51,2)</f>
        <v>0</v>
      </c>
      <c r="AL27" s="246"/>
      <c r="AM27" s="246"/>
      <c r="AN27" s="246"/>
      <c r="AO27" s="246"/>
      <c r="AP27" s="40"/>
      <c r="AQ27" s="42"/>
      <c r="BE27" s="235"/>
    </row>
    <row r="28" spans="2:71" s="2" customFormat="1" ht="14.45" hidden="1" customHeight="1" x14ac:dyDescent="0.3">
      <c r="B28" s="39"/>
      <c r="C28" s="40"/>
      <c r="D28" s="40"/>
      <c r="E28" s="40"/>
      <c r="F28" s="41" t="s">
        <v>47</v>
      </c>
      <c r="G28" s="40"/>
      <c r="H28" s="40"/>
      <c r="I28" s="40"/>
      <c r="J28" s="40"/>
      <c r="K28" s="40"/>
      <c r="L28" s="245">
        <v>0.21</v>
      </c>
      <c r="M28" s="246"/>
      <c r="N28" s="246"/>
      <c r="O28" s="246"/>
      <c r="P28" s="40"/>
      <c r="Q28" s="40"/>
      <c r="R28" s="40"/>
      <c r="S28" s="40"/>
      <c r="T28" s="40"/>
      <c r="U28" s="40"/>
      <c r="V28" s="40"/>
      <c r="W28" s="247">
        <f>ROUND(BB51,2)</f>
        <v>0</v>
      </c>
      <c r="X28" s="246"/>
      <c r="Y28" s="246"/>
      <c r="Z28" s="246"/>
      <c r="AA28" s="246"/>
      <c r="AB28" s="246"/>
      <c r="AC28" s="246"/>
      <c r="AD28" s="246"/>
      <c r="AE28" s="246"/>
      <c r="AF28" s="40"/>
      <c r="AG28" s="40"/>
      <c r="AH28" s="40"/>
      <c r="AI28" s="40"/>
      <c r="AJ28" s="40"/>
      <c r="AK28" s="247">
        <v>0</v>
      </c>
      <c r="AL28" s="246"/>
      <c r="AM28" s="246"/>
      <c r="AN28" s="246"/>
      <c r="AO28" s="246"/>
      <c r="AP28" s="40"/>
      <c r="AQ28" s="42"/>
      <c r="BE28" s="235"/>
    </row>
    <row r="29" spans="2:71" s="2" customFormat="1" ht="14.45" hidden="1" customHeight="1" x14ac:dyDescent="0.3">
      <c r="B29" s="39"/>
      <c r="C29" s="40"/>
      <c r="D29" s="40"/>
      <c r="E29" s="40"/>
      <c r="F29" s="41" t="s">
        <v>48</v>
      </c>
      <c r="G29" s="40"/>
      <c r="H29" s="40"/>
      <c r="I29" s="40"/>
      <c r="J29" s="40"/>
      <c r="K29" s="40"/>
      <c r="L29" s="245">
        <v>0.15</v>
      </c>
      <c r="M29" s="246"/>
      <c r="N29" s="246"/>
      <c r="O29" s="246"/>
      <c r="P29" s="40"/>
      <c r="Q29" s="40"/>
      <c r="R29" s="40"/>
      <c r="S29" s="40"/>
      <c r="T29" s="40"/>
      <c r="U29" s="40"/>
      <c r="V29" s="40"/>
      <c r="W29" s="247">
        <f>ROUND(BC51,2)</f>
        <v>0</v>
      </c>
      <c r="X29" s="246"/>
      <c r="Y29" s="246"/>
      <c r="Z29" s="246"/>
      <c r="AA29" s="246"/>
      <c r="AB29" s="246"/>
      <c r="AC29" s="246"/>
      <c r="AD29" s="246"/>
      <c r="AE29" s="246"/>
      <c r="AF29" s="40"/>
      <c r="AG29" s="40"/>
      <c r="AH29" s="40"/>
      <c r="AI29" s="40"/>
      <c r="AJ29" s="40"/>
      <c r="AK29" s="247">
        <v>0</v>
      </c>
      <c r="AL29" s="246"/>
      <c r="AM29" s="246"/>
      <c r="AN29" s="246"/>
      <c r="AO29" s="246"/>
      <c r="AP29" s="40"/>
      <c r="AQ29" s="42"/>
      <c r="BE29" s="235"/>
    </row>
    <row r="30" spans="2:71" s="2" customFormat="1" ht="14.45" hidden="1" customHeight="1" x14ac:dyDescent="0.3">
      <c r="B30" s="39"/>
      <c r="C30" s="40"/>
      <c r="D30" s="40"/>
      <c r="E30" s="40"/>
      <c r="F30" s="41" t="s">
        <v>49</v>
      </c>
      <c r="G30" s="40"/>
      <c r="H30" s="40"/>
      <c r="I30" s="40"/>
      <c r="J30" s="40"/>
      <c r="K30" s="40"/>
      <c r="L30" s="245">
        <v>0</v>
      </c>
      <c r="M30" s="246"/>
      <c r="N30" s="246"/>
      <c r="O30" s="246"/>
      <c r="P30" s="40"/>
      <c r="Q30" s="40"/>
      <c r="R30" s="40"/>
      <c r="S30" s="40"/>
      <c r="T30" s="40"/>
      <c r="U30" s="40"/>
      <c r="V30" s="40"/>
      <c r="W30" s="247">
        <f>ROUND(BD51,2)</f>
        <v>0</v>
      </c>
      <c r="X30" s="246"/>
      <c r="Y30" s="246"/>
      <c r="Z30" s="246"/>
      <c r="AA30" s="246"/>
      <c r="AB30" s="246"/>
      <c r="AC30" s="246"/>
      <c r="AD30" s="246"/>
      <c r="AE30" s="246"/>
      <c r="AF30" s="40"/>
      <c r="AG30" s="40"/>
      <c r="AH30" s="40"/>
      <c r="AI30" s="40"/>
      <c r="AJ30" s="40"/>
      <c r="AK30" s="247">
        <v>0</v>
      </c>
      <c r="AL30" s="246"/>
      <c r="AM30" s="246"/>
      <c r="AN30" s="246"/>
      <c r="AO30" s="246"/>
      <c r="AP30" s="40"/>
      <c r="AQ30" s="42"/>
      <c r="BE30" s="235"/>
    </row>
    <row r="31" spans="2:71" s="1" customFormat="1" ht="6.95" customHeight="1" x14ac:dyDescent="0.3">
      <c r="B31" s="33"/>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7"/>
      <c r="BE31" s="234"/>
    </row>
    <row r="32" spans="2:71" s="1" customFormat="1" ht="25.9" customHeight="1" x14ac:dyDescent="0.3">
      <c r="B32" s="33"/>
      <c r="C32" s="43"/>
      <c r="D32" s="44" t="s">
        <v>50</v>
      </c>
      <c r="E32" s="45"/>
      <c r="F32" s="45"/>
      <c r="G32" s="45"/>
      <c r="H32" s="45"/>
      <c r="I32" s="45"/>
      <c r="J32" s="45"/>
      <c r="K32" s="45"/>
      <c r="L32" s="45"/>
      <c r="M32" s="45"/>
      <c r="N32" s="45"/>
      <c r="O32" s="45"/>
      <c r="P32" s="45"/>
      <c r="Q32" s="45"/>
      <c r="R32" s="45"/>
      <c r="S32" s="45"/>
      <c r="T32" s="46" t="s">
        <v>51</v>
      </c>
      <c r="U32" s="45"/>
      <c r="V32" s="45"/>
      <c r="W32" s="45"/>
      <c r="X32" s="248" t="s">
        <v>52</v>
      </c>
      <c r="Y32" s="249"/>
      <c r="Z32" s="249"/>
      <c r="AA32" s="249"/>
      <c r="AB32" s="249"/>
      <c r="AC32" s="45"/>
      <c r="AD32" s="45"/>
      <c r="AE32" s="45"/>
      <c r="AF32" s="45"/>
      <c r="AG32" s="45"/>
      <c r="AH32" s="45"/>
      <c r="AI32" s="45"/>
      <c r="AJ32" s="45"/>
      <c r="AK32" s="250">
        <f>SUM(AK23:AK30)</f>
        <v>0</v>
      </c>
      <c r="AL32" s="249"/>
      <c r="AM32" s="249"/>
      <c r="AN32" s="249"/>
      <c r="AO32" s="251"/>
      <c r="AP32" s="43"/>
      <c r="AQ32" s="47"/>
      <c r="BE32" s="234"/>
    </row>
    <row r="33" spans="2:56" s="1" customFormat="1" ht="6.95" customHeight="1" x14ac:dyDescent="0.3">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7"/>
    </row>
    <row r="34" spans="2:56" s="1" customFormat="1" ht="6.95" customHeight="1" x14ac:dyDescent="0.3">
      <c r="B34" s="48"/>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50"/>
    </row>
    <row r="38" spans="2:56" s="1" customFormat="1" ht="6.95" customHeight="1" x14ac:dyDescent="0.3">
      <c r="B38" s="51"/>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2"/>
      <c r="AF38" s="52"/>
      <c r="AG38" s="52"/>
      <c r="AH38" s="52"/>
      <c r="AI38" s="52"/>
      <c r="AJ38" s="52"/>
      <c r="AK38" s="52"/>
      <c r="AL38" s="52"/>
      <c r="AM38" s="52"/>
      <c r="AN38" s="52"/>
      <c r="AO38" s="52"/>
      <c r="AP38" s="52"/>
      <c r="AQ38" s="52"/>
      <c r="AR38" s="53"/>
    </row>
    <row r="39" spans="2:56" s="1" customFormat="1" ht="36.950000000000003" customHeight="1" x14ac:dyDescent="0.3">
      <c r="B39" s="33"/>
      <c r="C39" s="54" t="s">
        <v>53</v>
      </c>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3"/>
    </row>
    <row r="40" spans="2:56" s="1" customFormat="1" ht="6.95" customHeight="1" x14ac:dyDescent="0.3">
      <c r="B40" s="33"/>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3"/>
    </row>
    <row r="41" spans="2:56" s="3" customFormat="1" ht="14.45" customHeight="1" x14ac:dyDescent="0.3">
      <c r="B41" s="56"/>
      <c r="C41" s="57" t="s">
        <v>13</v>
      </c>
      <c r="D41" s="58"/>
      <c r="E41" s="58"/>
      <c r="F41" s="58"/>
      <c r="G41" s="58"/>
      <c r="H41" s="58"/>
      <c r="I41" s="58"/>
      <c r="J41" s="58"/>
      <c r="K41" s="58"/>
      <c r="L41" s="58" t="str">
        <f>K5</f>
        <v>00175-1</v>
      </c>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9"/>
    </row>
    <row r="42" spans="2:56" s="4" customFormat="1" ht="36.950000000000003" customHeight="1" x14ac:dyDescent="0.3">
      <c r="B42" s="60"/>
      <c r="C42" s="61" t="s">
        <v>16</v>
      </c>
      <c r="D42" s="62"/>
      <c r="E42" s="62"/>
      <c r="F42" s="62"/>
      <c r="G42" s="62"/>
      <c r="H42" s="62"/>
      <c r="I42" s="62"/>
      <c r="J42" s="62"/>
      <c r="K42" s="62"/>
      <c r="L42" s="252" t="str">
        <f>K6</f>
        <v>Výměna kotlů Domov důchodců Zámecká ulice Litomyšl</v>
      </c>
      <c r="M42" s="253"/>
      <c r="N42" s="253"/>
      <c r="O42" s="253"/>
      <c r="P42" s="253"/>
      <c r="Q42" s="253"/>
      <c r="R42" s="253"/>
      <c r="S42" s="253"/>
      <c r="T42" s="253"/>
      <c r="U42" s="253"/>
      <c r="V42" s="253"/>
      <c r="W42" s="253"/>
      <c r="X42" s="253"/>
      <c r="Y42" s="253"/>
      <c r="Z42" s="253"/>
      <c r="AA42" s="253"/>
      <c r="AB42" s="253"/>
      <c r="AC42" s="253"/>
      <c r="AD42" s="253"/>
      <c r="AE42" s="253"/>
      <c r="AF42" s="253"/>
      <c r="AG42" s="253"/>
      <c r="AH42" s="253"/>
      <c r="AI42" s="253"/>
      <c r="AJ42" s="253"/>
      <c r="AK42" s="253"/>
      <c r="AL42" s="253"/>
      <c r="AM42" s="253"/>
      <c r="AN42" s="253"/>
      <c r="AO42" s="253"/>
      <c r="AP42" s="62"/>
      <c r="AQ42" s="62"/>
      <c r="AR42" s="63"/>
    </row>
    <row r="43" spans="2:56" s="1" customFormat="1" ht="6.95" customHeight="1" x14ac:dyDescent="0.3">
      <c r="B43" s="33"/>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3"/>
    </row>
    <row r="44" spans="2:56" s="1" customFormat="1" x14ac:dyDescent="0.3">
      <c r="B44" s="33"/>
      <c r="C44" s="57" t="s">
        <v>23</v>
      </c>
      <c r="D44" s="55"/>
      <c r="E44" s="55"/>
      <c r="F44" s="55"/>
      <c r="G44" s="55"/>
      <c r="H44" s="55"/>
      <c r="I44" s="55"/>
      <c r="J44" s="55"/>
      <c r="K44" s="55"/>
      <c r="L44" s="64" t="str">
        <f>IF(K8="","",K8)</f>
        <v>Zámecká ulice Litomyšl</v>
      </c>
      <c r="M44" s="55"/>
      <c r="N44" s="55"/>
      <c r="O44" s="55"/>
      <c r="P44" s="55"/>
      <c r="Q44" s="55"/>
      <c r="R44" s="55"/>
      <c r="S44" s="55"/>
      <c r="T44" s="55"/>
      <c r="U44" s="55"/>
      <c r="V44" s="55"/>
      <c r="W44" s="55"/>
      <c r="X44" s="55"/>
      <c r="Y44" s="55"/>
      <c r="Z44" s="55"/>
      <c r="AA44" s="55"/>
      <c r="AB44" s="55"/>
      <c r="AC44" s="55"/>
      <c r="AD44" s="55"/>
      <c r="AE44" s="55"/>
      <c r="AF44" s="55"/>
      <c r="AG44" s="55"/>
      <c r="AH44" s="55"/>
      <c r="AI44" s="57" t="s">
        <v>25</v>
      </c>
      <c r="AJ44" s="55"/>
      <c r="AK44" s="55"/>
      <c r="AL44" s="55"/>
      <c r="AM44" s="254" t="str">
        <f>IF(AN8= "","",AN8)</f>
        <v>31. 3. 2019</v>
      </c>
      <c r="AN44" s="255"/>
      <c r="AO44" s="55"/>
      <c r="AP44" s="55"/>
      <c r="AQ44" s="55"/>
      <c r="AR44" s="53"/>
    </row>
    <row r="45" spans="2:56" s="1" customFormat="1" ht="6.95" customHeight="1" x14ac:dyDescent="0.3">
      <c r="B45" s="33"/>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3"/>
    </row>
    <row r="46" spans="2:56" s="1" customFormat="1" x14ac:dyDescent="0.3">
      <c r="B46" s="33"/>
      <c r="C46" s="57" t="s">
        <v>29</v>
      </c>
      <c r="D46" s="55"/>
      <c r="E46" s="55"/>
      <c r="F46" s="55"/>
      <c r="G46" s="55"/>
      <c r="H46" s="55"/>
      <c r="I46" s="55"/>
      <c r="J46" s="55"/>
      <c r="K46" s="55"/>
      <c r="L46" s="58" t="str">
        <f>IF(E11= "","",E11)</f>
        <v>Město Litomyšl Bratří Šťastných 1000 57001Litomyšl</v>
      </c>
      <c r="M46" s="55"/>
      <c r="N46" s="55"/>
      <c r="O46" s="55"/>
      <c r="P46" s="55"/>
      <c r="Q46" s="55"/>
      <c r="R46" s="55"/>
      <c r="S46" s="55"/>
      <c r="T46" s="55"/>
      <c r="U46" s="55"/>
      <c r="V46" s="55"/>
      <c r="W46" s="55"/>
      <c r="X46" s="55"/>
      <c r="Y46" s="55"/>
      <c r="Z46" s="55"/>
      <c r="AA46" s="55"/>
      <c r="AB46" s="55"/>
      <c r="AC46" s="55"/>
      <c r="AD46" s="55"/>
      <c r="AE46" s="55"/>
      <c r="AF46" s="55"/>
      <c r="AG46" s="55"/>
      <c r="AH46" s="55"/>
      <c r="AI46" s="57" t="s">
        <v>35</v>
      </c>
      <c r="AJ46" s="55"/>
      <c r="AK46" s="55"/>
      <c r="AL46" s="55"/>
      <c r="AM46" s="256" t="str">
        <f>IF(E17="","",E17)</f>
        <v>KIP s.r.o.Litomyšl projektant části:Ing.LiborSauer</v>
      </c>
      <c r="AN46" s="255"/>
      <c r="AO46" s="255"/>
      <c r="AP46" s="255"/>
      <c r="AQ46" s="55"/>
      <c r="AR46" s="53"/>
      <c r="AS46" s="257" t="s">
        <v>54</v>
      </c>
      <c r="AT46" s="258"/>
      <c r="AU46" s="66"/>
      <c r="AV46" s="66"/>
      <c r="AW46" s="66"/>
      <c r="AX46" s="66"/>
      <c r="AY46" s="66"/>
      <c r="AZ46" s="66"/>
      <c r="BA46" s="66"/>
      <c r="BB46" s="66"/>
      <c r="BC46" s="66"/>
      <c r="BD46" s="67"/>
    </row>
    <row r="47" spans="2:56" s="1" customFormat="1" x14ac:dyDescent="0.3">
      <c r="B47" s="33"/>
      <c r="C47" s="57" t="s">
        <v>33</v>
      </c>
      <c r="D47" s="55"/>
      <c r="E47" s="55"/>
      <c r="F47" s="55"/>
      <c r="G47" s="55"/>
      <c r="H47" s="55"/>
      <c r="I47" s="55"/>
      <c r="J47" s="55"/>
      <c r="K47" s="55"/>
      <c r="L47" s="58" t="str">
        <f>IF(E14= "Vyplň údaj","",E14)</f>
        <v/>
      </c>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3"/>
      <c r="AS47" s="259"/>
      <c r="AT47" s="260"/>
      <c r="AU47" s="68"/>
      <c r="AV47" s="68"/>
      <c r="AW47" s="68"/>
      <c r="AX47" s="68"/>
      <c r="AY47" s="68"/>
      <c r="AZ47" s="68"/>
      <c r="BA47" s="68"/>
      <c r="BB47" s="68"/>
      <c r="BC47" s="68"/>
      <c r="BD47" s="69"/>
    </row>
    <row r="48" spans="2:56" s="1" customFormat="1" ht="10.9" customHeight="1" x14ac:dyDescent="0.3">
      <c r="B48" s="33"/>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55"/>
      <c r="AM48" s="55"/>
      <c r="AN48" s="55"/>
      <c r="AO48" s="55"/>
      <c r="AP48" s="55"/>
      <c r="AQ48" s="55"/>
      <c r="AR48" s="53"/>
      <c r="AS48" s="261"/>
      <c r="AT48" s="244"/>
      <c r="AU48" s="34"/>
      <c r="AV48" s="34"/>
      <c r="AW48" s="34"/>
      <c r="AX48" s="34"/>
      <c r="AY48" s="34"/>
      <c r="AZ48" s="34"/>
      <c r="BA48" s="34"/>
      <c r="BB48" s="34"/>
      <c r="BC48" s="34"/>
      <c r="BD48" s="71"/>
    </row>
    <row r="49" spans="1:91" s="1" customFormat="1" ht="29.25" customHeight="1" x14ac:dyDescent="0.3">
      <c r="B49" s="33"/>
      <c r="C49" s="262" t="s">
        <v>55</v>
      </c>
      <c r="D49" s="263"/>
      <c r="E49" s="263"/>
      <c r="F49" s="263"/>
      <c r="G49" s="263"/>
      <c r="H49" s="72"/>
      <c r="I49" s="264" t="s">
        <v>56</v>
      </c>
      <c r="J49" s="263"/>
      <c r="K49" s="263"/>
      <c r="L49" s="263"/>
      <c r="M49" s="263"/>
      <c r="N49" s="263"/>
      <c r="O49" s="263"/>
      <c r="P49" s="263"/>
      <c r="Q49" s="263"/>
      <c r="R49" s="263"/>
      <c r="S49" s="263"/>
      <c r="T49" s="263"/>
      <c r="U49" s="263"/>
      <c r="V49" s="263"/>
      <c r="W49" s="263"/>
      <c r="X49" s="263"/>
      <c r="Y49" s="263"/>
      <c r="Z49" s="263"/>
      <c r="AA49" s="263"/>
      <c r="AB49" s="263"/>
      <c r="AC49" s="263"/>
      <c r="AD49" s="263"/>
      <c r="AE49" s="263"/>
      <c r="AF49" s="263"/>
      <c r="AG49" s="265" t="s">
        <v>57</v>
      </c>
      <c r="AH49" s="263"/>
      <c r="AI49" s="263"/>
      <c r="AJ49" s="263"/>
      <c r="AK49" s="263"/>
      <c r="AL49" s="263"/>
      <c r="AM49" s="263"/>
      <c r="AN49" s="264" t="s">
        <v>58</v>
      </c>
      <c r="AO49" s="263"/>
      <c r="AP49" s="263"/>
      <c r="AQ49" s="73" t="s">
        <v>59</v>
      </c>
      <c r="AR49" s="53"/>
      <c r="AS49" s="74" t="s">
        <v>60</v>
      </c>
      <c r="AT49" s="75" t="s">
        <v>61</v>
      </c>
      <c r="AU49" s="75" t="s">
        <v>62</v>
      </c>
      <c r="AV49" s="75" t="s">
        <v>63</v>
      </c>
      <c r="AW49" s="75" t="s">
        <v>64</v>
      </c>
      <c r="AX49" s="75" t="s">
        <v>65</v>
      </c>
      <c r="AY49" s="75" t="s">
        <v>66</v>
      </c>
      <c r="AZ49" s="75" t="s">
        <v>67</v>
      </c>
      <c r="BA49" s="75" t="s">
        <v>68</v>
      </c>
      <c r="BB49" s="75" t="s">
        <v>69</v>
      </c>
      <c r="BC49" s="75" t="s">
        <v>70</v>
      </c>
      <c r="BD49" s="76" t="s">
        <v>71</v>
      </c>
    </row>
    <row r="50" spans="1:91" s="1" customFormat="1" ht="10.9" customHeight="1" x14ac:dyDescent="0.3">
      <c r="B50" s="33"/>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55"/>
      <c r="AP50" s="55"/>
      <c r="AQ50" s="55"/>
      <c r="AR50" s="53"/>
      <c r="AS50" s="77"/>
      <c r="AT50" s="78"/>
      <c r="AU50" s="78"/>
      <c r="AV50" s="78"/>
      <c r="AW50" s="78"/>
      <c r="AX50" s="78"/>
      <c r="AY50" s="78"/>
      <c r="AZ50" s="78"/>
      <c r="BA50" s="78"/>
      <c r="BB50" s="78"/>
      <c r="BC50" s="78"/>
      <c r="BD50" s="79"/>
    </row>
    <row r="51" spans="1:91" s="4" customFormat="1" ht="32.450000000000003" customHeight="1" x14ac:dyDescent="0.3">
      <c r="B51" s="60"/>
      <c r="C51" s="80" t="s">
        <v>72</v>
      </c>
      <c r="D51" s="81"/>
      <c r="E51" s="81"/>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269">
        <f>ROUND(AG52,2)</f>
        <v>0</v>
      </c>
      <c r="AH51" s="269"/>
      <c r="AI51" s="269"/>
      <c r="AJ51" s="269"/>
      <c r="AK51" s="269"/>
      <c r="AL51" s="269"/>
      <c r="AM51" s="269"/>
      <c r="AN51" s="270">
        <f>SUM(AG51,AT51)</f>
        <v>0</v>
      </c>
      <c r="AO51" s="270"/>
      <c r="AP51" s="270"/>
      <c r="AQ51" s="82" t="s">
        <v>20</v>
      </c>
      <c r="AR51" s="63"/>
      <c r="AS51" s="83">
        <f>ROUND(AS52,2)</f>
        <v>0</v>
      </c>
      <c r="AT51" s="84">
        <f>ROUND(SUM(AV51:AW51),2)</f>
        <v>0</v>
      </c>
      <c r="AU51" s="85">
        <f>ROUND(AU52,5)</f>
        <v>0</v>
      </c>
      <c r="AV51" s="84">
        <f>ROUND(AZ51*L26,2)</f>
        <v>0</v>
      </c>
      <c r="AW51" s="84">
        <f>ROUND(BA51*L27,2)</f>
        <v>0</v>
      </c>
      <c r="AX51" s="84">
        <f>ROUND(BB51*L26,2)</f>
        <v>0</v>
      </c>
      <c r="AY51" s="84">
        <f>ROUND(BC51*L27,2)</f>
        <v>0</v>
      </c>
      <c r="AZ51" s="84">
        <f>ROUND(AZ52,2)</f>
        <v>0</v>
      </c>
      <c r="BA51" s="84">
        <f>ROUND(BA52,2)</f>
        <v>0</v>
      </c>
      <c r="BB51" s="84">
        <f>ROUND(BB52,2)</f>
        <v>0</v>
      </c>
      <c r="BC51" s="84">
        <f>ROUND(BC52,2)</f>
        <v>0</v>
      </c>
      <c r="BD51" s="86">
        <f>ROUND(BD52,2)</f>
        <v>0</v>
      </c>
      <c r="BS51" s="87" t="s">
        <v>73</v>
      </c>
      <c r="BT51" s="87" t="s">
        <v>74</v>
      </c>
      <c r="BU51" s="88" t="s">
        <v>75</v>
      </c>
      <c r="BV51" s="87" t="s">
        <v>76</v>
      </c>
      <c r="BW51" s="87" t="s">
        <v>5</v>
      </c>
      <c r="BX51" s="87" t="s">
        <v>77</v>
      </c>
      <c r="CL51" s="87" t="s">
        <v>20</v>
      </c>
    </row>
    <row r="52" spans="1:91" s="5" customFormat="1" ht="22.5" customHeight="1" x14ac:dyDescent="0.3">
      <c r="A52" s="276" t="s">
        <v>1186</v>
      </c>
      <c r="B52" s="89"/>
      <c r="C52" s="90"/>
      <c r="D52" s="268" t="s">
        <v>78</v>
      </c>
      <c r="E52" s="267"/>
      <c r="F52" s="267"/>
      <c r="G52" s="267"/>
      <c r="H52" s="267"/>
      <c r="I52" s="91"/>
      <c r="J52" s="268" t="s">
        <v>79</v>
      </c>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6">
        <f>'D.1.4.1 - Zařízení pro vy...'!J27</f>
        <v>0</v>
      </c>
      <c r="AH52" s="267"/>
      <c r="AI52" s="267"/>
      <c r="AJ52" s="267"/>
      <c r="AK52" s="267"/>
      <c r="AL52" s="267"/>
      <c r="AM52" s="267"/>
      <c r="AN52" s="266">
        <f>SUM(AG52,AT52)</f>
        <v>0</v>
      </c>
      <c r="AO52" s="267"/>
      <c r="AP52" s="267"/>
      <c r="AQ52" s="92" t="s">
        <v>80</v>
      </c>
      <c r="AR52" s="93"/>
      <c r="AS52" s="94">
        <v>0</v>
      </c>
      <c r="AT52" s="95">
        <f>ROUND(SUM(AV52:AW52),2)</f>
        <v>0</v>
      </c>
      <c r="AU52" s="96">
        <f>'D.1.4.1 - Zařízení pro vy...'!P96</f>
        <v>0</v>
      </c>
      <c r="AV52" s="95">
        <f>'D.1.4.1 - Zařízení pro vy...'!J30</f>
        <v>0</v>
      </c>
      <c r="AW52" s="95">
        <f>'D.1.4.1 - Zařízení pro vy...'!J31</f>
        <v>0</v>
      </c>
      <c r="AX52" s="95">
        <f>'D.1.4.1 - Zařízení pro vy...'!J32</f>
        <v>0</v>
      </c>
      <c r="AY52" s="95">
        <f>'D.1.4.1 - Zařízení pro vy...'!J33</f>
        <v>0</v>
      </c>
      <c r="AZ52" s="95">
        <f>'D.1.4.1 - Zařízení pro vy...'!F30</f>
        <v>0</v>
      </c>
      <c r="BA52" s="95">
        <f>'D.1.4.1 - Zařízení pro vy...'!F31</f>
        <v>0</v>
      </c>
      <c r="BB52" s="95">
        <f>'D.1.4.1 - Zařízení pro vy...'!F32</f>
        <v>0</v>
      </c>
      <c r="BC52" s="95">
        <f>'D.1.4.1 - Zařízení pro vy...'!F33</f>
        <v>0</v>
      </c>
      <c r="BD52" s="97">
        <f>'D.1.4.1 - Zařízení pro vy...'!F34</f>
        <v>0</v>
      </c>
      <c r="BT52" s="98" t="s">
        <v>22</v>
      </c>
      <c r="BV52" s="98" t="s">
        <v>76</v>
      </c>
      <c r="BW52" s="98" t="s">
        <v>81</v>
      </c>
      <c r="BX52" s="98" t="s">
        <v>5</v>
      </c>
      <c r="CL52" s="98" t="s">
        <v>82</v>
      </c>
      <c r="CM52" s="98" t="s">
        <v>83</v>
      </c>
    </row>
    <row r="53" spans="1:91" s="1" customFormat="1" ht="30" customHeight="1" x14ac:dyDescent="0.3">
      <c r="B53" s="33"/>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3"/>
    </row>
    <row r="54" spans="1:91" s="1" customFormat="1" ht="6.95" customHeight="1" x14ac:dyDescent="0.3">
      <c r="B54" s="48"/>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49"/>
      <c r="AH54" s="49"/>
      <c r="AI54" s="49"/>
      <c r="AJ54" s="49"/>
      <c r="AK54" s="49"/>
      <c r="AL54" s="49"/>
      <c r="AM54" s="49"/>
      <c r="AN54" s="49"/>
      <c r="AO54" s="49"/>
      <c r="AP54" s="49"/>
      <c r="AQ54" s="49"/>
      <c r="AR54" s="53"/>
    </row>
  </sheetData>
  <sheetProtection algorithmName="SHA-512" hashValue="glgpxi7mMNOutV7kfp+a0MHkaQyxjTemEd/4Oq4ACB2P0dP7JlcT/J4Cv9UD7c6Wmy02a4FddgHYeaZFYJq1Ew==" saltValue="BEGrqTyF5T340tt4wvpG+A==" spinCount="100000" sheet="1" objects="1" scenarios="1" formatColumns="0" formatRows="0" sort="0" autoFilter="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1BBCD7E9-4DA4-4CDB-973B-A158485E8961}"/>
    <hyperlink ref="W1:AI1" location="C51" tooltip="Rekapitulace objektů stavby a soupisů prací" display="2) Rekapitulace objektů stavby a soupisů prací" xr:uid="{09AAC8B4-18F6-4040-955E-C6463D38BCB4}"/>
    <hyperlink ref="A52" location="'D.1.4.1 - Zařízení pro vy...'!C2" tooltip="D.1.4.1 - Zařízení pro vy..." display="/" xr:uid="{7AB4ADA6-CBBE-4371-83B6-CF6B42EDAA1B}"/>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433"/>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4"/>
      <c r="B1" s="278"/>
      <c r="C1" s="278"/>
      <c r="D1" s="277" t="s">
        <v>1</v>
      </c>
      <c r="E1" s="278"/>
      <c r="F1" s="279" t="s">
        <v>1187</v>
      </c>
      <c r="G1" s="284" t="s">
        <v>1188</v>
      </c>
      <c r="H1" s="284"/>
      <c r="I1" s="285"/>
      <c r="J1" s="279" t="s">
        <v>1189</v>
      </c>
      <c r="K1" s="277" t="s">
        <v>84</v>
      </c>
      <c r="L1" s="279" t="s">
        <v>1190</v>
      </c>
      <c r="M1" s="279"/>
      <c r="N1" s="279"/>
      <c r="O1" s="279"/>
      <c r="P1" s="279"/>
      <c r="Q1" s="279"/>
      <c r="R1" s="279"/>
      <c r="S1" s="279"/>
      <c r="T1" s="279"/>
      <c r="U1" s="275"/>
      <c r="V1" s="275"/>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row>
    <row r="2" spans="1:70" ht="36.950000000000003" customHeight="1" x14ac:dyDescent="0.3">
      <c r="L2" s="233"/>
      <c r="M2" s="233"/>
      <c r="N2" s="233"/>
      <c r="O2" s="233"/>
      <c r="P2" s="233"/>
      <c r="Q2" s="233"/>
      <c r="R2" s="233"/>
      <c r="S2" s="233"/>
      <c r="T2" s="233"/>
      <c r="U2" s="233"/>
      <c r="V2" s="233"/>
      <c r="AT2" s="16" t="s">
        <v>81</v>
      </c>
    </row>
    <row r="3" spans="1:70" ht="6.95" customHeight="1" x14ac:dyDescent="0.3">
      <c r="B3" s="17"/>
      <c r="C3" s="18"/>
      <c r="D3" s="18"/>
      <c r="E3" s="18"/>
      <c r="F3" s="18"/>
      <c r="G3" s="18"/>
      <c r="H3" s="18"/>
      <c r="I3" s="100"/>
      <c r="J3" s="18"/>
      <c r="K3" s="19"/>
      <c r="AT3" s="16" t="s">
        <v>83</v>
      </c>
    </row>
    <row r="4" spans="1:70" ht="36.950000000000003" customHeight="1" x14ac:dyDescent="0.3">
      <c r="B4" s="20"/>
      <c r="C4" s="21"/>
      <c r="D4" s="22" t="s">
        <v>85</v>
      </c>
      <c r="E4" s="21"/>
      <c r="F4" s="21"/>
      <c r="G4" s="21"/>
      <c r="H4" s="21"/>
      <c r="I4" s="101"/>
      <c r="J4" s="21"/>
      <c r="K4" s="23"/>
      <c r="M4" s="24" t="s">
        <v>10</v>
      </c>
      <c r="AT4" s="16" t="s">
        <v>4</v>
      </c>
    </row>
    <row r="5" spans="1:70" ht="6.95" customHeight="1" x14ac:dyDescent="0.3">
      <c r="B5" s="20"/>
      <c r="C5" s="21"/>
      <c r="D5" s="21"/>
      <c r="E5" s="21"/>
      <c r="F5" s="21"/>
      <c r="G5" s="21"/>
      <c r="H5" s="21"/>
      <c r="I5" s="101"/>
      <c r="J5" s="21"/>
      <c r="K5" s="23"/>
    </row>
    <row r="6" spans="1:70" x14ac:dyDescent="0.3">
      <c r="B6" s="20"/>
      <c r="C6" s="21"/>
      <c r="D6" s="29" t="s">
        <v>16</v>
      </c>
      <c r="E6" s="21"/>
      <c r="F6" s="21"/>
      <c r="G6" s="21"/>
      <c r="H6" s="21"/>
      <c r="I6" s="101"/>
      <c r="J6" s="21"/>
      <c r="K6" s="23"/>
    </row>
    <row r="7" spans="1:70" ht="22.5" customHeight="1" x14ac:dyDescent="0.3">
      <c r="B7" s="20"/>
      <c r="C7" s="21"/>
      <c r="D7" s="21"/>
      <c r="E7" s="271" t="str">
        <f>'Rekapitulace stavby'!K6</f>
        <v>Výměna kotlů Domov důchodců Zámecká ulice Litomyšl</v>
      </c>
      <c r="F7" s="237"/>
      <c r="G7" s="237"/>
      <c r="H7" s="237"/>
      <c r="I7" s="101"/>
      <c r="J7" s="21"/>
      <c r="K7" s="23"/>
    </row>
    <row r="8" spans="1:70" s="1" customFormat="1" x14ac:dyDescent="0.3">
      <c r="B8" s="33"/>
      <c r="C8" s="34"/>
      <c r="D8" s="29" t="s">
        <v>86</v>
      </c>
      <c r="E8" s="34"/>
      <c r="F8" s="34"/>
      <c r="G8" s="34"/>
      <c r="H8" s="34"/>
      <c r="I8" s="102"/>
      <c r="J8" s="34"/>
      <c r="K8" s="37"/>
    </row>
    <row r="9" spans="1:70" s="1" customFormat="1" ht="36.950000000000003" customHeight="1" x14ac:dyDescent="0.3">
      <c r="B9" s="33"/>
      <c r="C9" s="34"/>
      <c r="D9" s="34"/>
      <c r="E9" s="272" t="s">
        <v>87</v>
      </c>
      <c r="F9" s="244"/>
      <c r="G9" s="244"/>
      <c r="H9" s="244"/>
      <c r="I9" s="102"/>
      <c r="J9" s="34"/>
      <c r="K9" s="37"/>
    </row>
    <row r="10" spans="1:70" s="1" customFormat="1" ht="13.5" x14ac:dyDescent="0.3">
      <c r="B10" s="33"/>
      <c r="C10" s="34"/>
      <c r="D10" s="34"/>
      <c r="E10" s="34"/>
      <c r="F10" s="34"/>
      <c r="G10" s="34"/>
      <c r="H10" s="34"/>
      <c r="I10" s="102"/>
      <c r="J10" s="34"/>
      <c r="K10" s="37"/>
    </row>
    <row r="11" spans="1:70" s="1" customFormat="1" ht="14.45" customHeight="1" x14ac:dyDescent="0.3">
      <c r="B11" s="33"/>
      <c r="C11" s="34"/>
      <c r="D11" s="29" t="s">
        <v>19</v>
      </c>
      <c r="E11" s="34"/>
      <c r="F11" s="27" t="s">
        <v>82</v>
      </c>
      <c r="G11" s="34"/>
      <c r="H11" s="34"/>
      <c r="I11" s="103" t="s">
        <v>21</v>
      </c>
      <c r="J11" s="27" t="s">
        <v>20</v>
      </c>
      <c r="K11" s="37"/>
    </row>
    <row r="12" spans="1:70" s="1" customFormat="1" ht="14.45" customHeight="1" x14ac:dyDescent="0.3">
      <c r="B12" s="33"/>
      <c r="C12" s="34"/>
      <c r="D12" s="29" t="s">
        <v>23</v>
      </c>
      <c r="E12" s="34"/>
      <c r="F12" s="27" t="s">
        <v>24</v>
      </c>
      <c r="G12" s="34"/>
      <c r="H12" s="34"/>
      <c r="I12" s="103" t="s">
        <v>25</v>
      </c>
      <c r="J12" s="104" t="str">
        <f>'Rekapitulace stavby'!AN8</f>
        <v>31. 3. 2019</v>
      </c>
      <c r="K12" s="37"/>
    </row>
    <row r="13" spans="1:70" s="1" customFormat="1" ht="10.9" customHeight="1" x14ac:dyDescent="0.3">
      <c r="B13" s="33"/>
      <c r="C13" s="34"/>
      <c r="D13" s="34"/>
      <c r="E13" s="34"/>
      <c r="F13" s="34"/>
      <c r="G13" s="34"/>
      <c r="H13" s="34"/>
      <c r="I13" s="102"/>
      <c r="J13" s="34"/>
      <c r="K13" s="37"/>
    </row>
    <row r="14" spans="1:70" s="1" customFormat="1" ht="14.45" customHeight="1" x14ac:dyDescent="0.3">
      <c r="B14" s="33"/>
      <c r="C14" s="34"/>
      <c r="D14" s="29" t="s">
        <v>29</v>
      </c>
      <c r="E14" s="34"/>
      <c r="F14" s="34"/>
      <c r="G14" s="34"/>
      <c r="H14" s="34"/>
      <c r="I14" s="103" t="s">
        <v>30</v>
      </c>
      <c r="J14" s="27" t="s">
        <v>20</v>
      </c>
      <c r="K14" s="37"/>
    </row>
    <row r="15" spans="1:70" s="1" customFormat="1" ht="18" customHeight="1" x14ac:dyDescent="0.3">
      <c r="B15" s="33"/>
      <c r="C15" s="34"/>
      <c r="D15" s="34"/>
      <c r="E15" s="27" t="s">
        <v>31</v>
      </c>
      <c r="F15" s="34"/>
      <c r="G15" s="34"/>
      <c r="H15" s="34"/>
      <c r="I15" s="103" t="s">
        <v>32</v>
      </c>
      <c r="J15" s="27" t="s">
        <v>20</v>
      </c>
      <c r="K15" s="37"/>
    </row>
    <row r="16" spans="1:70" s="1" customFormat="1" ht="6.95" customHeight="1" x14ac:dyDescent="0.3">
      <c r="B16" s="33"/>
      <c r="C16" s="34"/>
      <c r="D16" s="34"/>
      <c r="E16" s="34"/>
      <c r="F16" s="34"/>
      <c r="G16" s="34"/>
      <c r="H16" s="34"/>
      <c r="I16" s="102"/>
      <c r="J16" s="34"/>
      <c r="K16" s="37"/>
    </row>
    <row r="17" spans="2:11" s="1" customFormat="1" ht="14.45" customHeight="1" x14ac:dyDescent="0.3">
      <c r="B17" s="33"/>
      <c r="C17" s="34"/>
      <c r="D17" s="29" t="s">
        <v>33</v>
      </c>
      <c r="E17" s="34"/>
      <c r="F17" s="34"/>
      <c r="G17" s="34"/>
      <c r="H17" s="34"/>
      <c r="I17" s="103" t="s">
        <v>30</v>
      </c>
      <c r="J17" s="27" t="str">
        <f>IF('Rekapitulace stavby'!AN13="Vyplň údaj","",IF('Rekapitulace stavby'!AN13="","",'Rekapitulace stavby'!AN13))</f>
        <v/>
      </c>
      <c r="K17" s="37"/>
    </row>
    <row r="18" spans="2:11" s="1" customFormat="1" ht="18" customHeight="1" x14ac:dyDescent="0.3">
      <c r="B18" s="33"/>
      <c r="C18" s="34"/>
      <c r="D18" s="34"/>
      <c r="E18" s="27" t="str">
        <f>IF('Rekapitulace stavby'!E14="Vyplň údaj","",IF('Rekapitulace stavby'!E14="","",'Rekapitulace stavby'!E14))</f>
        <v/>
      </c>
      <c r="F18" s="34"/>
      <c r="G18" s="34"/>
      <c r="H18" s="34"/>
      <c r="I18" s="103" t="s">
        <v>32</v>
      </c>
      <c r="J18" s="27" t="str">
        <f>IF('Rekapitulace stavby'!AN14="Vyplň údaj","",IF('Rekapitulace stavby'!AN14="","",'Rekapitulace stavby'!AN14))</f>
        <v/>
      </c>
      <c r="K18" s="37"/>
    </row>
    <row r="19" spans="2:11" s="1" customFormat="1" ht="6.95" customHeight="1" x14ac:dyDescent="0.3">
      <c r="B19" s="33"/>
      <c r="C19" s="34"/>
      <c r="D19" s="34"/>
      <c r="E19" s="34"/>
      <c r="F19" s="34"/>
      <c r="G19" s="34"/>
      <c r="H19" s="34"/>
      <c r="I19" s="102"/>
      <c r="J19" s="34"/>
      <c r="K19" s="37"/>
    </row>
    <row r="20" spans="2:11" s="1" customFormat="1" ht="14.45" customHeight="1" x14ac:dyDescent="0.3">
      <c r="B20" s="33"/>
      <c r="C20" s="34"/>
      <c r="D20" s="29" t="s">
        <v>35</v>
      </c>
      <c r="E20" s="34"/>
      <c r="F20" s="34"/>
      <c r="G20" s="34"/>
      <c r="H20" s="34"/>
      <c r="I20" s="103" t="s">
        <v>30</v>
      </c>
      <c r="J20" s="27" t="s">
        <v>20</v>
      </c>
      <c r="K20" s="37"/>
    </row>
    <row r="21" spans="2:11" s="1" customFormat="1" ht="18" customHeight="1" x14ac:dyDescent="0.3">
      <c r="B21" s="33"/>
      <c r="C21" s="34"/>
      <c r="D21" s="34"/>
      <c r="E21" s="27" t="s">
        <v>36</v>
      </c>
      <c r="F21" s="34"/>
      <c r="G21" s="34"/>
      <c r="H21" s="34"/>
      <c r="I21" s="103" t="s">
        <v>32</v>
      </c>
      <c r="J21" s="27" t="s">
        <v>20</v>
      </c>
      <c r="K21" s="37"/>
    </row>
    <row r="22" spans="2:11" s="1" customFormat="1" ht="6.95" customHeight="1" x14ac:dyDescent="0.3">
      <c r="B22" s="33"/>
      <c r="C22" s="34"/>
      <c r="D22" s="34"/>
      <c r="E22" s="34"/>
      <c r="F22" s="34"/>
      <c r="G22" s="34"/>
      <c r="H22" s="34"/>
      <c r="I22" s="102"/>
      <c r="J22" s="34"/>
      <c r="K22" s="37"/>
    </row>
    <row r="23" spans="2:11" s="1" customFormat="1" ht="14.45" customHeight="1" x14ac:dyDescent="0.3">
      <c r="B23" s="33"/>
      <c r="C23" s="34"/>
      <c r="D23" s="29" t="s">
        <v>38</v>
      </c>
      <c r="E23" s="34"/>
      <c r="F23" s="34"/>
      <c r="G23" s="34"/>
      <c r="H23" s="34"/>
      <c r="I23" s="102"/>
      <c r="J23" s="34"/>
      <c r="K23" s="37"/>
    </row>
    <row r="24" spans="2:11" s="6" customFormat="1" ht="22.5" customHeight="1" x14ac:dyDescent="0.3">
      <c r="B24" s="105"/>
      <c r="C24" s="106"/>
      <c r="D24" s="106"/>
      <c r="E24" s="240" t="s">
        <v>88</v>
      </c>
      <c r="F24" s="273"/>
      <c r="G24" s="273"/>
      <c r="H24" s="273"/>
      <c r="I24" s="107"/>
      <c r="J24" s="106"/>
      <c r="K24" s="108"/>
    </row>
    <row r="25" spans="2:11" s="1" customFormat="1" ht="6.95" customHeight="1" x14ac:dyDescent="0.3">
      <c r="B25" s="33"/>
      <c r="C25" s="34"/>
      <c r="D25" s="34"/>
      <c r="E25" s="34"/>
      <c r="F25" s="34"/>
      <c r="G25" s="34"/>
      <c r="H25" s="34"/>
      <c r="I25" s="102"/>
      <c r="J25" s="34"/>
      <c r="K25" s="37"/>
    </row>
    <row r="26" spans="2:11" s="1" customFormat="1" ht="6.95" customHeight="1" x14ac:dyDescent="0.3">
      <c r="B26" s="33"/>
      <c r="C26" s="34"/>
      <c r="D26" s="78"/>
      <c r="E26" s="78"/>
      <c r="F26" s="78"/>
      <c r="G26" s="78"/>
      <c r="H26" s="78"/>
      <c r="I26" s="109"/>
      <c r="J26" s="78"/>
      <c r="K26" s="110"/>
    </row>
    <row r="27" spans="2:11" s="1" customFormat="1" ht="25.35" customHeight="1" x14ac:dyDescent="0.3">
      <c r="B27" s="33"/>
      <c r="C27" s="34"/>
      <c r="D27" s="111" t="s">
        <v>40</v>
      </c>
      <c r="E27" s="34"/>
      <c r="F27" s="34"/>
      <c r="G27" s="34"/>
      <c r="H27" s="34"/>
      <c r="I27" s="102"/>
      <c r="J27" s="112">
        <f>ROUND(J96,2)</f>
        <v>0</v>
      </c>
      <c r="K27" s="37"/>
    </row>
    <row r="28" spans="2:11" s="1" customFormat="1" ht="6.95" customHeight="1" x14ac:dyDescent="0.3">
      <c r="B28" s="33"/>
      <c r="C28" s="34"/>
      <c r="D28" s="78"/>
      <c r="E28" s="78"/>
      <c r="F28" s="78"/>
      <c r="G28" s="78"/>
      <c r="H28" s="78"/>
      <c r="I28" s="109"/>
      <c r="J28" s="78"/>
      <c r="K28" s="110"/>
    </row>
    <row r="29" spans="2:11" s="1" customFormat="1" ht="14.45" customHeight="1" x14ac:dyDescent="0.3">
      <c r="B29" s="33"/>
      <c r="C29" s="34"/>
      <c r="D29" s="34"/>
      <c r="E29" s="34"/>
      <c r="F29" s="38" t="s">
        <v>42</v>
      </c>
      <c r="G29" s="34"/>
      <c r="H29" s="34"/>
      <c r="I29" s="113" t="s">
        <v>41</v>
      </c>
      <c r="J29" s="38" t="s">
        <v>43</v>
      </c>
      <c r="K29" s="37"/>
    </row>
    <row r="30" spans="2:11" s="1" customFormat="1" ht="14.45" customHeight="1" x14ac:dyDescent="0.3">
      <c r="B30" s="33"/>
      <c r="C30" s="34"/>
      <c r="D30" s="41" t="s">
        <v>44</v>
      </c>
      <c r="E30" s="41" t="s">
        <v>45</v>
      </c>
      <c r="F30" s="114">
        <f>ROUND(SUM(BE96:BE432), 2)</f>
        <v>0</v>
      </c>
      <c r="G30" s="34"/>
      <c r="H30" s="34"/>
      <c r="I30" s="115">
        <v>0.21</v>
      </c>
      <c r="J30" s="114">
        <f>ROUND(ROUND((SUM(BE96:BE432)), 2)*I30, 2)</f>
        <v>0</v>
      </c>
      <c r="K30" s="37"/>
    </row>
    <row r="31" spans="2:11" s="1" customFormat="1" ht="14.45" customHeight="1" x14ac:dyDescent="0.3">
      <c r="B31" s="33"/>
      <c r="C31" s="34"/>
      <c r="D31" s="34"/>
      <c r="E31" s="41" t="s">
        <v>46</v>
      </c>
      <c r="F31" s="114">
        <f>ROUND(SUM(BF96:BF432), 2)</f>
        <v>0</v>
      </c>
      <c r="G31" s="34"/>
      <c r="H31" s="34"/>
      <c r="I31" s="115">
        <v>0.15</v>
      </c>
      <c r="J31" s="114">
        <f>ROUND(ROUND((SUM(BF96:BF432)), 2)*I31, 2)</f>
        <v>0</v>
      </c>
      <c r="K31" s="37"/>
    </row>
    <row r="32" spans="2:11" s="1" customFormat="1" ht="14.45" hidden="1" customHeight="1" x14ac:dyDescent="0.3">
      <c r="B32" s="33"/>
      <c r="C32" s="34"/>
      <c r="D32" s="34"/>
      <c r="E32" s="41" t="s">
        <v>47</v>
      </c>
      <c r="F32" s="114">
        <f>ROUND(SUM(BG96:BG432), 2)</f>
        <v>0</v>
      </c>
      <c r="G32" s="34"/>
      <c r="H32" s="34"/>
      <c r="I32" s="115">
        <v>0.21</v>
      </c>
      <c r="J32" s="114">
        <v>0</v>
      </c>
      <c r="K32" s="37"/>
    </row>
    <row r="33" spans="2:11" s="1" customFormat="1" ht="14.45" hidden="1" customHeight="1" x14ac:dyDescent="0.3">
      <c r="B33" s="33"/>
      <c r="C33" s="34"/>
      <c r="D33" s="34"/>
      <c r="E33" s="41" t="s">
        <v>48</v>
      </c>
      <c r="F33" s="114">
        <f>ROUND(SUM(BH96:BH432), 2)</f>
        <v>0</v>
      </c>
      <c r="G33" s="34"/>
      <c r="H33" s="34"/>
      <c r="I33" s="115">
        <v>0.15</v>
      </c>
      <c r="J33" s="114">
        <v>0</v>
      </c>
      <c r="K33" s="37"/>
    </row>
    <row r="34" spans="2:11" s="1" customFormat="1" ht="14.45" hidden="1" customHeight="1" x14ac:dyDescent="0.3">
      <c r="B34" s="33"/>
      <c r="C34" s="34"/>
      <c r="D34" s="34"/>
      <c r="E34" s="41" t="s">
        <v>49</v>
      </c>
      <c r="F34" s="114">
        <f>ROUND(SUM(BI96:BI432), 2)</f>
        <v>0</v>
      </c>
      <c r="G34" s="34"/>
      <c r="H34" s="34"/>
      <c r="I34" s="115">
        <v>0</v>
      </c>
      <c r="J34" s="114">
        <v>0</v>
      </c>
      <c r="K34" s="37"/>
    </row>
    <row r="35" spans="2:11" s="1" customFormat="1" ht="6.95" customHeight="1" x14ac:dyDescent="0.3">
      <c r="B35" s="33"/>
      <c r="C35" s="34"/>
      <c r="D35" s="34"/>
      <c r="E35" s="34"/>
      <c r="F35" s="34"/>
      <c r="G35" s="34"/>
      <c r="H35" s="34"/>
      <c r="I35" s="102"/>
      <c r="J35" s="34"/>
      <c r="K35" s="37"/>
    </row>
    <row r="36" spans="2:11" s="1" customFormat="1" ht="25.35" customHeight="1" x14ac:dyDescent="0.3">
      <c r="B36" s="33"/>
      <c r="C36" s="116"/>
      <c r="D36" s="117" t="s">
        <v>50</v>
      </c>
      <c r="E36" s="72"/>
      <c r="F36" s="72"/>
      <c r="G36" s="118" t="s">
        <v>51</v>
      </c>
      <c r="H36" s="119" t="s">
        <v>52</v>
      </c>
      <c r="I36" s="120"/>
      <c r="J36" s="121">
        <f>SUM(J27:J34)</f>
        <v>0</v>
      </c>
      <c r="K36" s="122"/>
    </row>
    <row r="37" spans="2:11" s="1" customFormat="1" ht="14.45" customHeight="1" x14ac:dyDescent="0.3">
      <c r="B37" s="48"/>
      <c r="C37" s="49"/>
      <c r="D37" s="49"/>
      <c r="E37" s="49"/>
      <c r="F37" s="49"/>
      <c r="G37" s="49"/>
      <c r="H37" s="49"/>
      <c r="I37" s="123"/>
      <c r="J37" s="49"/>
      <c r="K37" s="50"/>
    </row>
    <row r="41" spans="2:11" s="1" customFormat="1" ht="6.95" customHeight="1" x14ac:dyDescent="0.3">
      <c r="B41" s="124"/>
      <c r="C41" s="125"/>
      <c r="D41" s="125"/>
      <c r="E41" s="125"/>
      <c r="F41" s="125"/>
      <c r="G41" s="125"/>
      <c r="H41" s="125"/>
      <c r="I41" s="126"/>
      <c r="J41" s="125"/>
      <c r="K41" s="127"/>
    </row>
    <row r="42" spans="2:11" s="1" customFormat="1" ht="36.950000000000003" customHeight="1" x14ac:dyDescent="0.3">
      <c r="B42" s="33"/>
      <c r="C42" s="22" t="s">
        <v>89</v>
      </c>
      <c r="D42" s="34"/>
      <c r="E42" s="34"/>
      <c r="F42" s="34"/>
      <c r="G42" s="34"/>
      <c r="H42" s="34"/>
      <c r="I42" s="102"/>
      <c r="J42" s="34"/>
      <c r="K42" s="37"/>
    </row>
    <row r="43" spans="2:11" s="1" customFormat="1" ht="6.95" customHeight="1" x14ac:dyDescent="0.3">
      <c r="B43" s="33"/>
      <c r="C43" s="34"/>
      <c r="D43" s="34"/>
      <c r="E43" s="34"/>
      <c r="F43" s="34"/>
      <c r="G43" s="34"/>
      <c r="H43" s="34"/>
      <c r="I43" s="102"/>
      <c r="J43" s="34"/>
      <c r="K43" s="37"/>
    </row>
    <row r="44" spans="2:11" s="1" customFormat="1" ht="14.45" customHeight="1" x14ac:dyDescent="0.3">
      <c r="B44" s="33"/>
      <c r="C44" s="29" t="s">
        <v>16</v>
      </c>
      <c r="D44" s="34"/>
      <c r="E44" s="34"/>
      <c r="F44" s="34"/>
      <c r="G44" s="34"/>
      <c r="H44" s="34"/>
      <c r="I44" s="102"/>
      <c r="J44" s="34"/>
      <c r="K44" s="37"/>
    </row>
    <row r="45" spans="2:11" s="1" customFormat="1" ht="22.5" customHeight="1" x14ac:dyDescent="0.3">
      <c r="B45" s="33"/>
      <c r="C45" s="34"/>
      <c r="D45" s="34"/>
      <c r="E45" s="271" t="str">
        <f>E7</f>
        <v>Výměna kotlů Domov důchodců Zámecká ulice Litomyšl</v>
      </c>
      <c r="F45" s="244"/>
      <c r="G45" s="244"/>
      <c r="H45" s="244"/>
      <c r="I45" s="102"/>
      <c r="J45" s="34"/>
      <c r="K45" s="37"/>
    </row>
    <row r="46" spans="2:11" s="1" customFormat="1" ht="14.45" customHeight="1" x14ac:dyDescent="0.3">
      <c r="B46" s="33"/>
      <c r="C46" s="29" t="s">
        <v>86</v>
      </c>
      <c r="D46" s="34"/>
      <c r="E46" s="34"/>
      <c r="F46" s="34"/>
      <c r="G46" s="34"/>
      <c r="H46" s="34"/>
      <c r="I46" s="102"/>
      <c r="J46" s="34"/>
      <c r="K46" s="37"/>
    </row>
    <row r="47" spans="2:11" s="1" customFormat="1" ht="23.25" customHeight="1" x14ac:dyDescent="0.3">
      <c r="B47" s="33"/>
      <c r="C47" s="34"/>
      <c r="D47" s="34"/>
      <c r="E47" s="272" t="str">
        <f>E9</f>
        <v>D.1.4.1 - Zařízení pro vytápění staveb</v>
      </c>
      <c r="F47" s="244"/>
      <c r="G47" s="244"/>
      <c r="H47" s="244"/>
      <c r="I47" s="102"/>
      <c r="J47" s="34"/>
      <c r="K47" s="37"/>
    </row>
    <row r="48" spans="2:11" s="1" customFormat="1" ht="6.95" customHeight="1" x14ac:dyDescent="0.3">
      <c r="B48" s="33"/>
      <c r="C48" s="34"/>
      <c r="D48" s="34"/>
      <c r="E48" s="34"/>
      <c r="F48" s="34"/>
      <c r="G48" s="34"/>
      <c r="H48" s="34"/>
      <c r="I48" s="102"/>
      <c r="J48" s="34"/>
      <c r="K48" s="37"/>
    </row>
    <row r="49" spans="2:47" s="1" customFormat="1" ht="18" customHeight="1" x14ac:dyDescent="0.3">
      <c r="B49" s="33"/>
      <c r="C49" s="29" t="s">
        <v>23</v>
      </c>
      <c r="D49" s="34"/>
      <c r="E49" s="34"/>
      <c r="F49" s="27" t="str">
        <f>F12</f>
        <v>Zámecká ulice Litomyšl</v>
      </c>
      <c r="G49" s="34"/>
      <c r="H49" s="34"/>
      <c r="I49" s="103" t="s">
        <v>25</v>
      </c>
      <c r="J49" s="104" t="str">
        <f>IF(J12="","",J12)</f>
        <v>31. 3. 2019</v>
      </c>
      <c r="K49" s="37"/>
    </row>
    <row r="50" spans="2:47" s="1" customFormat="1" ht="6.95" customHeight="1" x14ac:dyDescent="0.3">
      <c r="B50" s="33"/>
      <c r="C50" s="34"/>
      <c r="D50" s="34"/>
      <c r="E50" s="34"/>
      <c r="F50" s="34"/>
      <c r="G50" s="34"/>
      <c r="H50" s="34"/>
      <c r="I50" s="102"/>
      <c r="J50" s="34"/>
      <c r="K50" s="37"/>
    </row>
    <row r="51" spans="2:47" s="1" customFormat="1" x14ac:dyDescent="0.3">
      <c r="B51" s="33"/>
      <c r="C51" s="29" t="s">
        <v>29</v>
      </c>
      <c r="D51" s="34"/>
      <c r="E51" s="34"/>
      <c r="F51" s="27" t="str">
        <f>E15</f>
        <v>Město Litomyšl Bratří Šťastných 1000 57001Litomyšl</v>
      </c>
      <c r="G51" s="34"/>
      <c r="H51" s="34"/>
      <c r="I51" s="103" t="s">
        <v>35</v>
      </c>
      <c r="J51" s="27" t="str">
        <f>E21</f>
        <v>KIP s.r.o.Litomyšl projektant části:Ing.LiborSauer</v>
      </c>
      <c r="K51" s="37"/>
    </row>
    <row r="52" spans="2:47" s="1" customFormat="1" ht="14.45" customHeight="1" x14ac:dyDescent="0.3">
      <c r="B52" s="33"/>
      <c r="C52" s="29" t="s">
        <v>33</v>
      </c>
      <c r="D52" s="34"/>
      <c r="E52" s="34"/>
      <c r="F52" s="27" t="str">
        <f>IF(E18="","",E18)</f>
        <v/>
      </c>
      <c r="G52" s="34"/>
      <c r="H52" s="34"/>
      <c r="I52" s="102"/>
      <c r="J52" s="34"/>
      <c r="K52" s="37"/>
    </row>
    <row r="53" spans="2:47" s="1" customFormat="1" ht="10.35" customHeight="1" x14ac:dyDescent="0.3">
      <c r="B53" s="33"/>
      <c r="C53" s="34"/>
      <c r="D53" s="34"/>
      <c r="E53" s="34"/>
      <c r="F53" s="34"/>
      <c r="G53" s="34"/>
      <c r="H53" s="34"/>
      <c r="I53" s="102"/>
      <c r="J53" s="34"/>
      <c r="K53" s="37"/>
    </row>
    <row r="54" spans="2:47" s="1" customFormat="1" ht="29.25" customHeight="1" x14ac:dyDescent="0.3">
      <c r="B54" s="33"/>
      <c r="C54" s="128" t="s">
        <v>90</v>
      </c>
      <c r="D54" s="116"/>
      <c r="E54" s="116"/>
      <c r="F54" s="116"/>
      <c r="G54" s="116"/>
      <c r="H54" s="116"/>
      <c r="I54" s="129"/>
      <c r="J54" s="130" t="s">
        <v>91</v>
      </c>
      <c r="K54" s="131"/>
    </row>
    <row r="55" spans="2:47" s="1" customFormat="1" ht="10.35" customHeight="1" x14ac:dyDescent="0.3">
      <c r="B55" s="33"/>
      <c r="C55" s="34"/>
      <c r="D55" s="34"/>
      <c r="E55" s="34"/>
      <c r="F55" s="34"/>
      <c r="G55" s="34"/>
      <c r="H55" s="34"/>
      <c r="I55" s="102"/>
      <c r="J55" s="34"/>
      <c r="K55" s="37"/>
    </row>
    <row r="56" spans="2:47" s="1" customFormat="1" ht="29.25" customHeight="1" x14ac:dyDescent="0.3">
      <c r="B56" s="33"/>
      <c r="C56" s="132" t="s">
        <v>92</v>
      </c>
      <c r="D56" s="34"/>
      <c r="E56" s="34"/>
      <c r="F56" s="34"/>
      <c r="G56" s="34"/>
      <c r="H56" s="34"/>
      <c r="I56" s="102"/>
      <c r="J56" s="112">
        <f>J96</f>
        <v>0</v>
      </c>
      <c r="K56" s="37"/>
      <c r="AU56" s="16" t="s">
        <v>93</v>
      </c>
    </row>
    <row r="57" spans="2:47" s="7" customFormat="1" ht="24.95" customHeight="1" x14ac:dyDescent="0.3">
      <c r="B57" s="133"/>
      <c r="C57" s="134"/>
      <c r="D57" s="135" t="s">
        <v>94</v>
      </c>
      <c r="E57" s="136"/>
      <c r="F57" s="136"/>
      <c r="G57" s="136"/>
      <c r="H57" s="136"/>
      <c r="I57" s="137"/>
      <c r="J57" s="138">
        <f>J97</f>
        <v>0</v>
      </c>
      <c r="K57" s="139"/>
    </row>
    <row r="58" spans="2:47" s="8" customFormat="1" ht="19.899999999999999" customHeight="1" x14ac:dyDescent="0.3">
      <c r="B58" s="140"/>
      <c r="C58" s="141"/>
      <c r="D58" s="142" t="s">
        <v>95</v>
      </c>
      <c r="E58" s="143"/>
      <c r="F58" s="143"/>
      <c r="G58" s="143"/>
      <c r="H58" s="143"/>
      <c r="I58" s="144"/>
      <c r="J58" s="145">
        <f>J98</f>
        <v>0</v>
      </c>
      <c r="K58" s="146"/>
    </row>
    <row r="59" spans="2:47" s="8" customFormat="1" ht="19.899999999999999" customHeight="1" x14ac:dyDescent="0.3">
      <c r="B59" s="140"/>
      <c r="C59" s="141"/>
      <c r="D59" s="142" t="s">
        <v>96</v>
      </c>
      <c r="E59" s="143"/>
      <c r="F59" s="143"/>
      <c r="G59" s="143"/>
      <c r="H59" s="143"/>
      <c r="I59" s="144"/>
      <c r="J59" s="145">
        <f>J102</f>
        <v>0</v>
      </c>
      <c r="K59" s="146"/>
    </row>
    <row r="60" spans="2:47" s="8" customFormat="1" ht="19.899999999999999" customHeight="1" x14ac:dyDescent="0.3">
      <c r="B60" s="140"/>
      <c r="C60" s="141"/>
      <c r="D60" s="142" t="s">
        <v>97</v>
      </c>
      <c r="E60" s="143"/>
      <c r="F60" s="143"/>
      <c r="G60" s="143"/>
      <c r="H60" s="143"/>
      <c r="I60" s="144"/>
      <c r="J60" s="145">
        <f>J105</f>
        <v>0</v>
      </c>
      <c r="K60" s="146"/>
    </row>
    <row r="61" spans="2:47" s="8" customFormat="1" ht="14.85" customHeight="1" x14ac:dyDescent="0.3">
      <c r="B61" s="140"/>
      <c r="C61" s="141"/>
      <c r="D61" s="142" t="s">
        <v>98</v>
      </c>
      <c r="E61" s="143"/>
      <c r="F61" s="143"/>
      <c r="G61" s="143"/>
      <c r="H61" s="143"/>
      <c r="I61" s="144"/>
      <c r="J61" s="145">
        <f>J113</f>
        <v>0</v>
      </c>
      <c r="K61" s="146"/>
    </row>
    <row r="62" spans="2:47" s="8" customFormat="1" ht="19.899999999999999" customHeight="1" x14ac:dyDescent="0.3">
      <c r="B62" s="140"/>
      <c r="C62" s="141"/>
      <c r="D62" s="142" t="s">
        <v>99</v>
      </c>
      <c r="E62" s="143"/>
      <c r="F62" s="143"/>
      <c r="G62" s="143"/>
      <c r="H62" s="143"/>
      <c r="I62" s="144"/>
      <c r="J62" s="145">
        <f>J116</f>
        <v>0</v>
      </c>
      <c r="K62" s="146"/>
    </row>
    <row r="63" spans="2:47" s="8" customFormat="1" ht="19.899999999999999" customHeight="1" x14ac:dyDescent="0.3">
      <c r="B63" s="140"/>
      <c r="C63" s="141"/>
      <c r="D63" s="142" t="s">
        <v>100</v>
      </c>
      <c r="E63" s="143"/>
      <c r="F63" s="143"/>
      <c r="G63" s="143"/>
      <c r="H63" s="143"/>
      <c r="I63" s="144"/>
      <c r="J63" s="145">
        <f>J127</f>
        <v>0</v>
      </c>
      <c r="K63" s="146"/>
    </row>
    <row r="64" spans="2:47" s="7" customFormat="1" ht="24.95" customHeight="1" x14ac:dyDescent="0.3">
      <c r="B64" s="133"/>
      <c r="C64" s="134"/>
      <c r="D64" s="135" t="s">
        <v>101</v>
      </c>
      <c r="E64" s="136"/>
      <c r="F64" s="136"/>
      <c r="G64" s="136"/>
      <c r="H64" s="136"/>
      <c r="I64" s="137"/>
      <c r="J64" s="138">
        <f>J130</f>
        <v>0</v>
      </c>
      <c r="K64" s="139"/>
    </row>
    <row r="65" spans="2:11" s="8" customFormat="1" ht="19.899999999999999" customHeight="1" x14ac:dyDescent="0.3">
      <c r="B65" s="140"/>
      <c r="C65" s="141"/>
      <c r="D65" s="142" t="s">
        <v>102</v>
      </c>
      <c r="E65" s="143"/>
      <c r="F65" s="143"/>
      <c r="G65" s="143"/>
      <c r="H65" s="143"/>
      <c r="I65" s="144"/>
      <c r="J65" s="145">
        <f>J131</f>
        <v>0</v>
      </c>
      <c r="K65" s="146"/>
    </row>
    <row r="66" spans="2:11" s="8" customFormat="1" ht="19.899999999999999" customHeight="1" x14ac:dyDescent="0.3">
      <c r="B66" s="140"/>
      <c r="C66" s="141"/>
      <c r="D66" s="142" t="s">
        <v>103</v>
      </c>
      <c r="E66" s="143"/>
      <c r="F66" s="143"/>
      <c r="G66" s="143"/>
      <c r="H66" s="143"/>
      <c r="I66" s="144"/>
      <c r="J66" s="145">
        <f>J159</f>
        <v>0</v>
      </c>
      <c r="K66" s="146"/>
    </row>
    <row r="67" spans="2:11" s="8" customFormat="1" ht="19.899999999999999" customHeight="1" x14ac:dyDescent="0.3">
      <c r="B67" s="140"/>
      <c r="C67" s="141"/>
      <c r="D67" s="142" t="s">
        <v>104</v>
      </c>
      <c r="E67" s="143"/>
      <c r="F67" s="143"/>
      <c r="G67" s="143"/>
      <c r="H67" s="143"/>
      <c r="I67" s="144"/>
      <c r="J67" s="145">
        <f>J171</f>
        <v>0</v>
      </c>
      <c r="K67" s="146"/>
    </row>
    <row r="68" spans="2:11" s="8" customFormat="1" ht="19.899999999999999" customHeight="1" x14ac:dyDescent="0.3">
      <c r="B68" s="140"/>
      <c r="C68" s="141"/>
      <c r="D68" s="142" t="s">
        <v>105</v>
      </c>
      <c r="E68" s="143"/>
      <c r="F68" s="143"/>
      <c r="G68" s="143"/>
      <c r="H68" s="143"/>
      <c r="I68" s="144"/>
      <c r="J68" s="145">
        <f>J201</f>
        <v>0</v>
      </c>
      <c r="K68" s="146"/>
    </row>
    <row r="69" spans="2:11" s="8" customFormat="1" ht="19.899999999999999" customHeight="1" x14ac:dyDescent="0.3">
      <c r="B69" s="140"/>
      <c r="C69" s="141"/>
      <c r="D69" s="142" t="s">
        <v>106</v>
      </c>
      <c r="E69" s="143"/>
      <c r="F69" s="143"/>
      <c r="G69" s="143"/>
      <c r="H69" s="143"/>
      <c r="I69" s="144"/>
      <c r="J69" s="145">
        <f>J210</f>
        <v>0</v>
      </c>
      <c r="K69" s="146"/>
    </row>
    <row r="70" spans="2:11" s="8" customFormat="1" ht="19.899999999999999" customHeight="1" x14ac:dyDescent="0.3">
      <c r="B70" s="140"/>
      <c r="C70" s="141"/>
      <c r="D70" s="142" t="s">
        <v>107</v>
      </c>
      <c r="E70" s="143"/>
      <c r="F70" s="143"/>
      <c r="G70" s="143"/>
      <c r="H70" s="143"/>
      <c r="I70" s="144"/>
      <c r="J70" s="145">
        <f>J251</f>
        <v>0</v>
      </c>
      <c r="K70" s="146"/>
    </row>
    <row r="71" spans="2:11" s="8" customFormat="1" ht="19.899999999999999" customHeight="1" x14ac:dyDescent="0.3">
      <c r="B71" s="140"/>
      <c r="C71" s="141"/>
      <c r="D71" s="142" t="s">
        <v>108</v>
      </c>
      <c r="E71" s="143"/>
      <c r="F71" s="143"/>
      <c r="G71" s="143"/>
      <c r="H71" s="143"/>
      <c r="I71" s="144"/>
      <c r="J71" s="145">
        <f>J286</f>
        <v>0</v>
      </c>
      <c r="K71" s="146"/>
    </row>
    <row r="72" spans="2:11" s="8" customFormat="1" ht="19.899999999999999" customHeight="1" x14ac:dyDescent="0.3">
      <c r="B72" s="140"/>
      <c r="C72" s="141"/>
      <c r="D72" s="142" t="s">
        <v>109</v>
      </c>
      <c r="E72" s="143"/>
      <c r="F72" s="143"/>
      <c r="G72" s="143"/>
      <c r="H72" s="143"/>
      <c r="I72" s="144"/>
      <c r="J72" s="145">
        <f>J316</f>
        <v>0</v>
      </c>
      <c r="K72" s="146"/>
    </row>
    <row r="73" spans="2:11" s="8" customFormat="1" ht="19.899999999999999" customHeight="1" x14ac:dyDescent="0.3">
      <c r="B73" s="140"/>
      <c r="C73" s="141"/>
      <c r="D73" s="142" t="s">
        <v>110</v>
      </c>
      <c r="E73" s="143"/>
      <c r="F73" s="143"/>
      <c r="G73" s="143"/>
      <c r="H73" s="143"/>
      <c r="I73" s="144"/>
      <c r="J73" s="145">
        <f>J378</f>
        <v>0</v>
      </c>
      <c r="K73" s="146"/>
    </row>
    <row r="74" spans="2:11" s="8" customFormat="1" ht="19.899999999999999" customHeight="1" x14ac:dyDescent="0.3">
      <c r="B74" s="140"/>
      <c r="C74" s="141"/>
      <c r="D74" s="142" t="s">
        <v>111</v>
      </c>
      <c r="E74" s="143"/>
      <c r="F74" s="143"/>
      <c r="G74" s="143"/>
      <c r="H74" s="143"/>
      <c r="I74" s="144"/>
      <c r="J74" s="145">
        <f>J393</f>
        <v>0</v>
      </c>
      <c r="K74" s="146"/>
    </row>
    <row r="75" spans="2:11" s="8" customFormat="1" ht="19.899999999999999" customHeight="1" x14ac:dyDescent="0.3">
      <c r="B75" s="140"/>
      <c r="C75" s="141"/>
      <c r="D75" s="142" t="s">
        <v>112</v>
      </c>
      <c r="E75" s="143"/>
      <c r="F75" s="143"/>
      <c r="G75" s="143"/>
      <c r="H75" s="143"/>
      <c r="I75" s="144"/>
      <c r="J75" s="145">
        <f>J408</f>
        <v>0</v>
      </c>
      <c r="K75" s="146"/>
    </row>
    <row r="76" spans="2:11" s="8" customFormat="1" ht="19.899999999999999" customHeight="1" x14ac:dyDescent="0.3">
      <c r="B76" s="140"/>
      <c r="C76" s="141"/>
      <c r="D76" s="142" t="s">
        <v>113</v>
      </c>
      <c r="E76" s="143"/>
      <c r="F76" s="143"/>
      <c r="G76" s="143"/>
      <c r="H76" s="143"/>
      <c r="I76" s="144"/>
      <c r="J76" s="145">
        <f>J420</f>
        <v>0</v>
      </c>
      <c r="K76" s="146"/>
    </row>
    <row r="77" spans="2:11" s="1" customFormat="1" ht="21.75" customHeight="1" x14ac:dyDescent="0.3">
      <c r="B77" s="33"/>
      <c r="C77" s="34"/>
      <c r="D77" s="34"/>
      <c r="E77" s="34"/>
      <c r="F77" s="34"/>
      <c r="G77" s="34"/>
      <c r="H77" s="34"/>
      <c r="I77" s="102"/>
      <c r="J77" s="34"/>
      <c r="K77" s="37"/>
    </row>
    <row r="78" spans="2:11" s="1" customFormat="1" ht="6.95" customHeight="1" x14ac:dyDescent="0.3">
      <c r="B78" s="48"/>
      <c r="C78" s="49"/>
      <c r="D78" s="49"/>
      <c r="E78" s="49"/>
      <c r="F78" s="49"/>
      <c r="G78" s="49"/>
      <c r="H78" s="49"/>
      <c r="I78" s="123"/>
      <c r="J78" s="49"/>
      <c r="K78" s="50"/>
    </row>
    <row r="82" spans="2:63" s="1" customFormat="1" ht="6.95" customHeight="1" x14ac:dyDescent="0.3">
      <c r="B82" s="51"/>
      <c r="C82" s="52"/>
      <c r="D82" s="52"/>
      <c r="E82" s="52"/>
      <c r="F82" s="52"/>
      <c r="G82" s="52"/>
      <c r="H82" s="52"/>
      <c r="I82" s="126"/>
      <c r="J82" s="52"/>
      <c r="K82" s="52"/>
      <c r="L82" s="53"/>
    </row>
    <row r="83" spans="2:63" s="1" customFormat="1" ht="36.950000000000003" customHeight="1" x14ac:dyDescent="0.3">
      <c r="B83" s="33"/>
      <c r="C83" s="54" t="s">
        <v>114</v>
      </c>
      <c r="D83" s="55"/>
      <c r="E83" s="55"/>
      <c r="F83" s="55"/>
      <c r="G83" s="55"/>
      <c r="H83" s="55"/>
      <c r="I83" s="147"/>
      <c r="J83" s="55"/>
      <c r="K83" s="55"/>
      <c r="L83" s="53"/>
    </row>
    <row r="84" spans="2:63" s="1" customFormat="1" ht="6.95" customHeight="1" x14ac:dyDescent="0.3">
      <c r="B84" s="33"/>
      <c r="C84" s="55"/>
      <c r="D84" s="55"/>
      <c r="E84" s="55"/>
      <c r="F84" s="55"/>
      <c r="G84" s="55"/>
      <c r="H84" s="55"/>
      <c r="I84" s="147"/>
      <c r="J84" s="55"/>
      <c r="K84" s="55"/>
      <c r="L84" s="53"/>
    </row>
    <row r="85" spans="2:63" s="1" customFormat="1" ht="14.45" customHeight="1" x14ac:dyDescent="0.3">
      <c r="B85" s="33"/>
      <c r="C85" s="57" t="s">
        <v>16</v>
      </c>
      <c r="D85" s="55"/>
      <c r="E85" s="55"/>
      <c r="F85" s="55"/>
      <c r="G85" s="55"/>
      <c r="H85" s="55"/>
      <c r="I85" s="147"/>
      <c r="J85" s="55"/>
      <c r="K85" s="55"/>
      <c r="L85" s="53"/>
    </row>
    <row r="86" spans="2:63" s="1" customFormat="1" ht="22.5" customHeight="1" x14ac:dyDescent="0.3">
      <c r="B86" s="33"/>
      <c r="C86" s="55"/>
      <c r="D86" s="55"/>
      <c r="E86" s="274" t="str">
        <f>E7</f>
        <v>Výměna kotlů Domov důchodců Zámecká ulice Litomyšl</v>
      </c>
      <c r="F86" s="255"/>
      <c r="G86" s="255"/>
      <c r="H86" s="255"/>
      <c r="I86" s="147"/>
      <c r="J86" s="55"/>
      <c r="K86" s="55"/>
      <c r="L86" s="53"/>
    </row>
    <row r="87" spans="2:63" s="1" customFormat="1" ht="14.45" customHeight="1" x14ac:dyDescent="0.3">
      <c r="B87" s="33"/>
      <c r="C87" s="57" t="s">
        <v>86</v>
      </c>
      <c r="D87" s="55"/>
      <c r="E87" s="55"/>
      <c r="F87" s="55"/>
      <c r="G87" s="55"/>
      <c r="H87" s="55"/>
      <c r="I87" s="147"/>
      <c r="J87" s="55"/>
      <c r="K87" s="55"/>
      <c r="L87" s="53"/>
    </row>
    <row r="88" spans="2:63" s="1" customFormat="1" ht="23.25" customHeight="1" x14ac:dyDescent="0.3">
      <c r="B88" s="33"/>
      <c r="C88" s="55"/>
      <c r="D88" s="55"/>
      <c r="E88" s="252" t="str">
        <f>E9</f>
        <v>D.1.4.1 - Zařízení pro vytápění staveb</v>
      </c>
      <c r="F88" s="255"/>
      <c r="G88" s="255"/>
      <c r="H88" s="255"/>
      <c r="I88" s="147"/>
      <c r="J88" s="55"/>
      <c r="K88" s="55"/>
      <c r="L88" s="53"/>
    </row>
    <row r="89" spans="2:63" s="1" customFormat="1" ht="6.95" customHeight="1" x14ac:dyDescent="0.3">
      <c r="B89" s="33"/>
      <c r="C89" s="55"/>
      <c r="D89" s="55"/>
      <c r="E89" s="55"/>
      <c r="F89" s="55"/>
      <c r="G89" s="55"/>
      <c r="H89" s="55"/>
      <c r="I89" s="147"/>
      <c r="J89" s="55"/>
      <c r="K89" s="55"/>
      <c r="L89" s="53"/>
    </row>
    <row r="90" spans="2:63" s="1" customFormat="1" ht="18" customHeight="1" x14ac:dyDescent="0.3">
      <c r="B90" s="33"/>
      <c r="C90" s="57" t="s">
        <v>23</v>
      </c>
      <c r="D90" s="55"/>
      <c r="E90" s="55"/>
      <c r="F90" s="148" t="str">
        <f>F12</f>
        <v>Zámecká ulice Litomyšl</v>
      </c>
      <c r="G90" s="55"/>
      <c r="H90" s="55"/>
      <c r="I90" s="149" t="s">
        <v>25</v>
      </c>
      <c r="J90" s="65" t="str">
        <f>IF(J12="","",J12)</f>
        <v>31. 3. 2019</v>
      </c>
      <c r="K90" s="55"/>
      <c r="L90" s="53"/>
    </row>
    <row r="91" spans="2:63" s="1" customFormat="1" ht="6.95" customHeight="1" x14ac:dyDescent="0.3">
      <c r="B91" s="33"/>
      <c r="C91" s="55"/>
      <c r="D91" s="55"/>
      <c r="E91" s="55"/>
      <c r="F91" s="55"/>
      <c r="G91" s="55"/>
      <c r="H91" s="55"/>
      <c r="I91" s="147"/>
      <c r="J91" s="55"/>
      <c r="K91" s="55"/>
      <c r="L91" s="53"/>
    </row>
    <row r="92" spans="2:63" s="1" customFormat="1" x14ac:dyDescent="0.3">
      <c r="B92" s="33"/>
      <c r="C92" s="57" t="s">
        <v>29</v>
      </c>
      <c r="D92" s="55"/>
      <c r="E92" s="55"/>
      <c r="F92" s="148" t="str">
        <f>E15</f>
        <v>Město Litomyšl Bratří Šťastných 1000 57001Litomyšl</v>
      </c>
      <c r="G92" s="55"/>
      <c r="H92" s="55"/>
      <c r="I92" s="149" t="s">
        <v>35</v>
      </c>
      <c r="J92" s="148" t="str">
        <f>E21</f>
        <v>KIP s.r.o.Litomyšl projektant části:Ing.LiborSauer</v>
      </c>
      <c r="K92" s="55"/>
      <c r="L92" s="53"/>
    </row>
    <row r="93" spans="2:63" s="1" customFormat="1" ht="14.45" customHeight="1" x14ac:dyDescent="0.3">
      <c r="B93" s="33"/>
      <c r="C93" s="57" t="s">
        <v>33</v>
      </c>
      <c r="D93" s="55"/>
      <c r="E93" s="55"/>
      <c r="F93" s="148" t="str">
        <f>IF(E18="","",E18)</f>
        <v/>
      </c>
      <c r="G93" s="55"/>
      <c r="H93" s="55"/>
      <c r="I93" s="147"/>
      <c r="J93" s="55"/>
      <c r="K93" s="55"/>
      <c r="L93" s="53"/>
    </row>
    <row r="94" spans="2:63" s="1" customFormat="1" ht="10.35" customHeight="1" x14ac:dyDescent="0.3">
      <c r="B94" s="33"/>
      <c r="C94" s="55"/>
      <c r="D94" s="55"/>
      <c r="E94" s="55"/>
      <c r="F94" s="55"/>
      <c r="G94" s="55"/>
      <c r="H94" s="55"/>
      <c r="I94" s="147"/>
      <c r="J94" s="55"/>
      <c r="K94" s="55"/>
      <c r="L94" s="53"/>
    </row>
    <row r="95" spans="2:63" s="9" customFormat="1" ht="29.25" customHeight="1" x14ac:dyDescent="0.3">
      <c r="B95" s="150"/>
      <c r="C95" s="151" t="s">
        <v>115</v>
      </c>
      <c r="D95" s="152" t="s">
        <v>59</v>
      </c>
      <c r="E95" s="152" t="s">
        <v>55</v>
      </c>
      <c r="F95" s="152" t="s">
        <v>116</v>
      </c>
      <c r="G95" s="152" t="s">
        <v>117</v>
      </c>
      <c r="H95" s="152" t="s">
        <v>118</v>
      </c>
      <c r="I95" s="153" t="s">
        <v>119</v>
      </c>
      <c r="J95" s="152" t="s">
        <v>91</v>
      </c>
      <c r="K95" s="154" t="s">
        <v>120</v>
      </c>
      <c r="L95" s="155"/>
      <c r="M95" s="74" t="s">
        <v>121</v>
      </c>
      <c r="N95" s="75" t="s">
        <v>44</v>
      </c>
      <c r="O95" s="75" t="s">
        <v>122</v>
      </c>
      <c r="P95" s="75" t="s">
        <v>123</v>
      </c>
      <c r="Q95" s="75" t="s">
        <v>124</v>
      </c>
      <c r="R95" s="75" t="s">
        <v>125</v>
      </c>
      <c r="S95" s="75" t="s">
        <v>126</v>
      </c>
      <c r="T95" s="76" t="s">
        <v>127</v>
      </c>
    </row>
    <row r="96" spans="2:63" s="1" customFormat="1" ht="29.25" customHeight="1" x14ac:dyDescent="0.35">
      <c r="B96" s="33"/>
      <c r="C96" s="80" t="s">
        <v>92</v>
      </c>
      <c r="D96" s="55"/>
      <c r="E96" s="55"/>
      <c r="F96" s="55"/>
      <c r="G96" s="55"/>
      <c r="H96" s="55"/>
      <c r="I96" s="147"/>
      <c r="J96" s="156">
        <f>BK96</f>
        <v>0</v>
      </c>
      <c r="K96" s="55"/>
      <c r="L96" s="53"/>
      <c r="M96" s="77"/>
      <c r="N96" s="78"/>
      <c r="O96" s="78"/>
      <c r="P96" s="157">
        <f>P97+P130</f>
        <v>0</v>
      </c>
      <c r="Q96" s="78"/>
      <c r="R96" s="157">
        <f>R97+R130</f>
        <v>2.43651135</v>
      </c>
      <c r="S96" s="78"/>
      <c r="T96" s="158">
        <f>T97+T130</f>
        <v>3.4444689999999998</v>
      </c>
      <c r="AT96" s="16" t="s">
        <v>73</v>
      </c>
      <c r="AU96" s="16" t="s">
        <v>93</v>
      </c>
      <c r="BK96" s="159">
        <f>BK97+BK130</f>
        <v>0</v>
      </c>
    </row>
    <row r="97" spans="2:65" s="10" customFormat="1" ht="37.35" customHeight="1" x14ac:dyDescent="0.35">
      <c r="B97" s="160"/>
      <c r="C97" s="161"/>
      <c r="D97" s="162" t="s">
        <v>73</v>
      </c>
      <c r="E97" s="163" t="s">
        <v>128</v>
      </c>
      <c r="F97" s="163" t="s">
        <v>129</v>
      </c>
      <c r="G97" s="161"/>
      <c r="H97" s="161"/>
      <c r="I97" s="164"/>
      <c r="J97" s="165">
        <f>BK97</f>
        <v>0</v>
      </c>
      <c r="K97" s="161"/>
      <c r="L97" s="166"/>
      <c r="M97" s="167"/>
      <c r="N97" s="168"/>
      <c r="O97" s="168"/>
      <c r="P97" s="169">
        <f>P98+P102+P105+P116+P127</f>
        <v>0</v>
      </c>
      <c r="Q97" s="168"/>
      <c r="R97" s="169">
        <f>R98+R102+R105+R116+R127</f>
        <v>0.91028435000000008</v>
      </c>
      <c r="S97" s="168"/>
      <c r="T97" s="170">
        <f>T98+T102+T105+T116+T127</f>
        <v>0.63749999999999996</v>
      </c>
      <c r="AR97" s="171" t="s">
        <v>22</v>
      </c>
      <c r="AT97" s="172" t="s">
        <v>73</v>
      </c>
      <c r="AU97" s="172" t="s">
        <v>74</v>
      </c>
      <c r="AY97" s="171" t="s">
        <v>130</v>
      </c>
      <c r="BK97" s="173">
        <f>BK98+BK102+BK105+BK116+BK127</f>
        <v>0</v>
      </c>
    </row>
    <row r="98" spans="2:65" s="10" customFormat="1" ht="19.899999999999999" customHeight="1" x14ac:dyDescent="0.3">
      <c r="B98" s="160"/>
      <c r="C98" s="161"/>
      <c r="D98" s="174" t="s">
        <v>73</v>
      </c>
      <c r="E98" s="175" t="s">
        <v>131</v>
      </c>
      <c r="F98" s="175" t="s">
        <v>132</v>
      </c>
      <c r="G98" s="161"/>
      <c r="H98" s="161"/>
      <c r="I98" s="164"/>
      <c r="J98" s="176">
        <f>BK98</f>
        <v>0</v>
      </c>
      <c r="K98" s="161"/>
      <c r="L98" s="166"/>
      <c r="M98" s="167"/>
      <c r="N98" s="168"/>
      <c r="O98" s="168"/>
      <c r="P98" s="169">
        <f>SUM(P99:P101)</f>
        <v>0</v>
      </c>
      <c r="Q98" s="168"/>
      <c r="R98" s="169">
        <f>SUM(R99:R101)</f>
        <v>0.48735135000000007</v>
      </c>
      <c r="S98" s="168"/>
      <c r="T98" s="170">
        <f>SUM(T99:T101)</f>
        <v>0</v>
      </c>
      <c r="AR98" s="171" t="s">
        <v>22</v>
      </c>
      <c r="AT98" s="172" t="s">
        <v>73</v>
      </c>
      <c r="AU98" s="172" t="s">
        <v>22</v>
      </c>
      <c r="AY98" s="171" t="s">
        <v>130</v>
      </c>
      <c r="BK98" s="173">
        <f>SUM(BK99:BK101)</f>
        <v>0</v>
      </c>
    </row>
    <row r="99" spans="2:65" s="1" customFormat="1" ht="31.5" customHeight="1" x14ac:dyDescent="0.3">
      <c r="B99" s="33"/>
      <c r="C99" s="177" t="s">
        <v>22</v>
      </c>
      <c r="D99" s="177" t="s">
        <v>133</v>
      </c>
      <c r="E99" s="178" t="s">
        <v>134</v>
      </c>
      <c r="F99" s="179" t="s">
        <v>135</v>
      </c>
      <c r="G99" s="180" t="s">
        <v>136</v>
      </c>
      <c r="H99" s="181">
        <v>2</v>
      </c>
      <c r="I99" s="182"/>
      <c r="J99" s="183">
        <f>ROUND(I99*H99,2)</f>
        <v>0</v>
      </c>
      <c r="K99" s="179" t="s">
        <v>137</v>
      </c>
      <c r="L99" s="53"/>
      <c r="M99" s="184" t="s">
        <v>20</v>
      </c>
      <c r="N99" s="185" t="s">
        <v>45</v>
      </c>
      <c r="O99" s="34"/>
      <c r="P99" s="186">
        <f>O99*H99</f>
        <v>0</v>
      </c>
      <c r="Q99" s="186">
        <v>4.8430000000000001E-2</v>
      </c>
      <c r="R99" s="186">
        <f>Q99*H99</f>
        <v>9.6860000000000002E-2</v>
      </c>
      <c r="S99" s="186">
        <v>0</v>
      </c>
      <c r="T99" s="187">
        <f>S99*H99</f>
        <v>0</v>
      </c>
      <c r="AR99" s="16" t="s">
        <v>138</v>
      </c>
      <c r="AT99" s="16" t="s">
        <v>133</v>
      </c>
      <c r="AU99" s="16" t="s">
        <v>83</v>
      </c>
      <c r="AY99" s="16" t="s">
        <v>130</v>
      </c>
      <c r="BE99" s="188">
        <f>IF(N99="základní",J99,0)</f>
        <v>0</v>
      </c>
      <c r="BF99" s="188">
        <f>IF(N99="snížená",J99,0)</f>
        <v>0</v>
      </c>
      <c r="BG99" s="188">
        <f>IF(N99="zákl. přenesená",J99,0)</f>
        <v>0</v>
      </c>
      <c r="BH99" s="188">
        <f>IF(N99="sníž. přenesená",J99,0)</f>
        <v>0</v>
      </c>
      <c r="BI99" s="188">
        <f>IF(N99="nulová",J99,0)</f>
        <v>0</v>
      </c>
      <c r="BJ99" s="16" t="s">
        <v>22</v>
      </c>
      <c r="BK99" s="188">
        <f>ROUND(I99*H99,2)</f>
        <v>0</v>
      </c>
      <c r="BL99" s="16" t="s">
        <v>138</v>
      </c>
      <c r="BM99" s="16" t="s">
        <v>139</v>
      </c>
    </row>
    <row r="100" spans="2:65" s="1" customFormat="1" ht="44.25" customHeight="1" x14ac:dyDescent="0.3">
      <c r="B100" s="33"/>
      <c r="C100" s="177" t="s">
        <v>83</v>
      </c>
      <c r="D100" s="177" t="s">
        <v>133</v>
      </c>
      <c r="E100" s="178" t="s">
        <v>140</v>
      </c>
      <c r="F100" s="179" t="s">
        <v>141</v>
      </c>
      <c r="G100" s="180" t="s">
        <v>136</v>
      </c>
      <c r="H100" s="181">
        <v>1</v>
      </c>
      <c r="I100" s="182"/>
      <c r="J100" s="183">
        <f>ROUND(I100*H100,2)</f>
        <v>0</v>
      </c>
      <c r="K100" s="179" t="s">
        <v>20</v>
      </c>
      <c r="L100" s="53"/>
      <c r="M100" s="184" t="s">
        <v>20</v>
      </c>
      <c r="N100" s="185" t="s">
        <v>45</v>
      </c>
      <c r="O100" s="34"/>
      <c r="P100" s="186">
        <f>O100*H100</f>
        <v>0</v>
      </c>
      <c r="Q100" s="186">
        <v>0.24041999999999999</v>
      </c>
      <c r="R100" s="186">
        <f>Q100*H100</f>
        <v>0.24041999999999999</v>
      </c>
      <c r="S100" s="186">
        <v>0</v>
      </c>
      <c r="T100" s="187">
        <f>S100*H100</f>
        <v>0</v>
      </c>
      <c r="AR100" s="16" t="s">
        <v>138</v>
      </c>
      <c r="AT100" s="16" t="s">
        <v>133</v>
      </c>
      <c r="AU100" s="16" t="s">
        <v>83</v>
      </c>
      <c r="AY100" s="16" t="s">
        <v>130</v>
      </c>
      <c r="BE100" s="188">
        <f>IF(N100="základní",J100,0)</f>
        <v>0</v>
      </c>
      <c r="BF100" s="188">
        <f>IF(N100="snížená",J100,0)</f>
        <v>0</v>
      </c>
      <c r="BG100" s="188">
        <f>IF(N100="zákl. přenesená",J100,0)</f>
        <v>0</v>
      </c>
      <c r="BH100" s="188">
        <f>IF(N100="sníž. přenesená",J100,0)</f>
        <v>0</v>
      </c>
      <c r="BI100" s="188">
        <f>IF(N100="nulová",J100,0)</f>
        <v>0</v>
      </c>
      <c r="BJ100" s="16" t="s">
        <v>22</v>
      </c>
      <c r="BK100" s="188">
        <f>ROUND(I100*H100,2)</f>
        <v>0</v>
      </c>
      <c r="BL100" s="16" t="s">
        <v>138</v>
      </c>
      <c r="BM100" s="16" t="s">
        <v>142</v>
      </c>
    </row>
    <row r="101" spans="2:65" s="1" customFormat="1" ht="44.25" customHeight="1" x14ac:dyDescent="0.3">
      <c r="B101" s="33"/>
      <c r="C101" s="177" t="s">
        <v>131</v>
      </c>
      <c r="D101" s="177" t="s">
        <v>133</v>
      </c>
      <c r="E101" s="178" t="s">
        <v>143</v>
      </c>
      <c r="F101" s="179" t="s">
        <v>144</v>
      </c>
      <c r="G101" s="180" t="s">
        <v>145</v>
      </c>
      <c r="H101" s="181">
        <v>0.13900000000000001</v>
      </c>
      <c r="I101" s="182"/>
      <c r="J101" s="183">
        <f>ROUND(I101*H101,2)</f>
        <v>0</v>
      </c>
      <c r="K101" s="179" t="s">
        <v>20</v>
      </c>
      <c r="L101" s="53"/>
      <c r="M101" s="184" t="s">
        <v>20</v>
      </c>
      <c r="N101" s="185" t="s">
        <v>45</v>
      </c>
      <c r="O101" s="34"/>
      <c r="P101" s="186">
        <f>O101*H101</f>
        <v>0</v>
      </c>
      <c r="Q101" s="186">
        <v>1.07965</v>
      </c>
      <c r="R101" s="186">
        <f>Q101*H101</f>
        <v>0.15007135000000002</v>
      </c>
      <c r="S101" s="186">
        <v>0</v>
      </c>
      <c r="T101" s="187">
        <f>S101*H101</f>
        <v>0</v>
      </c>
      <c r="AR101" s="16" t="s">
        <v>138</v>
      </c>
      <c r="AT101" s="16" t="s">
        <v>133</v>
      </c>
      <c r="AU101" s="16" t="s">
        <v>83</v>
      </c>
      <c r="AY101" s="16" t="s">
        <v>130</v>
      </c>
      <c r="BE101" s="188">
        <f>IF(N101="základní",J101,0)</f>
        <v>0</v>
      </c>
      <c r="BF101" s="188">
        <f>IF(N101="snížená",J101,0)</f>
        <v>0</v>
      </c>
      <c r="BG101" s="188">
        <f>IF(N101="zákl. přenesená",J101,0)</f>
        <v>0</v>
      </c>
      <c r="BH101" s="188">
        <f>IF(N101="sníž. přenesená",J101,0)</f>
        <v>0</v>
      </c>
      <c r="BI101" s="188">
        <f>IF(N101="nulová",J101,0)</f>
        <v>0</v>
      </c>
      <c r="BJ101" s="16" t="s">
        <v>22</v>
      </c>
      <c r="BK101" s="188">
        <f>ROUND(I101*H101,2)</f>
        <v>0</v>
      </c>
      <c r="BL101" s="16" t="s">
        <v>138</v>
      </c>
      <c r="BM101" s="16" t="s">
        <v>146</v>
      </c>
    </row>
    <row r="102" spans="2:65" s="10" customFormat="1" ht="29.85" customHeight="1" x14ac:dyDescent="0.3">
      <c r="B102" s="160"/>
      <c r="C102" s="161"/>
      <c r="D102" s="174" t="s">
        <v>73</v>
      </c>
      <c r="E102" s="175" t="s">
        <v>147</v>
      </c>
      <c r="F102" s="175" t="s">
        <v>148</v>
      </c>
      <c r="G102" s="161"/>
      <c r="H102" s="161"/>
      <c r="I102" s="164"/>
      <c r="J102" s="176">
        <f>BK102</f>
        <v>0</v>
      </c>
      <c r="K102" s="161"/>
      <c r="L102" s="166"/>
      <c r="M102" s="167"/>
      <c r="N102" s="168"/>
      <c r="O102" s="168"/>
      <c r="P102" s="169">
        <f>SUM(P103:P104)</f>
        <v>0</v>
      </c>
      <c r="Q102" s="168"/>
      <c r="R102" s="169">
        <f>SUM(R103:R104)</f>
        <v>0.37905</v>
      </c>
      <c r="S102" s="168"/>
      <c r="T102" s="170">
        <f>SUM(T103:T104)</f>
        <v>0</v>
      </c>
      <c r="AR102" s="171" t="s">
        <v>22</v>
      </c>
      <c r="AT102" s="172" t="s">
        <v>73</v>
      </c>
      <c r="AU102" s="172" t="s">
        <v>22</v>
      </c>
      <c r="AY102" s="171" t="s">
        <v>130</v>
      </c>
      <c r="BK102" s="173">
        <f>SUM(BK103:BK104)</f>
        <v>0</v>
      </c>
    </row>
    <row r="103" spans="2:65" s="1" customFormat="1" ht="31.5" customHeight="1" x14ac:dyDescent="0.3">
      <c r="B103" s="33"/>
      <c r="C103" s="177" t="s">
        <v>138</v>
      </c>
      <c r="D103" s="177" t="s">
        <v>133</v>
      </c>
      <c r="E103" s="178" t="s">
        <v>149</v>
      </c>
      <c r="F103" s="179" t="s">
        <v>150</v>
      </c>
      <c r="G103" s="180" t="s">
        <v>151</v>
      </c>
      <c r="H103" s="181">
        <v>66.5</v>
      </c>
      <c r="I103" s="182"/>
      <c r="J103" s="183">
        <f>ROUND(I103*H103,2)</f>
        <v>0</v>
      </c>
      <c r="K103" s="179" t="s">
        <v>137</v>
      </c>
      <c r="L103" s="53"/>
      <c r="M103" s="184" t="s">
        <v>20</v>
      </c>
      <c r="N103" s="185" t="s">
        <v>45</v>
      </c>
      <c r="O103" s="34"/>
      <c r="P103" s="186">
        <f>O103*H103</f>
        <v>0</v>
      </c>
      <c r="Q103" s="186">
        <v>5.7000000000000002E-3</v>
      </c>
      <c r="R103" s="186">
        <f>Q103*H103</f>
        <v>0.37905</v>
      </c>
      <c r="S103" s="186">
        <v>0</v>
      </c>
      <c r="T103" s="187">
        <f>S103*H103</f>
        <v>0</v>
      </c>
      <c r="AR103" s="16" t="s">
        <v>138</v>
      </c>
      <c r="AT103" s="16" t="s">
        <v>133</v>
      </c>
      <c r="AU103" s="16" t="s">
        <v>83</v>
      </c>
      <c r="AY103" s="16" t="s">
        <v>130</v>
      </c>
      <c r="BE103" s="188">
        <f>IF(N103="základní",J103,0)</f>
        <v>0</v>
      </c>
      <c r="BF103" s="188">
        <f>IF(N103="snížená",J103,0)</f>
        <v>0</v>
      </c>
      <c r="BG103" s="188">
        <f>IF(N103="zákl. přenesená",J103,0)</f>
        <v>0</v>
      </c>
      <c r="BH103" s="188">
        <f>IF(N103="sníž. přenesená",J103,0)</f>
        <v>0</v>
      </c>
      <c r="BI103" s="188">
        <f>IF(N103="nulová",J103,0)</f>
        <v>0</v>
      </c>
      <c r="BJ103" s="16" t="s">
        <v>22</v>
      </c>
      <c r="BK103" s="188">
        <f>ROUND(I103*H103,2)</f>
        <v>0</v>
      </c>
      <c r="BL103" s="16" t="s">
        <v>138</v>
      </c>
      <c r="BM103" s="16" t="s">
        <v>152</v>
      </c>
    </row>
    <row r="104" spans="2:65" s="1" customFormat="1" ht="40.5" x14ac:dyDescent="0.3">
      <c r="B104" s="33"/>
      <c r="C104" s="55"/>
      <c r="D104" s="189" t="s">
        <v>153</v>
      </c>
      <c r="E104" s="55"/>
      <c r="F104" s="190" t="s">
        <v>154</v>
      </c>
      <c r="G104" s="55"/>
      <c r="H104" s="55"/>
      <c r="I104" s="147"/>
      <c r="J104" s="55"/>
      <c r="K104" s="55"/>
      <c r="L104" s="53"/>
      <c r="M104" s="70"/>
      <c r="N104" s="34"/>
      <c r="O104" s="34"/>
      <c r="P104" s="34"/>
      <c r="Q104" s="34"/>
      <c r="R104" s="34"/>
      <c r="S104" s="34"/>
      <c r="T104" s="71"/>
      <c r="AT104" s="16" t="s">
        <v>153</v>
      </c>
      <c r="AU104" s="16" t="s">
        <v>83</v>
      </c>
    </row>
    <row r="105" spans="2:65" s="10" customFormat="1" ht="29.85" customHeight="1" x14ac:dyDescent="0.3">
      <c r="B105" s="160"/>
      <c r="C105" s="161"/>
      <c r="D105" s="174" t="s">
        <v>73</v>
      </c>
      <c r="E105" s="175" t="s">
        <v>155</v>
      </c>
      <c r="F105" s="175" t="s">
        <v>156</v>
      </c>
      <c r="G105" s="161"/>
      <c r="H105" s="161"/>
      <c r="I105" s="164"/>
      <c r="J105" s="176">
        <f>BK105</f>
        <v>0</v>
      </c>
      <c r="K105" s="161"/>
      <c r="L105" s="166"/>
      <c r="M105" s="167"/>
      <c r="N105" s="168"/>
      <c r="O105" s="168"/>
      <c r="P105" s="169">
        <f>P106+SUM(P107:P113)</f>
        <v>0</v>
      </c>
      <c r="Q105" s="168"/>
      <c r="R105" s="169">
        <f>R106+SUM(R107:R113)</f>
        <v>4.3883000000000005E-2</v>
      </c>
      <c r="S105" s="168"/>
      <c r="T105" s="170">
        <f>T106+SUM(T107:T113)</f>
        <v>0.63749999999999996</v>
      </c>
      <c r="AR105" s="171" t="s">
        <v>22</v>
      </c>
      <c r="AT105" s="172" t="s">
        <v>73</v>
      </c>
      <c r="AU105" s="172" t="s">
        <v>22</v>
      </c>
      <c r="AY105" s="171" t="s">
        <v>130</v>
      </c>
      <c r="BK105" s="173">
        <f>BK106+SUM(BK107:BK113)</f>
        <v>0</v>
      </c>
    </row>
    <row r="106" spans="2:65" s="1" customFormat="1" ht="31.5" customHeight="1" x14ac:dyDescent="0.3">
      <c r="B106" s="33"/>
      <c r="C106" s="177" t="s">
        <v>157</v>
      </c>
      <c r="D106" s="177" t="s">
        <v>133</v>
      </c>
      <c r="E106" s="178" t="s">
        <v>158</v>
      </c>
      <c r="F106" s="179" t="s">
        <v>159</v>
      </c>
      <c r="G106" s="180" t="s">
        <v>151</v>
      </c>
      <c r="H106" s="181">
        <v>28.3</v>
      </c>
      <c r="I106" s="182"/>
      <c r="J106" s="183">
        <f>ROUND(I106*H106,2)</f>
        <v>0</v>
      </c>
      <c r="K106" s="179" t="s">
        <v>137</v>
      </c>
      <c r="L106" s="53"/>
      <c r="M106" s="184" t="s">
        <v>20</v>
      </c>
      <c r="N106" s="185" t="s">
        <v>45</v>
      </c>
      <c r="O106" s="34"/>
      <c r="P106" s="186">
        <f>O106*H106</f>
        <v>0</v>
      </c>
      <c r="Q106" s="186">
        <v>2.1000000000000001E-4</v>
      </c>
      <c r="R106" s="186">
        <f>Q106*H106</f>
        <v>5.9430000000000004E-3</v>
      </c>
      <c r="S106" s="186">
        <v>0</v>
      </c>
      <c r="T106" s="187">
        <f>S106*H106</f>
        <v>0</v>
      </c>
      <c r="AR106" s="16" t="s">
        <v>138</v>
      </c>
      <c r="AT106" s="16" t="s">
        <v>133</v>
      </c>
      <c r="AU106" s="16" t="s">
        <v>83</v>
      </c>
      <c r="AY106" s="16" t="s">
        <v>130</v>
      </c>
      <c r="BE106" s="188">
        <f>IF(N106="základní",J106,0)</f>
        <v>0</v>
      </c>
      <c r="BF106" s="188">
        <f>IF(N106="snížená",J106,0)</f>
        <v>0</v>
      </c>
      <c r="BG106" s="188">
        <f>IF(N106="zákl. přenesená",J106,0)</f>
        <v>0</v>
      </c>
      <c r="BH106" s="188">
        <f>IF(N106="sníž. přenesená",J106,0)</f>
        <v>0</v>
      </c>
      <c r="BI106" s="188">
        <f>IF(N106="nulová",J106,0)</f>
        <v>0</v>
      </c>
      <c r="BJ106" s="16" t="s">
        <v>22</v>
      </c>
      <c r="BK106" s="188">
        <f>ROUND(I106*H106,2)</f>
        <v>0</v>
      </c>
      <c r="BL106" s="16" t="s">
        <v>138</v>
      </c>
      <c r="BM106" s="16" t="s">
        <v>160</v>
      </c>
    </row>
    <row r="107" spans="2:65" s="1" customFormat="1" ht="54" x14ac:dyDescent="0.3">
      <c r="B107" s="33"/>
      <c r="C107" s="55"/>
      <c r="D107" s="191" t="s">
        <v>153</v>
      </c>
      <c r="E107" s="55"/>
      <c r="F107" s="192" t="s">
        <v>161</v>
      </c>
      <c r="G107" s="55"/>
      <c r="H107" s="55"/>
      <c r="I107" s="147"/>
      <c r="J107" s="55"/>
      <c r="K107" s="55"/>
      <c r="L107" s="53"/>
      <c r="M107" s="70"/>
      <c r="N107" s="34"/>
      <c r="O107" s="34"/>
      <c r="P107" s="34"/>
      <c r="Q107" s="34"/>
      <c r="R107" s="34"/>
      <c r="S107" s="34"/>
      <c r="T107" s="71"/>
      <c r="AT107" s="16" t="s">
        <v>153</v>
      </c>
      <c r="AU107" s="16" t="s">
        <v>83</v>
      </c>
    </row>
    <row r="108" spans="2:65" s="1" customFormat="1" ht="57" customHeight="1" x14ac:dyDescent="0.3">
      <c r="B108" s="33"/>
      <c r="C108" s="177" t="s">
        <v>147</v>
      </c>
      <c r="D108" s="177" t="s">
        <v>133</v>
      </c>
      <c r="E108" s="178" t="s">
        <v>162</v>
      </c>
      <c r="F108" s="179" t="s">
        <v>163</v>
      </c>
      <c r="G108" s="180" t="s">
        <v>151</v>
      </c>
      <c r="H108" s="181">
        <v>30</v>
      </c>
      <c r="I108" s="182"/>
      <c r="J108" s="183">
        <f>ROUND(I108*H108,2)</f>
        <v>0</v>
      </c>
      <c r="K108" s="179" t="s">
        <v>137</v>
      </c>
      <c r="L108" s="53"/>
      <c r="M108" s="184" t="s">
        <v>20</v>
      </c>
      <c r="N108" s="185" t="s">
        <v>45</v>
      </c>
      <c r="O108" s="34"/>
      <c r="P108" s="186">
        <f>O108*H108</f>
        <v>0</v>
      </c>
      <c r="Q108" s="186">
        <v>4.0000000000000003E-5</v>
      </c>
      <c r="R108" s="186">
        <f>Q108*H108</f>
        <v>1.2000000000000001E-3</v>
      </c>
      <c r="S108" s="186">
        <v>0</v>
      </c>
      <c r="T108" s="187">
        <f>S108*H108</f>
        <v>0</v>
      </c>
      <c r="AR108" s="16" t="s">
        <v>138</v>
      </c>
      <c r="AT108" s="16" t="s">
        <v>133</v>
      </c>
      <c r="AU108" s="16" t="s">
        <v>83</v>
      </c>
      <c r="AY108" s="16" t="s">
        <v>130</v>
      </c>
      <c r="BE108" s="188">
        <f>IF(N108="základní",J108,0)</f>
        <v>0</v>
      </c>
      <c r="BF108" s="188">
        <f>IF(N108="snížená",J108,0)</f>
        <v>0</v>
      </c>
      <c r="BG108" s="188">
        <f>IF(N108="zákl. přenesená",J108,0)</f>
        <v>0</v>
      </c>
      <c r="BH108" s="188">
        <f>IF(N108="sníž. přenesená",J108,0)</f>
        <v>0</v>
      </c>
      <c r="BI108" s="188">
        <f>IF(N108="nulová",J108,0)</f>
        <v>0</v>
      </c>
      <c r="BJ108" s="16" t="s">
        <v>22</v>
      </c>
      <c r="BK108" s="188">
        <f>ROUND(I108*H108,2)</f>
        <v>0</v>
      </c>
      <c r="BL108" s="16" t="s">
        <v>138</v>
      </c>
      <c r="BM108" s="16" t="s">
        <v>164</v>
      </c>
    </row>
    <row r="109" spans="2:65" s="1" customFormat="1" ht="94.5" x14ac:dyDescent="0.3">
      <c r="B109" s="33"/>
      <c r="C109" s="55"/>
      <c r="D109" s="191" t="s">
        <v>153</v>
      </c>
      <c r="E109" s="55"/>
      <c r="F109" s="192" t="s">
        <v>165</v>
      </c>
      <c r="G109" s="55"/>
      <c r="H109" s="55"/>
      <c r="I109" s="147"/>
      <c r="J109" s="55"/>
      <c r="K109" s="55"/>
      <c r="L109" s="53"/>
      <c r="M109" s="70"/>
      <c r="N109" s="34"/>
      <c r="O109" s="34"/>
      <c r="P109" s="34"/>
      <c r="Q109" s="34"/>
      <c r="R109" s="34"/>
      <c r="S109" s="34"/>
      <c r="T109" s="71"/>
      <c r="AT109" s="16" t="s">
        <v>153</v>
      </c>
      <c r="AU109" s="16" t="s">
        <v>83</v>
      </c>
    </row>
    <row r="110" spans="2:65" s="1" customFormat="1" ht="31.5" customHeight="1" x14ac:dyDescent="0.3">
      <c r="B110" s="33"/>
      <c r="C110" s="177" t="s">
        <v>166</v>
      </c>
      <c r="D110" s="177" t="s">
        <v>133</v>
      </c>
      <c r="E110" s="178" t="s">
        <v>167</v>
      </c>
      <c r="F110" s="179" t="s">
        <v>168</v>
      </c>
      <c r="G110" s="180" t="s">
        <v>136</v>
      </c>
      <c r="H110" s="181">
        <v>2</v>
      </c>
      <c r="I110" s="182"/>
      <c r="J110" s="183">
        <f>ROUND(I110*H110,2)</f>
        <v>0</v>
      </c>
      <c r="K110" s="179" t="s">
        <v>137</v>
      </c>
      <c r="L110" s="53"/>
      <c r="M110" s="184" t="s">
        <v>20</v>
      </c>
      <c r="N110" s="185" t="s">
        <v>45</v>
      </c>
      <c r="O110" s="34"/>
      <c r="P110" s="186">
        <f>O110*H110</f>
        <v>0</v>
      </c>
      <c r="Q110" s="186">
        <v>1.5469999999999999E-2</v>
      </c>
      <c r="R110" s="186">
        <f>Q110*H110</f>
        <v>3.0939999999999999E-2</v>
      </c>
      <c r="S110" s="186">
        <v>0</v>
      </c>
      <c r="T110" s="187">
        <f>S110*H110</f>
        <v>0</v>
      </c>
      <c r="AR110" s="16" t="s">
        <v>138</v>
      </c>
      <c r="AT110" s="16" t="s">
        <v>133</v>
      </c>
      <c r="AU110" s="16" t="s">
        <v>83</v>
      </c>
      <c r="AY110" s="16" t="s">
        <v>130</v>
      </c>
      <c r="BE110" s="188">
        <f>IF(N110="základní",J110,0)</f>
        <v>0</v>
      </c>
      <c r="BF110" s="188">
        <f>IF(N110="snížená",J110,0)</f>
        <v>0</v>
      </c>
      <c r="BG110" s="188">
        <f>IF(N110="zákl. přenesená",J110,0)</f>
        <v>0</v>
      </c>
      <c r="BH110" s="188">
        <f>IF(N110="sníž. přenesená",J110,0)</f>
        <v>0</v>
      </c>
      <c r="BI110" s="188">
        <f>IF(N110="nulová",J110,0)</f>
        <v>0</v>
      </c>
      <c r="BJ110" s="16" t="s">
        <v>22</v>
      </c>
      <c r="BK110" s="188">
        <f>ROUND(I110*H110,2)</f>
        <v>0</v>
      </c>
      <c r="BL110" s="16" t="s">
        <v>138</v>
      </c>
      <c r="BM110" s="16" t="s">
        <v>169</v>
      </c>
    </row>
    <row r="111" spans="2:65" s="1" customFormat="1" ht="81" x14ac:dyDescent="0.3">
      <c r="B111" s="33"/>
      <c r="C111" s="55"/>
      <c r="D111" s="191" t="s">
        <v>153</v>
      </c>
      <c r="E111" s="55"/>
      <c r="F111" s="192" t="s">
        <v>170</v>
      </c>
      <c r="G111" s="55"/>
      <c r="H111" s="55"/>
      <c r="I111" s="147"/>
      <c r="J111" s="55"/>
      <c r="K111" s="55"/>
      <c r="L111" s="53"/>
      <c r="M111" s="70"/>
      <c r="N111" s="34"/>
      <c r="O111" s="34"/>
      <c r="P111" s="34"/>
      <c r="Q111" s="34"/>
      <c r="R111" s="34"/>
      <c r="S111" s="34"/>
      <c r="T111" s="71"/>
      <c r="AT111" s="16" t="s">
        <v>153</v>
      </c>
      <c r="AU111" s="16" t="s">
        <v>83</v>
      </c>
    </row>
    <row r="112" spans="2:65" s="1" customFormat="1" ht="22.5" customHeight="1" x14ac:dyDescent="0.3">
      <c r="B112" s="33"/>
      <c r="C112" s="193" t="s">
        <v>171</v>
      </c>
      <c r="D112" s="193" t="s">
        <v>172</v>
      </c>
      <c r="E112" s="194" t="s">
        <v>173</v>
      </c>
      <c r="F112" s="195" t="s">
        <v>174</v>
      </c>
      <c r="G112" s="196" t="s">
        <v>136</v>
      </c>
      <c r="H112" s="197">
        <v>2</v>
      </c>
      <c r="I112" s="198"/>
      <c r="J112" s="199">
        <f>ROUND(I112*H112,2)</f>
        <v>0</v>
      </c>
      <c r="K112" s="195" t="s">
        <v>20</v>
      </c>
      <c r="L112" s="200"/>
      <c r="M112" s="201" t="s">
        <v>20</v>
      </c>
      <c r="N112" s="202" t="s">
        <v>45</v>
      </c>
      <c r="O112" s="34"/>
      <c r="P112" s="186">
        <f>O112*H112</f>
        <v>0</v>
      </c>
      <c r="Q112" s="186">
        <v>2.8999999999999998E-3</v>
      </c>
      <c r="R112" s="186">
        <f>Q112*H112</f>
        <v>5.7999999999999996E-3</v>
      </c>
      <c r="S112" s="186">
        <v>0</v>
      </c>
      <c r="T112" s="187">
        <f>S112*H112</f>
        <v>0</v>
      </c>
      <c r="AR112" s="16" t="s">
        <v>171</v>
      </c>
      <c r="AT112" s="16" t="s">
        <v>172</v>
      </c>
      <c r="AU112" s="16" t="s">
        <v>83</v>
      </c>
      <c r="AY112" s="16" t="s">
        <v>130</v>
      </c>
      <c r="BE112" s="188">
        <f>IF(N112="základní",J112,0)</f>
        <v>0</v>
      </c>
      <c r="BF112" s="188">
        <f>IF(N112="snížená",J112,0)</f>
        <v>0</v>
      </c>
      <c r="BG112" s="188">
        <f>IF(N112="zákl. přenesená",J112,0)</f>
        <v>0</v>
      </c>
      <c r="BH112" s="188">
        <f>IF(N112="sníž. přenesená",J112,0)</f>
        <v>0</v>
      </c>
      <c r="BI112" s="188">
        <f>IF(N112="nulová",J112,0)</f>
        <v>0</v>
      </c>
      <c r="BJ112" s="16" t="s">
        <v>22</v>
      </c>
      <c r="BK112" s="188">
        <f>ROUND(I112*H112,2)</f>
        <v>0</v>
      </c>
      <c r="BL112" s="16" t="s">
        <v>138</v>
      </c>
      <c r="BM112" s="16" t="s">
        <v>175</v>
      </c>
    </row>
    <row r="113" spans="2:65" s="10" customFormat="1" ht="22.35" customHeight="1" x14ac:dyDescent="0.3">
      <c r="B113" s="160"/>
      <c r="C113" s="161"/>
      <c r="D113" s="174" t="s">
        <v>73</v>
      </c>
      <c r="E113" s="175" t="s">
        <v>176</v>
      </c>
      <c r="F113" s="175" t="s">
        <v>177</v>
      </c>
      <c r="G113" s="161"/>
      <c r="H113" s="161"/>
      <c r="I113" s="164"/>
      <c r="J113" s="176">
        <f>BK113</f>
        <v>0</v>
      </c>
      <c r="K113" s="161"/>
      <c r="L113" s="166"/>
      <c r="M113" s="167"/>
      <c r="N113" s="168"/>
      <c r="O113" s="168"/>
      <c r="P113" s="169">
        <f>SUM(P114:P115)</f>
        <v>0</v>
      </c>
      <c r="Q113" s="168"/>
      <c r="R113" s="169">
        <f>SUM(R114:R115)</f>
        <v>0</v>
      </c>
      <c r="S113" s="168"/>
      <c r="T113" s="170">
        <f>SUM(T114:T115)</f>
        <v>0.63749999999999996</v>
      </c>
      <c r="AR113" s="171" t="s">
        <v>22</v>
      </c>
      <c r="AT113" s="172" t="s">
        <v>73</v>
      </c>
      <c r="AU113" s="172" t="s">
        <v>83</v>
      </c>
      <c r="AY113" s="171" t="s">
        <v>130</v>
      </c>
      <c r="BK113" s="173">
        <f>SUM(BK114:BK115)</f>
        <v>0</v>
      </c>
    </row>
    <row r="114" spans="2:65" s="1" customFormat="1" ht="22.5" customHeight="1" x14ac:dyDescent="0.3">
      <c r="B114" s="33"/>
      <c r="C114" s="177" t="s">
        <v>155</v>
      </c>
      <c r="D114" s="177" t="s">
        <v>133</v>
      </c>
      <c r="E114" s="178" t="s">
        <v>178</v>
      </c>
      <c r="F114" s="179" t="s">
        <v>179</v>
      </c>
      <c r="G114" s="180" t="s">
        <v>151</v>
      </c>
      <c r="H114" s="181">
        <v>2.5499999999999998</v>
      </c>
      <c r="I114" s="182"/>
      <c r="J114" s="183">
        <f>ROUND(I114*H114,2)</f>
        <v>0</v>
      </c>
      <c r="K114" s="179" t="s">
        <v>137</v>
      </c>
      <c r="L114" s="53"/>
      <c r="M114" s="184" t="s">
        <v>20</v>
      </c>
      <c r="N114" s="185" t="s">
        <v>45</v>
      </c>
      <c r="O114" s="34"/>
      <c r="P114" s="186">
        <f>O114*H114</f>
        <v>0</v>
      </c>
      <c r="Q114" s="186">
        <v>0</v>
      </c>
      <c r="R114" s="186">
        <f>Q114*H114</f>
        <v>0</v>
      </c>
      <c r="S114" s="186">
        <v>0.25</v>
      </c>
      <c r="T114" s="187">
        <f>S114*H114</f>
        <v>0.63749999999999996</v>
      </c>
      <c r="AR114" s="16" t="s">
        <v>138</v>
      </c>
      <c r="AT114" s="16" t="s">
        <v>133</v>
      </c>
      <c r="AU114" s="16" t="s">
        <v>131</v>
      </c>
      <c r="AY114" s="16" t="s">
        <v>130</v>
      </c>
      <c r="BE114" s="188">
        <f>IF(N114="základní",J114,0)</f>
        <v>0</v>
      </c>
      <c r="BF114" s="188">
        <f>IF(N114="snížená",J114,0)</f>
        <v>0</v>
      </c>
      <c r="BG114" s="188">
        <f>IF(N114="zákl. přenesená",J114,0)</f>
        <v>0</v>
      </c>
      <c r="BH114" s="188">
        <f>IF(N114="sníž. přenesená",J114,0)</f>
        <v>0</v>
      </c>
      <c r="BI114" s="188">
        <f>IF(N114="nulová",J114,0)</f>
        <v>0</v>
      </c>
      <c r="BJ114" s="16" t="s">
        <v>22</v>
      </c>
      <c r="BK114" s="188">
        <f>ROUND(I114*H114,2)</f>
        <v>0</v>
      </c>
      <c r="BL114" s="16" t="s">
        <v>138</v>
      </c>
      <c r="BM114" s="16" t="s">
        <v>180</v>
      </c>
    </row>
    <row r="115" spans="2:65" s="11" customFormat="1" ht="13.5" x14ac:dyDescent="0.3">
      <c r="B115" s="203"/>
      <c r="C115" s="204"/>
      <c r="D115" s="189" t="s">
        <v>181</v>
      </c>
      <c r="E115" s="205" t="s">
        <v>20</v>
      </c>
      <c r="F115" s="206" t="s">
        <v>182</v>
      </c>
      <c r="G115" s="204"/>
      <c r="H115" s="207">
        <v>2.5499999999999998</v>
      </c>
      <c r="I115" s="208"/>
      <c r="J115" s="204"/>
      <c r="K115" s="204"/>
      <c r="L115" s="209"/>
      <c r="M115" s="210"/>
      <c r="N115" s="211"/>
      <c r="O115" s="211"/>
      <c r="P115" s="211"/>
      <c r="Q115" s="211"/>
      <c r="R115" s="211"/>
      <c r="S115" s="211"/>
      <c r="T115" s="212"/>
      <c r="AT115" s="213" t="s">
        <v>181</v>
      </c>
      <c r="AU115" s="213" t="s">
        <v>131</v>
      </c>
      <c r="AV115" s="11" t="s">
        <v>83</v>
      </c>
      <c r="AW115" s="11" t="s">
        <v>37</v>
      </c>
      <c r="AX115" s="11" t="s">
        <v>22</v>
      </c>
      <c r="AY115" s="213" t="s">
        <v>130</v>
      </c>
    </row>
    <row r="116" spans="2:65" s="10" customFormat="1" ht="29.85" customHeight="1" x14ac:dyDescent="0.3">
      <c r="B116" s="160"/>
      <c r="C116" s="161"/>
      <c r="D116" s="174" t="s">
        <v>73</v>
      </c>
      <c r="E116" s="175" t="s">
        <v>183</v>
      </c>
      <c r="F116" s="175" t="s">
        <v>184</v>
      </c>
      <c r="G116" s="161"/>
      <c r="H116" s="161"/>
      <c r="I116" s="164"/>
      <c r="J116" s="176">
        <f>BK116</f>
        <v>0</v>
      </c>
      <c r="K116" s="161"/>
      <c r="L116" s="166"/>
      <c r="M116" s="167"/>
      <c r="N116" s="168"/>
      <c r="O116" s="168"/>
      <c r="P116" s="169">
        <f>SUM(P117:P126)</f>
        <v>0</v>
      </c>
      <c r="Q116" s="168"/>
      <c r="R116" s="169">
        <f>SUM(R117:R126)</f>
        <v>0</v>
      </c>
      <c r="S116" s="168"/>
      <c r="T116" s="170">
        <f>SUM(T117:T126)</f>
        <v>0</v>
      </c>
      <c r="AR116" s="171" t="s">
        <v>22</v>
      </c>
      <c r="AT116" s="172" t="s">
        <v>73</v>
      </c>
      <c r="AU116" s="172" t="s">
        <v>22</v>
      </c>
      <c r="AY116" s="171" t="s">
        <v>130</v>
      </c>
      <c r="BK116" s="173">
        <f>SUM(BK117:BK126)</f>
        <v>0</v>
      </c>
    </row>
    <row r="117" spans="2:65" s="1" customFormat="1" ht="31.5" customHeight="1" x14ac:dyDescent="0.3">
      <c r="B117" s="33"/>
      <c r="C117" s="177" t="s">
        <v>27</v>
      </c>
      <c r="D117" s="177" t="s">
        <v>133</v>
      </c>
      <c r="E117" s="178" t="s">
        <v>185</v>
      </c>
      <c r="F117" s="179" t="s">
        <v>186</v>
      </c>
      <c r="G117" s="180" t="s">
        <v>187</v>
      </c>
      <c r="H117" s="181">
        <v>1.2889999999999999</v>
      </c>
      <c r="I117" s="182"/>
      <c r="J117" s="183">
        <f>ROUND(I117*H117,2)</f>
        <v>0</v>
      </c>
      <c r="K117" s="179" t="s">
        <v>137</v>
      </c>
      <c r="L117" s="53"/>
      <c r="M117" s="184" t="s">
        <v>20</v>
      </c>
      <c r="N117" s="185" t="s">
        <v>45</v>
      </c>
      <c r="O117" s="34"/>
      <c r="P117" s="186">
        <f>O117*H117</f>
        <v>0</v>
      </c>
      <c r="Q117" s="186">
        <v>0</v>
      </c>
      <c r="R117" s="186">
        <f>Q117*H117</f>
        <v>0</v>
      </c>
      <c r="S117" s="186">
        <v>0</v>
      </c>
      <c r="T117" s="187">
        <f>S117*H117</f>
        <v>0</v>
      </c>
      <c r="AR117" s="16" t="s">
        <v>138</v>
      </c>
      <c r="AT117" s="16" t="s">
        <v>133</v>
      </c>
      <c r="AU117" s="16" t="s">
        <v>83</v>
      </c>
      <c r="AY117" s="16" t="s">
        <v>130</v>
      </c>
      <c r="BE117" s="188">
        <f>IF(N117="základní",J117,0)</f>
        <v>0</v>
      </c>
      <c r="BF117" s="188">
        <f>IF(N117="snížená",J117,0)</f>
        <v>0</v>
      </c>
      <c r="BG117" s="188">
        <f>IF(N117="zákl. přenesená",J117,0)</f>
        <v>0</v>
      </c>
      <c r="BH117" s="188">
        <f>IF(N117="sníž. přenesená",J117,0)</f>
        <v>0</v>
      </c>
      <c r="BI117" s="188">
        <f>IF(N117="nulová",J117,0)</f>
        <v>0</v>
      </c>
      <c r="BJ117" s="16" t="s">
        <v>22</v>
      </c>
      <c r="BK117" s="188">
        <f>ROUND(I117*H117,2)</f>
        <v>0</v>
      </c>
      <c r="BL117" s="16" t="s">
        <v>138</v>
      </c>
      <c r="BM117" s="16" t="s">
        <v>188</v>
      </c>
    </row>
    <row r="118" spans="2:65" s="1" customFormat="1" ht="121.5" x14ac:dyDescent="0.3">
      <c r="B118" s="33"/>
      <c r="C118" s="55"/>
      <c r="D118" s="189" t="s">
        <v>153</v>
      </c>
      <c r="E118" s="55"/>
      <c r="F118" s="190" t="s">
        <v>189</v>
      </c>
      <c r="G118" s="55"/>
      <c r="H118" s="55"/>
      <c r="I118" s="147"/>
      <c r="J118" s="55"/>
      <c r="K118" s="55"/>
      <c r="L118" s="53"/>
      <c r="M118" s="70"/>
      <c r="N118" s="34"/>
      <c r="O118" s="34"/>
      <c r="P118" s="34"/>
      <c r="Q118" s="34"/>
      <c r="R118" s="34"/>
      <c r="S118" s="34"/>
      <c r="T118" s="71"/>
      <c r="AT118" s="16" t="s">
        <v>153</v>
      </c>
      <c r="AU118" s="16" t="s">
        <v>83</v>
      </c>
    </row>
    <row r="119" spans="2:65" s="11" customFormat="1" ht="13.5" x14ac:dyDescent="0.3">
      <c r="B119" s="203"/>
      <c r="C119" s="204"/>
      <c r="D119" s="191" t="s">
        <v>181</v>
      </c>
      <c r="E119" s="214" t="s">
        <v>20</v>
      </c>
      <c r="F119" s="215" t="s">
        <v>190</v>
      </c>
      <c r="G119" s="204"/>
      <c r="H119" s="216">
        <v>1.2889999999999999</v>
      </c>
      <c r="I119" s="208"/>
      <c r="J119" s="204"/>
      <c r="K119" s="204"/>
      <c r="L119" s="209"/>
      <c r="M119" s="210"/>
      <c r="N119" s="211"/>
      <c r="O119" s="211"/>
      <c r="P119" s="211"/>
      <c r="Q119" s="211"/>
      <c r="R119" s="211"/>
      <c r="S119" s="211"/>
      <c r="T119" s="212"/>
      <c r="AT119" s="213" t="s">
        <v>181</v>
      </c>
      <c r="AU119" s="213" t="s">
        <v>83</v>
      </c>
      <c r="AV119" s="11" t="s">
        <v>83</v>
      </c>
      <c r="AW119" s="11" t="s">
        <v>37</v>
      </c>
      <c r="AX119" s="11" t="s">
        <v>22</v>
      </c>
      <c r="AY119" s="213" t="s">
        <v>130</v>
      </c>
    </row>
    <row r="120" spans="2:65" s="1" customFormat="1" ht="31.5" customHeight="1" x14ac:dyDescent="0.3">
      <c r="B120" s="33"/>
      <c r="C120" s="177" t="s">
        <v>191</v>
      </c>
      <c r="D120" s="177" t="s">
        <v>133</v>
      </c>
      <c r="E120" s="178" t="s">
        <v>192</v>
      </c>
      <c r="F120" s="179" t="s">
        <v>193</v>
      </c>
      <c r="G120" s="180" t="s">
        <v>187</v>
      </c>
      <c r="H120" s="181">
        <v>51.284999999999997</v>
      </c>
      <c r="I120" s="182"/>
      <c r="J120" s="183">
        <f>ROUND(I120*H120,2)</f>
        <v>0</v>
      </c>
      <c r="K120" s="179" t="s">
        <v>137</v>
      </c>
      <c r="L120" s="53"/>
      <c r="M120" s="184" t="s">
        <v>20</v>
      </c>
      <c r="N120" s="185" t="s">
        <v>45</v>
      </c>
      <c r="O120" s="34"/>
      <c r="P120" s="186">
        <f>O120*H120</f>
        <v>0</v>
      </c>
      <c r="Q120" s="186">
        <v>0</v>
      </c>
      <c r="R120" s="186">
        <f>Q120*H120</f>
        <v>0</v>
      </c>
      <c r="S120" s="186">
        <v>0</v>
      </c>
      <c r="T120" s="187">
        <f>S120*H120</f>
        <v>0</v>
      </c>
      <c r="AR120" s="16" t="s">
        <v>138</v>
      </c>
      <c r="AT120" s="16" t="s">
        <v>133</v>
      </c>
      <c r="AU120" s="16" t="s">
        <v>83</v>
      </c>
      <c r="AY120" s="16" t="s">
        <v>130</v>
      </c>
      <c r="BE120" s="188">
        <f>IF(N120="základní",J120,0)</f>
        <v>0</v>
      </c>
      <c r="BF120" s="188">
        <f>IF(N120="snížená",J120,0)</f>
        <v>0</v>
      </c>
      <c r="BG120" s="188">
        <f>IF(N120="zákl. přenesená",J120,0)</f>
        <v>0</v>
      </c>
      <c r="BH120" s="188">
        <f>IF(N120="sníž. přenesená",J120,0)</f>
        <v>0</v>
      </c>
      <c r="BI120" s="188">
        <f>IF(N120="nulová",J120,0)</f>
        <v>0</v>
      </c>
      <c r="BJ120" s="16" t="s">
        <v>22</v>
      </c>
      <c r="BK120" s="188">
        <f>ROUND(I120*H120,2)</f>
        <v>0</v>
      </c>
      <c r="BL120" s="16" t="s">
        <v>138</v>
      </c>
      <c r="BM120" s="16" t="s">
        <v>194</v>
      </c>
    </row>
    <row r="121" spans="2:65" s="1" customFormat="1" ht="81" x14ac:dyDescent="0.3">
      <c r="B121" s="33"/>
      <c r="C121" s="55"/>
      <c r="D121" s="189" t="s">
        <v>153</v>
      </c>
      <c r="E121" s="55"/>
      <c r="F121" s="190" t="s">
        <v>195</v>
      </c>
      <c r="G121" s="55"/>
      <c r="H121" s="55"/>
      <c r="I121" s="147"/>
      <c r="J121" s="55"/>
      <c r="K121" s="55"/>
      <c r="L121" s="53"/>
      <c r="M121" s="70"/>
      <c r="N121" s="34"/>
      <c r="O121" s="34"/>
      <c r="P121" s="34"/>
      <c r="Q121" s="34"/>
      <c r="R121" s="34"/>
      <c r="S121" s="34"/>
      <c r="T121" s="71"/>
      <c r="AT121" s="16" t="s">
        <v>153</v>
      </c>
      <c r="AU121" s="16" t="s">
        <v>83</v>
      </c>
    </row>
    <row r="122" spans="2:65" s="11" customFormat="1" ht="13.5" x14ac:dyDescent="0.3">
      <c r="B122" s="203"/>
      <c r="C122" s="204"/>
      <c r="D122" s="191" t="s">
        <v>181</v>
      </c>
      <c r="E122" s="214" t="s">
        <v>20</v>
      </c>
      <c r="F122" s="215" t="s">
        <v>196</v>
      </c>
      <c r="G122" s="204"/>
      <c r="H122" s="216">
        <v>51.284999999999997</v>
      </c>
      <c r="I122" s="208"/>
      <c r="J122" s="204"/>
      <c r="K122" s="204"/>
      <c r="L122" s="209"/>
      <c r="M122" s="210"/>
      <c r="N122" s="211"/>
      <c r="O122" s="211"/>
      <c r="P122" s="211"/>
      <c r="Q122" s="211"/>
      <c r="R122" s="211"/>
      <c r="S122" s="211"/>
      <c r="T122" s="212"/>
      <c r="AT122" s="213" t="s">
        <v>181</v>
      </c>
      <c r="AU122" s="213" t="s">
        <v>83</v>
      </c>
      <c r="AV122" s="11" t="s">
        <v>83</v>
      </c>
      <c r="AW122" s="11" t="s">
        <v>37</v>
      </c>
      <c r="AX122" s="11" t="s">
        <v>22</v>
      </c>
      <c r="AY122" s="213" t="s">
        <v>130</v>
      </c>
    </row>
    <row r="123" spans="2:65" s="1" customFormat="1" ht="31.5" customHeight="1" x14ac:dyDescent="0.3">
      <c r="B123" s="33"/>
      <c r="C123" s="177" t="s">
        <v>197</v>
      </c>
      <c r="D123" s="177" t="s">
        <v>133</v>
      </c>
      <c r="E123" s="178" t="s">
        <v>198</v>
      </c>
      <c r="F123" s="179" t="s">
        <v>199</v>
      </c>
      <c r="G123" s="180" t="s">
        <v>187</v>
      </c>
      <c r="H123" s="181">
        <v>3.444</v>
      </c>
      <c r="I123" s="182"/>
      <c r="J123" s="183">
        <f>ROUND(I123*H123,2)</f>
        <v>0</v>
      </c>
      <c r="K123" s="179" t="s">
        <v>137</v>
      </c>
      <c r="L123" s="53"/>
      <c r="M123" s="184" t="s">
        <v>20</v>
      </c>
      <c r="N123" s="185" t="s">
        <v>45</v>
      </c>
      <c r="O123" s="34"/>
      <c r="P123" s="186">
        <f>O123*H123</f>
        <v>0</v>
      </c>
      <c r="Q123" s="186">
        <v>0</v>
      </c>
      <c r="R123" s="186">
        <f>Q123*H123</f>
        <v>0</v>
      </c>
      <c r="S123" s="186">
        <v>0</v>
      </c>
      <c r="T123" s="187">
        <f>S123*H123</f>
        <v>0</v>
      </c>
      <c r="AR123" s="16" t="s">
        <v>138</v>
      </c>
      <c r="AT123" s="16" t="s">
        <v>133</v>
      </c>
      <c r="AU123" s="16" t="s">
        <v>83</v>
      </c>
      <c r="AY123" s="16" t="s">
        <v>130</v>
      </c>
      <c r="BE123" s="188">
        <f>IF(N123="základní",J123,0)</f>
        <v>0</v>
      </c>
      <c r="BF123" s="188">
        <f>IF(N123="snížená",J123,0)</f>
        <v>0</v>
      </c>
      <c r="BG123" s="188">
        <f>IF(N123="zákl. přenesená",J123,0)</f>
        <v>0</v>
      </c>
      <c r="BH123" s="188">
        <f>IF(N123="sníž. přenesená",J123,0)</f>
        <v>0</v>
      </c>
      <c r="BI123" s="188">
        <f>IF(N123="nulová",J123,0)</f>
        <v>0</v>
      </c>
      <c r="BJ123" s="16" t="s">
        <v>22</v>
      </c>
      <c r="BK123" s="188">
        <f>ROUND(I123*H123,2)</f>
        <v>0</v>
      </c>
      <c r="BL123" s="16" t="s">
        <v>138</v>
      </c>
      <c r="BM123" s="16" t="s">
        <v>200</v>
      </c>
    </row>
    <row r="124" spans="2:65" s="1" customFormat="1" ht="81" x14ac:dyDescent="0.3">
      <c r="B124" s="33"/>
      <c r="C124" s="55"/>
      <c r="D124" s="191" t="s">
        <v>153</v>
      </c>
      <c r="E124" s="55"/>
      <c r="F124" s="192" t="s">
        <v>201</v>
      </c>
      <c r="G124" s="55"/>
      <c r="H124" s="55"/>
      <c r="I124" s="147"/>
      <c r="J124" s="55"/>
      <c r="K124" s="55"/>
      <c r="L124" s="53"/>
      <c r="M124" s="70"/>
      <c r="N124" s="34"/>
      <c r="O124" s="34"/>
      <c r="P124" s="34"/>
      <c r="Q124" s="34"/>
      <c r="R124" s="34"/>
      <c r="S124" s="34"/>
      <c r="T124" s="71"/>
      <c r="AT124" s="16" t="s">
        <v>153</v>
      </c>
      <c r="AU124" s="16" t="s">
        <v>83</v>
      </c>
    </row>
    <row r="125" spans="2:65" s="1" customFormat="1" ht="22.5" customHeight="1" x14ac:dyDescent="0.3">
      <c r="B125" s="33"/>
      <c r="C125" s="177" t="s">
        <v>202</v>
      </c>
      <c r="D125" s="177" t="s">
        <v>133</v>
      </c>
      <c r="E125" s="178" t="s">
        <v>203</v>
      </c>
      <c r="F125" s="179" t="s">
        <v>204</v>
      </c>
      <c r="G125" s="180" t="s">
        <v>187</v>
      </c>
      <c r="H125" s="181">
        <v>3.444</v>
      </c>
      <c r="I125" s="182"/>
      <c r="J125" s="183">
        <f>ROUND(I125*H125,2)</f>
        <v>0</v>
      </c>
      <c r="K125" s="179" t="s">
        <v>137</v>
      </c>
      <c r="L125" s="53"/>
      <c r="M125" s="184" t="s">
        <v>20</v>
      </c>
      <c r="N125" s="185" t="s">
        <v>45</v>
      </c>
      <c r="O125" s="34"/>
      <c r="P125" s="186">
        <f>O125*H125</f>
        <v>0</v>
      </c>
      <c r="Q125" s="186">
        <v>0</v>
      </c>
      <c r="R125" s="186">
        <f>Q125*H125</f>
        <v>0</v>
      </c>
      <c r="S125" s="186">
        <v>0</v>
      </c>
      <c r="T125" s="187">
        <f>S125*H125</f>
        <v>0</v>
      </c>
      <c r="AR125" s="16" t="s">
        <v>138</v>
      </c>
      <c r="AT125" s="16" t="s">
        <v>133</v>
      </c>
      <c r="AU125" s="16" t="s">
        <v>83</v>
      </c>
      <c r="AY125" s="16" t="s">
        <v>130</v>
      </c>
      <c r="BE125" s="188">
        <f>IF(N125="základní",J125,0)</f>
        <v>0</v>
      </c>
      <c r="BF125" s="188">
        <f>IF(N125="snížená",J125,0)</f>
        <v>0</v>
      </c>
      <c r="BG125" s="188">
        <f>IF(N125="zákl. přenesená",J125,0)</f>
        <v>0</v>
      </c>
      <c r="BH125" s="188">
        <f>IF(N125="sníž. přenesená",J125,0)</f>
        <v>0</v>
      </c>
      <c r="BI125" s="188">
        <f>IF(N125="nulová",J125,0)</f>
        <v>0</v>
      </c>
      <c r="BJ125" s="16" t="s">
        <v>22</v>
      </c>
      <c r="BK125" s="188">
        <f>ROUND(I125*H125,2)</f>
        <v>0</v>
      </c>
      <c r="BL125" s="16" t="s">
        <v>138</v>
      </c>
      <c r="BM125" s="16" t="s">
        <v>205</v>
      </c>
    </row>
    <row r="126" spans="2:65" s="1" customFormat="1" ht="67.5" x14ac:dyDescent="0.3">
      <c r="B126" s="33"/>
      <c r="C126" s="55"/>
      <c r="D126" s="189" t="s">
        <v>153</v>
      </c>
      <c r="E126" s="55"/>
      <c r="F126" s="190" t="s">
        <v>206</v>
      </c>
      <c r="G126" s="55"/>
      <c r="H126" s="55"/>
      <c r="I126" s="147"/>
      <c r="J126" s="55"/>
      <c r="K126" s="55"/>
      <c r="L126" s="53"/>
      <c r="M126" s="70"/>
      <c r="N126" s="34"/>
      <c r="O126" s="34"/>
      <c r="P126" s="34"/>
      <c r="Q126" s="34"/>
      <c r="R126" s="34"/>
      <c r="S126" s="34"/>
      <c r="T126" s="71"/>
      <c r="AT126" s="16" t="s">
        <v>153</v>
      </c>
      <c r="AU126" s="16" t="s">
        <v>83</v>
      </c>
    </row>
    <row r="127" spans="2:65" s="10" customFormat="1" ht="29.85" customHeight="1" x14ac:dyDescent="0.3">
      <c r="B127" s="160"/>
      <c r="C127" s="161"/>
      <c r="D127" s="174" t="s">
        <v>73</v>
      </c>
      <c r="E127" s="175" t="s">
        <v>207</v>
      </c>
      <c r="F127" s="175" t="s">
        <v>208</v>
      </c>
      <c r="G127" s="161"/>
      <c r="H127" s="161"/>
      <c r="I127" s="164"/>
      <c r="J127" s="176">
        <f>BK127</f>
        <v>0</v>
      </c>
      <c r="K127" s="161"/>
      <c r="L127" s="166"/>
      <c r="M127" s="167"/>
      <c r="N127" s="168"/>
      <c r="O127" s="168"/>
      <c r="P127" s="169">
        <f>SUM(P128:P129)</f>
        <v>0</v>
      </c>
      <c r="Q127" s="168"/>
      <c r="R127" s="169">
        <f>SUM(R128:R129)</f>
        <v>0</v>
      </c>
      <c r="S127" s="168"/>
      <c r="T127" s="170">
        <f>SUM(T128:T129)</f>
        <v>0</v>
      </c>
      <c r="AR127" s="171" t="s">
        <v>22</v>
      </c>
      <c r="AT127" s="172" t="s">
        <v>73</v>
      </c>
      <c r="AU127" s="172" t="s">
        <v>22</v>
      </c>
      <c r="AY127" s="171" t="s">
        <v>130</v>
      </c>
      <c r="BK127" s="173">
        <f>SUM(BK128:BK129)</f>
        <v>0</v>
      </c>
    </row>
    <row r="128" spans="2:65" s="1" customFormat="1" ht="44.25" customHeight="1" x14ac:dyDescent="0.3">
      <c r="B128" s="33"/>
      <c r="C128" s="177" t="s">
        <v>209</v>
      </c>
      <c r="D128" s="177" t="s">
        <v>133</v>
      </c>
      <c r="E128" s="178" t="s">
        <v>210</v>
      </c>
      <c r="F128" s="179" t="s">
        <v>211</v>
      </c>
      <c r="G128" s="180" t="s">
        <v>187</v>
      </c>
      <c r="H128" s="181">
        <v>0.91</v>
      </c>
      <c r="I128" s="182"/>
      <c r="J128" s="183">
        <f>ROUND(I128*H128,2)</f>
        <v>0</v>
      </c>
      <c r="K128" s="179" t="s">
        <v>137</v>
      </c>
      <c r="L128" s="53"/>
      <c r="M128" s="184" t="s">
        <v>20</v>
      </c>
      <c r="N128" s="185" t="s">
        <v>45</v>
      </c>
      <c r="O128" s="34"/>
      <c r="P128" s="186">
        <f>O128*H128</f>
        <v>0</v>
      </c>
      <c r="Q128" s="186">
        <v>0</v>
      </c>
      <c r="R128" s="186">
        <f>Q128*H128</f>
        <v>0</v>
      </c>
      <c r="S128" s="186">
        <v>0</v>
      </c>
      <c r="T128" s="187">
        <f>S128*H128</f>
        <v>0</v>
      </c>
      <c r="AR128" s="16" t="s">
        <v>138</v>
      </c>
      <c r="AT128" s="16" t="s">
        <v>133</v>
      </c>
      <c r="AU128" s="16" t="s">
        <v>83</v>
      </c>
      <c r="AY128" s="16" t="s">
        <v>130</v>
      </c>
      <c r="BE128" s="188">
        <f>IF(N128="základní",J128,0)</f>
        <v>0</v>
      </c>
      <c r="BF128" s="188">
        <f>IF(N128="snížená",J128,0)</f>
        <v>0</v>
      </c>
      <c r="BG128" s="188">
        <f>IF(N128="zákl. přenesená",J128,0)</f>
        <v>0</v>
      </c>
      <c r="BH128" s="188">
        <f>IF(N128="sníž. přenesená",J128,0)</f>
        <v>0</v>
      </c>
      <c r="BI128" s="188">
        <f>IF(N128="nulová",J128,0)</f>
        <v>0</v>
      </c>
      <c r="BJ128" s="16" t="s">
        <v>22</v>
      </c>
      <c r="BK128" s="188">
        <f>ROUND(I128*H128,2)</f>
        <v>0</v>
      </c>
      <c r="BL128" s="16" t="s">
        <v>138</v>
      </c>
      <c r="BM128" s="16" t="s">
        <v>212</v>
      </c>
    </row>
    <row r="129" spans="2:65" s="1" customFormat="1" ht="81" x14ac:dyDescent="0.3">
      <c r="B129" s="33"/>
      <c r="C129" s="55"/>
      <c r="D129" s="189" t="s">
        <v>153</v>
      </c>
      <c r="E129" s="55"/>
      <c r="F129" s="190" t="s">
        <v>213</v>
      </c>
      <c r="G129" s="55"/>
      <c r="H129" s="55"/>
      <c r="I129" s="147"/>
      <c r="J129" s="55"/>
      <c r="K129" s="55"/>
      <c r="L129" s="53"/>
      <c r="M129" s="70"/>
      <c r="N129" s="34"/>
      <c r="O129" s="34"/>
      <c r="P129" s="34"/>
      <c r="Q129" s="34"/>
      <c r="R129" s="34"/>
      <c r="S129" s="34"/>
      <c r="T129" s="71"/>
      <c r="AT129" s="16" t="s">
        <v>153</v>
      </c>
      <c r="AU129" s="16" t="s">
        <v>83</v>
      </c>
    </row>
    <row r="130" spans="2:65" s="10" customFormat="1" ht="37.35" customHeight="1" x14ac:dyDescent="0.35">
      <c r="B130" s="160"/>
      <c r="C130" s="161"/>
      <c r="D130" s="162" t="s">
        <v>73</v>
      </c>
      <c r="E130" s="163" t="s">
        <v>214</v>
      </c>
      <c r="F130" s="163" t="s">
        <v>215</v>
      </c>
      <c r="G130" s="161"/>
      <c r="H130" s="161"/>
      <c r="I130" s="164"/>
      <c r="J130" s="165">
        <f>BK130</f>
        <v>0</v>
      </c>
      <c r="K130" s="161"/>
      <c r="L130" s="166"/>
      <c r="M130" s="167"/>
      <c r="N130" s="168"/>
      <c r="O130" s="168"/>
      <c r="P130" s="169">
        <f>P131+P159+P171+P201+P210+P251+P286+P316+P378+P393+P408+P420</f>
        <v>0</v>
      </c>
      <c r="Q130" s="168"/>
      <c r="R130" s="169">
        <f>R131+R159+R171+R201+R210+R251+R286+R316+R378+R393+R408+R420</f>
        <v>1.526227</v>
      </c>
      <c r="S130" s="168"/>
      <c r="T130" s="170">
        <f>T131+T159+T171+T201+T210+T251+T286+T316+T378+T393+T408+T420</f>
        <v>2.8069689999999996</v>
      </c>
      <c r="AR130" s="171" t="s">
        <v>83</v>
      </c>
      <c r="AT130" s="172" t="s">
        <v>73</v>
      </c>
      <c r="AU130" s="172" t="s">
        <v>74</v>
      </c>
      <c r="AY130" s="171" t="s">
        <v>130</v>
      </c>
      <c r="BK130" s="173">
        <f>BK131+BK159+BK171+BK201+BK210+BK251+BK286+BK316+BK378+BK393+BK408+BK420</f>
        <v>0</v>
      </c>
    </row>
    <row r="131" spans="2:65" s="10" customFormat="1" ht="19.899999999999999" customHeight="1" x14ac:dyDescent="0.3">
      <c r="B131" s="160"/>
      <c r="C131" s="161"/>
      <c r="D131" s="174" t="s">
        <v>73</v>
      </c>
      <c r="E131" s="175" t="s">
        <v>216</v>
      </c>
      <c r="F131" s="175" t="s">
        <v>217</v>
      </c>
      <c r="G131" s="161"/>
      <c r="H131" s="161"/>
      <c r="I131" s="164"/>
      <c r="J131" s="176">
        <f>BK131</f>
        <v>0</v>
      </c>
      <c r="K131" s="161"/>
      <c r="L131" s="166"/>
      <c r="M131" s="167"/>
      <c r="N131" s="168"/>
      <c r="O131" s="168"/>
      <c r="P131" s="169">
        <f>SUM(P132:P158)</f>
        <v>0</v>
      </c>
      <c r="Q131" s="168"/>
      <c r="R131" s="169">
        <f>SUM(R132:R158)</f>
        <v>0.33443999999999996</v>
      </c>
      <c r="S131" s="168"/>
      <c r="T131" s="170">
        <f>SUM(T132:T158)</f>
        <v>0.65100000000000002</v>
      </c>
      <c r="AR131" s="171" t="s">
        <v>83</v>
      </c>
      <c r="AT131" s="172" t="s">
        <v>73</v>
      </c>
      <c r="AU131" s="172" t="s">
        <v>22</v>
      </c>
      <c r="AY131" s="171" t="s">
        <v>130</v>
      </c>
      <c r="BK131" s="173">
        <f>SUM(BK132:BK158)</f>
        <v>0</v>
      </c>
    </row>
    <row r="132" spans="2:65" s="1" customFormat="1" ht="22.5" customHeight="1" x14ac:dyDescent="0.3">
      <c r="B132" s="33"/>
      <c r="C132" s="177" t="s">
        <v>8</v>
      </c>
      <c r="D132" s="177" t="s">
        <v>133</v>
      </c>
      <c r="E132" s="178" t="s">
        <v>218</v>
      </c>
      <c r="F132" s="179" t="s">
        <v>219</v>
      </c>
      <c r="G132" s="180" t="s">
        <v>220</v>
      </c>
      <c r="H132" s="181">
        <v>12</v>
      </c>
      <c r="I132" s="182"/>
      <c r="J132" s="183">
        <f t="shared" ref="J132:J150" si="0">ROUND(I132*H132,2)</f>
        <v>0</v>
      </c>
      <c r="K132" s="179" t="s">
        <v>20</v>
      </c>
      <c r="L132" s="53"/>
      <c r="M132" s="184" t="s">
        <v>20</v>
      </c>
      <c r="N132" s="185" t="s">
        <v>45</v>
      </c>
      <c r="O132" s="34"/>
      <c r="P132" s="186">
        <f t="shared" ref="P132:P150" si="1">O132*H132</f>
        <v>0</v>
      </c>
      <c r="Q132" s="186">
        <v>0</v>
      </c>
      <c r="R132" s="186">
        <f t="shared" ref="R132:R150" si="2">Q132*H132</f>
        <v>0</v>
      </c>
      <c r="S132" s="186">
        <v>0</v>
      </c>
      <c r="T132" s="187">
        <f t="shared" ref="T132:T150" si="3">S132*H132</f>
        <v>0</v>
      </c>
      <c r="AR132" s="16" t="s">
        <v>221</v>
      </c>
      <c r="AT132" s="16" t="s">
        <v>133</v>
      </c>
      <c r="AU132" s="16" t="s">
        <v>83</v>
      </c>
      <c r="AY132" s="16" t="s">
        <v>130</v>
      </c>
      <c r="BE132" s="188">
        <f t="shared" ref="BE132:BE150" si="4">IF(N132="základní",J132,0)</f>
        <v>0</v>
      </c>
      <c r="BF132" s="188">
        <f t="shared" ref="BF132:BF150" si="5">IF(N132="snížená",J132,0)</f>
        <v>0</v>
      </c>
      <c r="BG132" s="188">
        <f t="shared" ref="BG132:BG150" si="6">IF(N132="zákl. přenesená",J132,0)</f>
        <v>0</v>
      </c>
      <c r="BH132" s="188">
        <f t="shared" ref="BH132:BH150" si="7">IF(N132="sníž. přenesená",J132,0)</f>
        <v>0</v>
      </c>
      <c r="BI132" s="188">
        <f t="shared" ref="BI132:BI150" si="8">IF(N132="nulová",J132,0)</f>
        <v>0</v>
      </c>
      <c r="BJ132" s="16" t="s">
        <v>22</v>
      </c>
      <c r="BK132" s="188">
        <f t="shared" ref="BK132:BK150" si="9">ROUND(I132*H132,2)</f>
        <v>0</v>
      </c>
      <c r="BL132" s="16" t="s">
        <v>221</v>
      </c>
      <c r="BM132" s="16" t="s">
        <v>222</v>
      </c>
    </row>
    <row r="133" spans="2:65" s="1" customFormat="1" ht="31.5" customHeight="1" x14ac:dyDescent="0.3">
      <c r="B133" s="33"/>
      <c r="C133" s="193" t="s">
        <v>221</v>
      </c>
      <c r="D133" s="193" t="s">
        <v>172</v>
      </c>
      <c r="E133" s="194" t="s">
        <v>223</v>
      </c>
      <c r="F133" s="195" t="s">
        <v>224</v>
      </c>
      <c r="G133" s="196" t="s">
        <v>220</v>
      </c>
      <c r="H133" s="197">
        <v>12</v>
      </c>
      <c r="I133" s="198"/>
      <c r="J133" s="199">
        <f t="shared" si="0"/>
        <v>0</v>
      </c>
      <c r="K133" s="195" t="s">
        <v>20</v>
      </c>
      <c r="L133" s="200"/>
      <c r="M133" s="201" t="s">
        <v>20</v>
      </c>
      <c r="N133" s="202" t="s">
        <v>45</v>
      </c>
      <c r="O133" s="34"/>
      <c r="P133" s="186">
        <f t="shared" si="1"/>
        <v>0</v>
      </c>
      <c r="Q133" s="186">
        <v>8.0000000000000004E-4</v>
      </c>
      <c r="R133" s="186">
        <f t="shared" si="2"/>
        <v>9.6000000000000009E-3</v>
      </c>
      <c r="S133" s="186">
        <v>0</v>
      </c>
      <c r="T133" s="187">
        <f t="shared" si="3"/>
        <v>0</v>
      </c>
      <c r="AR133" s="16" t="s">
        <v>225</v>
      </c>
      <c r="AT133" s="16" t="s">
        <v>172</v>
      </c>
      <c r="AU133" s="16" t="s">
        <v>83</v>
      </c>
      <c r="AY133" s="16" t="s">
        <v>130</v>
      </c>
      <c r="BE133" s="188">
        <f t="shared" si="4"/>
        <v>0</v>
      </c>
      <c r="BF133" s="188">
        <f t="shared" si="5"/>
        <v>0</v>
      </c>
      <c r="BG133" s="188">
        <f t="shared" si="6"/>
        <v>0</v>
      </c>
      <c r="BH133" s="188">
        <f t="shared" si="7"/>
        <v>0</v>
      </c>
      <c r="BI133" s="188">
        <f t="shared" si="8"/>
        <v>0</v>
      </c>
      <c r="BJ133" s="16" t="s">
        <v>22</v>
      </c>
      <c r="BK133" s="188">
        <f t="shared" si="9"/>
        <v>0</v>
      </c>
      <c r="BL133" s="16" t="s">
        <v>221</v>
      </c>
      <c r="BM133" s="16" t="s">
        <v>226</v>
      </c>
    </row>
    <row r="134" spans="2:65" s="1" customFormat="1" ht="22.5" customHeight="1" x14ac:dyDescent="0.3">
      <c r="B134" s="33"/>
      <c r="C134" s="177" t="s">
        <v>227</v>
      </c>
      <c r="D134" s="177" t="s">
        <v>133</v>
      </c>
      <c r="E134" s="178" t="s">
        <v>228</v>
      </c>
      <c r="F134" s="179" t="s">
        <v>229</v>
      </c>
      <c r="G134" s="180" t="s">
        <v>220</v>
      </c>
      <c r="H134" s="181">
        <v>10</v>
      </c>
      <c r="I134" s="182"/>
      <c r="J134" s="183">
        <f t="shared" si="0"/>
        <v>0</v>
      </c>
      <c r="K134" s="179" t="s">
        <v>20</v>
      </c>
      <c r="L134" s="53"/>
      <c r="M134" s="184" t="s">
        <v>20</v>
      </c>
      <c r="N134" s="185" t="s">
        <v>45</v>
      </c>
      <c r="O134" s="34"/>
      <c r="P134" s="186">
        <f t="shared" si="1"/>
        <v>0</v>
      </c>
      <c r="Q134" s="186">
        <v>0</v>
      </c>
      <c r="R134" s="186">
        <f t="shared" si="2"/>
        <v>0</v>
      </c>
      <c r="S134" s="186">
        <v>0</v>
      </c>
      <c r="T134" s="187">
        <f t="shared" si="3"/>
        <v>0</v>
      </c>
      <c r="AR134" s="16" t="s">
        <v>221</v>
      </c>
      <c r="AT134" s="16" t="s">
        <v>133</v>
      </c>
      <c r="AU134" s="16" t="s">
        <v>83</v>
      </c>
      <c r="AY134" s="16" t="s">
        <v>130</v>
      </c>
      <c r="BE134" s="188">
        <f t="shared" si="4"/>
        <v>0</v>
      </c>
      <c r="BF134" s="188">
        <f t="shared" si="5"/>
        <v>0</v>
      </c>
      <c r="BG134" s="188">
        <f t="shared" si="6"/>
        <v>0</v>
      </c>
      <c r="BH134" s="188">
        <f t="shared" si="7"/>
        <v>0</v>
      </c>
      <c r="BI134" s="188">
        <f t="shared" si="8"/>
        <v>0</v>
      </c>
      <c r="BJ134" s="16" t="s">
        <v>22</v>
      </c>
      <c r="BK134" s="188">
        <f t="shared" si="9"/>
        <v>0</v>
      </c>
      <c r="BL134" s="16" t="s">
        <v>221</v>
      </c>
      <c r="BM134" s="16" t="s">
        <v>230</v>
      </c>
    </row>
    <row r="135" spans="2:65" s="1" customFormat="1" ht="31.5" customHeight="1" x14ac:dyDescent="0.3">
      <c r="B135" s="33"/>
      <c r="C135" s="193" t="s">
        <v>231</v>
      </c>
      <c r="D135" s="193" t="s">
        <v>172</v>
      </c>
      <c r="E135" s="194" t="s">
        <v>232</v>
      </c>
      <c r="F135" s="195" t="s">
        <v>233</v>
      </c>
      <c r="G135" s="196" t="s">
        <v>220</v>
      </c>
      <c r="H135" s="197">
        <v>10</v>
      </c>
      <c r="I135" s="198"/>
      <c r="J135" s="199">
        <f t="shared" si="0"/>
        <v>0</v>
      </c>
      <c r="K135" s="195" t="s">
        <v>20</v>
      </c>
      <c r="L135" s="200"/>
      <c r="M135" s="201" t="s">
        <v>20</v>
      </c>
      <c r="N135" s="202" t="s">
        <v>45</v>
      </c>
      <c r="O135" s="34"/>
      <c r="P135" s="186">
        <f t="shared" si="1"/>
        <v>0</v>
      </c>
      <c r="Q135" s="186">
        <v>1E-3</v>
      </c>
      <c r="R135" s="186">
        <f t="shared" si="2"/>
        <v>0.01</v>
      </c>
      <c r="S135" s="186">
        <v>0</v>
      </c>
      <c r="T135" s="187">
        <f t="shared" si="3"/>
        <v>0</v>
      </c>
      <c r="AR135" s="16" t="s">
        <v>225</v>
      </c>
      <c r="AT135" s="16" t="s">
        <v>172</v>
      </c>
      <c r="AU135" s="16" t="s">
        <v>83</v>
      </c>
      <c r="AY135" s="16" t="s">
        <v>130</v>
      </c>
      <c r="BE135" s="188">
        <f t="shared" si="4"/>
        <v>0</v>
      </c>
      <c r="BF135" s="188">
        <f t="shared" si="5"/>
        <v>0</v>
      </c>
      <c r="BG135" s="188">
        <f t="shared" si="6"/>
        <v>0</v>
      </c>
      <c r="BH135" s="188">
        <f t="shared" si="7"/>
        <v>0</v>
      </c>
      <c r="BI135" s="188">
        <f t="shared" si="8"/>
        <v>0</v>
      </c>
      <c r="BJ135" s="16" t="s">
        <v>22</v>
      </c>
      <c r="BK135" s="188">
        <f t="shared" si="9"/>
        <v>0</v>
      </c>
      <c r="BL135" s="16" t="s">
        <v>221</v>
      </c>
      <c r="BM135" s="16" t="s">
        <v>234</v>
      </c>
    </row>
    <row r="136" spans="2:65" s="1" customFormat="1" ht="22.5" customHeight="1" x14ac:dyDescent="0.3">
      <c r="B136" s="33"/>
      <c r="C136" s="177" t="s">
        <v>235</v>
      </c>
      <c r="D136" s="177" t="s">
        <v>133</v>
      </c>
      <c r="E136" s="178" t="s">
        <v>236</v>
      </c>
      <c r="F136" s="179" t="s">
        <v>237</v>
      </c>
      <c r="G136" s="180" t="s">
        <v>220</v>
      </c>
      <c r="H136" s="181">
        <v>32</v>
      </c>
      <c r="I136" s="182"/>
      <c r="J136" s="183">
        <f t="shared" si="0"/>
        <v>0</v>
      </c>
      <c r="K136" s="179" t="s">
        <v>20</v>
      </c>
      <c r="L136" s="53"/>
      <c r="M136" s="184" t="s">
        <v>20</v>
      </c>
      <c r="N136" s="185" t="s">
        <v>45</v>
      </c>
      <c r="O136" s="34"/>
      <c r="P136" s="186">
        <f t="shared" si="1"/>
        <v>0</v>
      </c>
      <c r="Q136" s="186">
        <v>0</v>
      </c>
      <c r="R136" s="186">
        <f t="shared" si="2"/>
        <v>0</v>
      </c>
      <c r="S136" s="186">
        <v>0</v>
      </c>
      <c r="T136" s="187">
        <f t="shared" si="3"/>
        <v>0</v>
      </c>
      <c r="AR136" s="16" t="s">
        <v>221</v>
      </c>
      <c r="AT136" s="16" t="s">
        <v>133</v>
      </c>
      <c r="AU136" s="16" t="s">
        <v>83</v>
      </c>
      <c r="AY136" s="16" t="s">
        <v>130</v>
      </c>
      <c r="BE136" s="188">
        <f t="shared" si="4"/>
        <v>0</v>
      </c>
      <c r="BF136" s="188">
        <f t="shared" si="5"/>
        <v>0</v>
      </c>
      <c r="BG136" s="188">
        <f t="shared" si="6"/>
        <v>0</v>
      </c>
      <c r="BH136" s="188">
        <f t="shared" si="7"/>
        <v>0</v>
      </c>
      <c r="BI136" s="188">
        <f t="shared" si="8"/>
        <v>0</v>
      </c>
      <c r="BJ136" s="16" t="s">
        <v>22</v>
      </c>
      <c r="BK136" s="188">
        <f t="shared" si="9"/>
        <v>0</v>
      </c>
      <c r="BL136" s="16" t="s">
        <v>221</v>
      </c>
      <c r="BM136" s="16" t="s">
        <v>238</v>
      </c>
    </row>
    <row r="137" spans="2:65" s="1" customFormat="1" ht="31.5" customHeight="1" x14ac:dyDescent="0.3">
      <c r="B137" s="33"/>
      <c r="C137" s="193" t="s">
        <v>239</v>
      </c>
      <c r="D137" s="193" t="s">
        <v>172</v>
      </c>
      <c r="E137" s="194" t="s">
        <v>240</v>
      </c>
      <c r="F137" s="195" t="s">
        <v>241</v>
      </c>
      <c r="G137" s="196" t="s">
        <v>220</v>
      </c>
      <c r="H137" s="197">
        <v>32</v>
      </c>
      <c r="I137" s="198"/>
      <c r="J137" s="199">
        <f t="shared" si="0"/>
        <v>0</v>
      </c>
      <c r="K137" s="195" t="s">
        <v>20</v>
      </c>
      <c r="L137" s="200"/>
      <c r="M137" s="201" t="s">
        <v>20</v>
      </c>
      <c r="N137" s="202" t="s">
        <v>45</v>
      </c>
      <c r="O137" s="34"/>
      <c r="P137" s="186">
        <f t="shared" si="1"/>
        <v>0</v>
      </c>
      <c r="Q137" s="186">
        <v>2E-3</v>
      </c>
      <c r="R137" s="186">
        <f t="shared" si="2"/>
        <v>6.4000000000000001E-2</v>
      </c>
      <c r="S137" s="186">
        <v>0</v>
      </c>
      <c r="T137" s="187">
        <f t="shared" si="3"/>
        <v>0</v>
      </c>
      <c r="AR137" s="16" t="s">
        <v>225</v>
      </c>
      <c r="AT137" s="16" t="s">
        <v>172</v>
      </c>
      <c r="AU137" s="16" t="s">
        <v>83</v>
      </c>
      <c r="AY137" s="16" t="s">
        <v>130</v>
      </c>
      <c r="BE137" s="188">
        <f t="shared" si="4"/>
        <v>0</v>
      </c>
      <c r="BF137" s="188">
        <f t="shared" si="5"/>
        <v>0</v>
      </c>
      <c r="BG137" s="188">
        <f t="shared" si="6"/>
        <v>0</v>
      </c>
      <c r="BH137" s="188">
        <f t="shared" si="7"/>
        <v>0</v>
      </c>
      <c r="BI137" s="188">
        <f t="shared" si="8"/>
        <v>0</v>
      </c>
      <c r="BJ137" s="16" t="s">
        <v>22</v>
      </c>
      <c r="BK137" s="188">
        <f t="shared" si="9"/>
        <v>0</v>
      </c>
      <c r="BL137" s="16" t="s">
        <v>221</v>
      </c>
      <c r="BM137" s="16" t="s">
        <v>242</v>
      </c>
    </row>
    <row r="138" spans="2:65" s="1" customFormat="1" ht="22.5" customHeight="1" x14ac:dyDescent="0.3">
      <c r="B138" s="33"/>
      <c r="C138" s="177" t="s">
        <v>7</v>
      </c>
      <c r="D138" s="177" t="s">
        <v>133</v>
      </c>
      <c r="E138" s="178" t="s">
        <v>243</v>
      </c>
      <c r="F138" s="179" t="s">
        <v>244</v>
      </c>
      <c r="G138" s="180" t="s">
        <v>220</v>
      </c>
      <c r="H138" s="181">
        <v>4</v>
      </c>
      <c r="I138" s="182"/>
      <c r="J138" s="183">
        <f t="shared" si="0"/>
        <v>0</v>
      </c>
      <c r="K138" s="179" t="s">
        <v>20</v>
      </c>
      <c r="L138" s="53"/>
      <c r="M138" s="184" t="s">
        <v>20</v>
      </c>
      <c r="N138" s="185" t="s">
        <v>45</v>
      </c>
      <c r="O138" s="34"/>
      <c r="P138" s="186">
        <f t="shared" si="1"/>
        <v>0</v>
      </c>
      <c r="Q138" s="186">
        <v>0</v>
      </c>
      <c r="R138" s="186">
        <f t="shared" si="2"/>
        <v>0</v>
      </c>
      <c r="S138" s="186">
        <v>0</v>
      </c>
      <c r="T138" s="187">
        <f t="shared" si="3"/>
        <v>0</v>
      </c>
      <c r="AR138" s="16" t="s">
        <v>221</v>
      </c>
      <c r="AT138" s="16" t="s">
        <v>133</v>
      </c>
      <c r="AU138" s="16" t="s">
        <v>83</v>
      </c>
      <c r="AY138" s="16" t="s">
        <v>130</v>
      </c>
      <c r="BE138" s="188">
        <f t="shared" si="4"/>
        <v>0</v>
      </c>
      <c r="BF138" s="188">
        <f t="shared" si="5"/>
        <v>0</v>
      </c>
      <c r="BG138" s="188">
        <f t="shared" si="6"/>
        <v>0</v>
      </c>
      <c r="BH138" s="188">
        <f t="shared" si="7"/>
        <v>0</v>
      </c>
      <c r="BI138" s="188">
        <f t="shared" si="8"/>
        <v>0</v>
      </c>
      <c r="BJ138" s="16" t="s">
        <v>22</v>
      </c>
      <c r="BK138" s="188">
        <f t="shared" si="9"/>
        <v>0</v>
      </c>
      <c r="BL138" s="16" t="s">
        <v>221</v>
      </c>
      <c r="BM138" s="16" t="s">
        <v>245</v>
      </c>
    </row>
    <row r="139" spans="2:65" s="1" customFormat="1" ht="31.5" customHeight="1" x14ac:dyDescent="0.3">
      <c r="B139" s="33"/>
      <c r="C139" s="193" t="s">
        <v>246</v>
      </c>
      <c r="D139" s="193" t="s">
        <v>172</v>
      </c>
      <c r="E139" s="194" t="s">
        <v>247</v>
      </c>
      <c r="F139" s="195" t="s">
        <v>248</v>
      </c>
      <c r="G139" s="196" t="s">
        <v>220</v>
      </c>
      <c r="H139" s="197">
        <v>4</v>
      </c>
      <c r="I139" s="198"/>
      <c r="J139" s="199">
        <f t="shared" si="0"/>
        <v>0</v>
      </c>
      <c r="K139" s="195" t="s">
        <v>20</v>
      </c>
      <c r="L139" s="200"/>
      <c r="M139" s="201" t="s">
        <v>20</v>
      </c>
      <c r="N139" s="202" t="s">
        <v>45</v>
      </c>
      <c r="O139" s="34"/>
      <c r="P139" s="186">
        <f t="shared" si="1"/>
        <v>0</v>
      </c>
      <c r="Q139" s="186">
        <v>3.5000000000000001E-3</v>
      </c>
      <c r="R139" s="186">
        <f t="shared" si="2"/>
        <v>1.4E-2</v>
      </c>
      <c r="S139" s="186">
        <v>0</v>
      </c>
      <c r="T139" s="187">
        <f t="shared" si="3"/>
        <v>0</v>
      </c>
      <c r="AR139" s="16" t="s">
        <v>225</v>
      </c>
      <c r="AT139" s="16" t="s">
        <v>172</v>
      </c>
      <c r="AU139" s="16" t="s">
        <v>83</v>
      </c>
      <c r="AY139" s="16" t="s">
        <v>130</v>
      </c>
      <c r="BE139" s="188">
        <f t="shared" si="4"/>
        <v>0</v>
      </c>
      <c r="BF139" s="188">
        <f t="shared" si="5"/>
        <v>0</v>
      </c>
      <c r="BG139" s="188">
        <f t="shared" si="6"/>
        <v>0</v>
      </c>
      <c r="BH139" s="188">
        <f t="shared" si="7"/>
        <v>0</v>
      </c>
      <c r="BI139" s="188">
        <f t="shared" si="8"/>
        <v>0</v>
      </c>
      <c r="BJ139" s="16" t="s">
        <v>22</v>
      </c>
      <c r="BK139" s="188">
        <f t="shared" si="9"/>
        <v>0</v>
      </c>
      <c r="BL139" s="16" t="s">
        <v>221</v>
      </c>
      <c r="BM139" s="16" t="s">
        <v>249</v>
      </c>
    </row>
    <row r="140" spans="2:65" s="1" customFormat="1" ht="22.5" customHeight="1" x14ac:dyDescent="0.3">
      <c r="B140" s="33"/>
      <c r="C140" s="177" t="s">
        <v>250</v>
      </c>
      <c r="D140" s="177" t="s">
        <v>133</v>
      </c>
      <c r="E140" s="178" t="s">
        <v>251</v>
      </c>
      <c r="F140" s="179" t="s">
        <v>244</v>
      </c>
      <c r="G140" s="180" t="s">
        <v>220</v>
      </c>
      <c r="H140" s="181">
        <v>34</v>
      </c>
      <c r="I140" s="182"/>
      <c r="J140" s="183">
        <f t="shared" si="0"/>
        <v>0</v>
      </c>
      <c r="K140" s="179" t="s">
        <v>20</v>
      </c>
      <c r="L140" s="53"/>
      <c r="M140" s="184" t="s">
        <v>20</v>
      </c>
      <c r="N140" s="185" t="s">
        <v>45</v>
      </c>
      <c r="O140" s="34"/>
      <c r="P140" s="186">
        <f t="shared" si="1"/>
        <v>0</v>
      </c>
      <c r="Q140" s="186">
        <v>0</v>
      </c>
      <c r="R140" s="186">
        <f t="shared" si="2"/>
        <v>0</v>
      </c>
      <c r="S140" s="186">
        <v>0</v>
      </c>
      <c r="T140" s="187">
        <f t="shared" si="3"/>
        <v>0</v>
      </c>
      <c r="AR140" s="16" t="s">
        <v>221</v>
      </c>
      <c r="AT140" s="16" t="s">
        <v>133</v>
      </c>
      <c r="AU140" s="16" t="s">
        <v>83</v>
      </c>
      <c r="AY140" s="16" t="s">
        <v>130</v>
      </c>
      <c r="BE140" s="188">
        <f t="shared" si="4"/>
        <v>0</v>
      </c>
      <c r="BF140" s="188">
        <f t="shared" si="5"/>
        <v>0</v>
      </c>
      <c r="BG140" s="188">
        <f t="shared" si="6"/>
        <v>0</v>
      </c>
      <c r="BH140" s="188">
        <f t="shared" si="7"/>
        <v>0</v>
      </c>
      <c r="BI140" s="188">
        <f t="shared" si="8"/>
        <v>0</v>
      </c>
      <c r="BJ140" s="16" t="s">
        <v>22</v>
      </c>
      <c r="BK140" s="188">
        <f t="shared" si="9"/>
        <v>0</v>
      </c>
      <c r="BL140" s="16" t="s">
        <v>221</v>
      </c>
      <c r="BM140" s="16" t="s">
        <v>252</v>
      </c>
    </row>
    <row r="141" spans="2:65" s="1" customFormat="1" ht="31.5" customHeight="1" x14ac:dyDescent="0.3">
      <c r="B141" s="33"/>
      <c r="C141" s="193" t="s">
        <v>253</v>
      </c>
      <c r="D141" s="193" t="s">
        <v>172</v>
      </c>
      <c r="E141" s="194" t="s">
        <v>254</v>
      </c>
      <c r="F141" s="195" t="s">
        <v>255</v>
      </c>
      <c r="G141" s="196" t="s">
        <v>220</v>
      </c>
      <c r="H141" s="197">
        <v>34</v>
      </c>
      <c r="I141" s="198"/>
      <c r="J141" s="199">
        <f t="shared" si="0"/>
        <v>0</v>
      </c>
      <c r="K141" s="195" t="s">
        <v>20</v>
      </c>
      <c r="L141" s="200"/>
      <c r="M141" s="201" t="s">
        <v>20</v>
      </c>
      <c r="N141" s="202" t="s">
        <v>45</v>
      </c>
      <c r="O141" s="34"/>
      <c r="P141" s="186">
        <f t="shared" si="1"/>
        <v>0</v>
      </c>
      <c r="Q141" s="186">
        <v>3.5000000000000001E-3</v>
      </c>
      <c r="R141" s="186">
        <f t="shared" si="2"/>
        <v>0.11900000000000001</v>
      </c>
      <c r="S141" s="186">
        <v>0</v>
      </c>
      <c r="T141" s="187">
        <f t="shared" si="3"/>
        <v>0</v>
      </c>
      <c r="AR141" s="16" t="s">
        <v>225</v>
      </c>
      <c r="AT141" s="16" t="s">
        <v>172</v>
      </c>
      <c r="AU141" s="16" t="s">
        <v>83</v>
      </c>
      <c r="AY141" s="16" t="s">
        <v>130</v>
      </c>
      <c r="BE141" s="188">
        <f t="shared" si="4"/>
        <v>0</v>
      </c>
      <c r="BF141" s="188">
        <f t="shared" si="5"/>
        <v>0</v>
      </c>
      <c r="BG141" s="188">
        <f t="shared" si="6"/>
        <v>0</v>
      </c>
      <c r="BH141" s="188">
        <f t="shared" si="7"/>
        <v>0</v>
      </c>
      <c r="BI141" s="188">
        <f t="shared" si="8"/>
        <v>0</v>
      </c>
      <c r="BJ141" s="16" t="s">
        <v>22</v>
      </c>
      <c r="BK141" s="188">
        <f t="shared" si="9"/>
        <v>0</v>
      </c>
      <c r="BL141" s="16" t="s">
        <v>221</v>
      </c>
      <c r="BM141" s="16" t="s">
        <v>256</v>
      </c>
    </row>
    <row r="142" spans="2:65" s="1" customFormat="1" ht="22.5" customHeight="1" x14ac:dyDescent="0.3">
      <c r="B142" s="33"/>
      <c r="C142" s="177" t="s">
        <v>257</v>
      </c>
      <c r="D142" s="177" t="s">
        <v>133</v>
      </c>
      <c r="E142" s="178" t="s">
        <v>258</v>
      </c>
      <c r="F142" s="179" t="s">
        <v>259</v>
      </c>
      <c r="G142" s="180" t="s">
        <v>220</v>
      </c>
      <c r="H142" s="181">
        <v>17</v>
      </c>
      <c r="I142" s="182"/>
      <c r="J142" s="183">
        <f t="shared" si="0"/>
        <v>0</v>
      </c>
      <c r="K142" s="179" t="s">
        <v>20</v>
      </c>
      <c r="L142" s="53"/>
      <c r="M142" s="184" t="s">
        <v>20</v>
      </c>
      <c r="N142" s="185" t="s">
        <v>45</v>
      </c>
      <c r="O142" s="34"/>
      <c r="P142" s="186">
        <f t="shared" si="1"/>
        <v>0</v>
      </c>
      <c r="Q142" s="186">
        <v>0</v>
      </c>
      <c r="R142" s="186">
        <f t="shared" si="2"/>
        <v>0</v>
      </c>
      <c r="S142" s="186">
        <v>0</v>
      </c>
      <c r="T142" s="187">
        <f t="shared" si="3"/>
        <v>0</v>
      </c>
      <c r="AR142" s="16" t="s">
        <v>221</v>
      </c>
      <c r="AT142" s="16" t="s">
        <v>133</v>
      </c>
      <c r="AU142" s="16" t="s">
        <v>83</v>
      </c>
      <c r="AY142" s="16" t="s">
        <v>130</v>
      </c>
      <c r="BE142" s="188">
        <f t="shared" si="4"/>
        <v>0</v>
      </c>
      <c r="BF142" s="188">
        <f t="shared" si="5"/>
        <v>0</v>
      </c>
      <c r="BG142" s="188">
        <f t="shared" si="6"/>
        <v>0</v>
      </c>
      <c r="BH142" s="188">
        <f t="shared" si="7"/>
        <v>0</v>
      </c>
      <c r="BI142" s="188">
        <f t="shared" si="8"/>
        <v>0</v>
      </c>
      <c r="BJ142" s="16" t="s">
        <v>22</v>
      </c>
      <c r="BK142" s="188">
        <f t="shared" si="9"/>
        <v>0</v>
      </c>
      <c r="BL142" s="16" t="s">
        <v>221</v>
      </c>
      <c r="BM142" s="16" t="s">
        <v>260</v>
      </c>
    </row>
    <row r="143" spans="2:65" s="1" customFormat="1" ht="31.5" customHeight="1" x14ac:dyDescent="0.3">
      <c r="B143" s="33"/>
      <c r="C143" s="193" t="s">
        <v>261</v>
      </c>
      <c r="D143" s="193" t="s">
        <v>172</v>
      </c>
      <c r="E143" s="194" t="s">
        <v>262</v>
      </c>
      <c r="F143" s="195" t="s">
        <v>263</v>
      </c>
      <c r="G143" s="196" t="s">
        <v>220</v>
      </c>
      <c r="H143" s="197">
        <v>17</v>
      </c>
      <c r="I143" s="198"/>
      <c r="J143" s="199">
        <f t="shared" si="0"/>
        <v>0</v>
      </c>
      <c r="K143" s="195" t="s">
        <v>20</v>
      </c>
      <c r="L143" s="200"/>
      <c r="M143" s="201" t="s">
        <v>20</v>
      </c>
      <c r="N143" s="202" t="s">
        <v>45</v>
      </c>
      <c r="O143" s="34"/>
      <c r="P143" s="186">
        <f t="shared" si="1"/>
        <v>0</v>
      </c>
      <c r="Q143" s="186">
        <v>4.4999999999999997E-3</v>
      </c>
      <c r="R143" s="186">
        <f t="shared" si="2"/>
        <v>7.6499999999999999E-2</v>
      </c>
      <c r="S143" s="186">
        <v>0</v>
      </c>
      <c r="T143" s="187">
        <f t="shared" si="3"/>
        <v>0</v>
      </c>
      <c r="AR143" s="16" t="s">
        <v>225</v>
      </c>
      <c r="AT143" s="16" t="s">
        <v>172</v>
      </c>
      <c r="AU143" s="16" t="s">
        <v>83</v>
      </c>
      <c r="AY143" s="16" t="s">
        <v>130</v>
      </c>
      <c r="BE143" s="188">
        <f t="shared" si="4"/>
        <v>0</v>
      </c>
      <c r="BF143" s="188">
        <f t="shared" si="5"/>
        <v>0</v>
      </c>
      <c r="BG143" s="188">
        <f t="shared" si="6"/>
        <v>0</v>
      </c>
      <c r="BH143" s="188">
        <f t="shared" si="7"/>
        <v>0</v>
      </c>
      <c r="BI143" s="188">
        <f t="shared" si="8"/>
        <v>0</v>
      </c>
      <c r="BJ143" s="16" t="s">
        <v>22</v>
      </c>
      <c r="BK143" s="188">
        <f t="shared" si="9"/>
        <v>0</v>
      </c>
      <c r="BL143" s="16" t="s">
        <v>221</v>
      </c>
      <c r="BM143" s="16" t="s">
        <v>264</v>
      </c>
    </row>
    <row r="144" spans="2:65" s="1" customFormat="1" ht="31.5" customHeight="1" x14ac:dyDescent="0.3">
      <c r="B144" s="33"/>
      <c r="C144" s="177" t="s">
        <v>265</v>
      </c>
      <c r="D144" s="177" t="s">
        <v>133</v>
      </c>
      <c r="E144" s="178" t="s">
        <v>266</v>
      </c>
      <c r="F144" s="179" t="s">
        <v>267</v>
      </c>
      <c r="G144" s="180" t="s">
        <v>151</v>
      </c>
      <c r="H144" s="181">
        <v>12</v>
      </c>
      <c r="I144" s="182"/>
      <c r="J144" s="183">
        <f t="shared" si="0"/>
        <v>0</v>
      </c>
      <c r="K144" s="179" t="s">
        <v>20</v>
      </c>
      <c r="L144" s="53"/>
      <c r="M144" s="184" t="s">
        <v>20</v>
      </c>
      <c r="N144" s="185" t="s">
        <v>45</v>
      </c>
      <c r="O144" s="34"/>
      <c r="P144" s="186">
        <f t="shared" si="1"/>
        <v>0</v>
      </c>
      <c r="Q144" s="186">
        <v>3.5E-4</v>
      </c>
      <c r="R144" s="186">
        <f t="shared" si="2"/>
        <v>4.1999999999999997E-3</v>
      </c>
      <c r="S144" s="186">
        <v>0</v>
      </c>
      <c r="T144" s="187">
        <f t="shared" si="3"/>
        <v>0</v>
      </c>
      <c r="AR144" s="16" t="s">
        <v>221</v>
      </c>
      <c r="AT144" s="16" t="s">
        <v>133</v>
      </c>
      <c r="AU144" s="16" t="s">
        <v>83</v>
      </c>
      <c r="AY144" s="16" t="s">
        <v>130</v>
      </c>
      <c r="BE144" s="188">
        <f t="shared" si="4"/>
        <v>0</v>
      </c>
      <c r="BF144" s="188">
        <f t="shared" si="5"/>
        <v>0</v>
      </c>
      <c r="BG144" s="188">
        <f t="shared" si="6"/>
        <v>0</v>
      </c>
      <c r="BH144" s="188">
        <f t="shared" si="7"/>
        <v>0</v>
      </c>
      <c r="BI144" s="188">
        <f t="shared" si="8"/>
        <v>0</v>
      </c>
      <c r="BJ144" s="16" t="s">
        <v>22</v>
      </c>
      <c r="BK144" s="188">
        <f t="shared" si="9"/>
        <v>0</v>
      </c>
      <c r="BL144" s="16" t="s">
        <v>221</v>
      </c>
      <c r="BM144" s="16" t="s">
        <v>268</v>
      </c>
    </row>
    <row r="145" spans="2:65" s="1" customFormat="1" ht="31.5" customHeight="1" x14ac:dyDescent="0.3">
      <c r="B145" s="33"/>
      <c r="C145" s="193" t="s">
        <v>269</v>
      </c>
      <c r="D145" s="193" t="s">
        <v>172</v>
      </c>
      <c r="E145" s="194" t="s">
        <v>270</v>
      </c>
      <c r="F145" s="195" t="s">
        <v>271</v>
      </c>
      <c r="G145" s="196" t="s">
        <v>151</v>
      </c>
      <c r="H145" s="197">
        <v>12</v>
      </c>
      <c r="I145" s="198"/>
      <c r="J145" s="199">
        <f t="shared" si="0"/>
        <v>0</v>
      </c>
      <c r="K145" s="195" t="s">
        <v>20</v>
      </c>
      <c r="L145" s="200"/>
      <c r="M145" s="201" t="s">
        <v>20</v>
      </c>
      <c r="N145" s="202" t="s">
        <v>45</v>
      </c>
      <c r="O145" s="34"/>
      <c r="P145" s="186">
        <f t="shared" si="1"/>
        <v>0</v>
      </c>
      <c r="Q145" s="186">
        <v>3.0000000000000001E-3</v>
      </c>
      <c r="R145" s="186">
        <f t="shared" si="2"/>
        <v>3.6000000000000004E-2</v>
      </c>
      <c r="S145" s="186">
        <v>0</v>
      </c>
      <c r="T145" s="187">
        <f t="shared" si="3"/>
        <v>0</v>
      </c>
      <c r="AR145" s="16" t="s">
        <v>225</v>
      </c>
      <c r="AT145" s="16" t="s">
        <v>172</v>
      </c>
      <c r="AU145" s="16" t="s">
        <v>83</v>
      </c>
      <c r="AY145" s="16" t="s">
        <v>130</v>
      </c>
      <c r="BE145" s="188">
        <f t="shared" si="4"/>
        <v>0</v>
      </c>
      <c r="BF145" s="188">
        <f t="shared" si="5"/>
        <v>0</v>
      </c>
      <c r="BG145" s="188">
        <f t="shared" si="6"/>
        <v>0</v>
      </c>
      <c r="BH145" s="188">
        <f t="shared" si="7"/>
        <v>0</v>
      </c>
      <c r="BI145" s="188">
        <f t="shared" si="8"/>
        <v>0</v>
      </c>
      <c r="BJ145" s="16" t="s">
        <v>22</v>
      </c>
      <c r="BK145" s="188">
        <f t="shared" si="9"/>
        <v>0</v>
      </c>
      <c r="BL145" s="16" t="s">
        <v>221</v>
      </c>
      <c r="BM145" s="16" t="s">
        <v>272</v>
      </c>
    </row>
    <row r="146" spans="2:65" s="1" customFormat="1" ht="31.5" customHeight="1" x14ac:dyDescent="0.3">
      <c r="B146" s="33"/>
      <c r="C146" s="177" t="s">
        <v>273</v>
      </c>
      <c r="D146" s="177" t="s">
        <v>133</v>
      </c>
      <c r="E146" s="178" t="s">
        <v>274</v>
      </c>
      <c r="F146" s="179" t="s">
        <v>275</v>
      </c>
      <c r="G146" s="180" t="s">
        <v>136</v>
      </c>
      <c r="H146" s="181">
        <v>2</v>
      </c>
      <c r="I146" s="182"/>
      <c r="J146" s="183">
        <f t="shared" si="0"/>
        <v>0</v>
      </c>
      <c r="K146" s="179" t="s">
        <v>20</v>
      </c>
      <c r="L146" s="53"/>
      <c r="M146" s="184" t="s">
        <v>20</v>
      </c>
      <c r="N146" s="185" t="s">
        <v>45</v>
      </c>
      <c r="O146" s="34"/>
      <c r="P146" s="186">
        <f t="shared" si="1"/>
        <v>0</v>
      </c>
      <c r="Q146" s="186">
        <v>1E-4</v>
      </c>
      <c r="R146" s="186">
        <f t="shared" si="2"/>
        <v>2.0000000000000001E-4</v>
      </c>
      <c r="S146" s="186">
        <v>0</v>
      </c>
      <c r="T146" s="187">
        <f t="shared" si="3"/>
        <v>0</v>
      </c>
      <c r="AR146" s="16" t="s">
        <v>221</v>
      </c>
      <c r="AT146" s="16" t="s">
        <v>133</v>
      </c>
      <c r="AU146" s="16" t="s">
        <v>83</v>
      </c>
      <c r="AY146" s="16" t="s">
        <v>130</v>
      </c>
      <c r="BE146" s="188">
        <f t="shared" si="4"/>
        <v>0</v>
      </c>
      <c r="BF146" s="188">
        <f t="shared" si="5"/>
        <v>0</v>
      </c>
      <c r="BG146" s="188">
        <f t="shared" si="6"/>
        <v>0</v>
      </c>
      <c r="BH146" s="188">
        <f t="shared" si="7"/>
        <v>0</v>
      </c>
      <c r="BI146" s="188">
        <f t="shared" si="8"/>
        <v>0</v>
      </c>
      <c r="BJ146" s="16" t="s">
        <v>22</v>
      </c>
      <c r="BK146" s="188">
        <f t="shared" si="9"/>
        <v>0</v>
      </c>
      <c r="BL146" s="16" t="s">
        <v>221</v>
      </c>
      <c r="BM146" s="16" t="s">
        <v>276</v>
      </c>
    </row>
    <row r="147" spans="2:65" s="1" customFormat="1" ht="31.5" customHeight="1" x14ac:dyDescent="0.3">
      <c r="B147" s="33"/>
      <c r="C147" s="177" t="s">
        <v>277</v>
      </c>
      <c r="D147" s="177" t="s">
        <v>133</v>
      </c>
      <c r="E147" s="178" t="s">
        <v>278</v>
      </c>
      <c r="F147" s="179" t="s">
        <v>279</v>
      </c>
      <c r="G147" s="180" t="s">
        <v>136</v>
      </c>
      <c r="H147" s="181">
        <v>4</v>
      </c>
      <c r="I147" s="182"/>
      <c r="J147" s="183">
        <f t="shared" si="0"/>
        <v>0</v>
      </c>
      <c r="K147" s="179" t="s">
        <v>20</v>
      </c>
      <c r="L147" s="53"/>
      <c r="M147" s="184" t="s">
        <v>20</v>
      </c>
      <c r="N147" s="185" t="s">
        <v>45</v>
      </c>
      <c r="O147" s="34"/>
      <c r="P147" s="186">
        <f t="shared" si="1"/>
        <v>0</v>
      </c>
      <c r="Q147" s="186">
        <v>1.6000000000000001E-4</v>
      </c>
      <c r="R147" s="186">
        <f t="shared" si="2"/>
        <v>6.4000000000000005E-4</v>
      </c>
      <c r="S147" s="186">
        <v>0</v>
      </c>
      <c r="T147" s="187">
        <f t="shared" si="3"/>
        <v>0</v>
      </c>
      <c r="AR147" s="16" t="s">
        <v>221</v>
      </c>
      <c r="AT147" s="16" t="s">
        <v>133</v>
      </c>
      <c r="AU147" s="16" t="s">
        <v>83</v>
      </c>
      <c r="AY147" s="16" t="s">
        <v>130</v>
      </c>
      <c r="BE147" s="188">
        <f t="shared" si="4"/>
        <v>0</v>
      </c>
      <c r="BF147" s="188">
        <f t="shared" si="5"/>
        <v>0</v>
      </c>
      <c r="BG147" s="188">
        <f t="shared" si="6"/>
        <v>0</v>
      </c>
      <c r="BH147" s="188">
        <f t="shared" si="7"/>
        <v>0</v>
      </c>
      <c r="BI147" s="188">
        <f t="shared" si="8"/>
        <v>0</v>
      </c>
      <c r="BJ147" s="16" t="s">
        <v>22</v>
      </c>
      <c r="BK147" s="188">
        <f t="shared" si="9"/>
        <v>0</v>
      </c>
      <c r="BL147" s="16" t="s">
        <v>221</v>
      </c>
      <c r="BM147" s="16" t="s">
        <v>280</v>
      </c>
    </row>
    <row r="148" spans="2:65" s="1" customFormat="1" ht="31.5" customHeight="1" x14ac:dyDescent="0.3">
      <c r="B148" s="33"/>
      <c r="C148" s="177" t="s">
        <v>281</v>
      </c>
      <c r="D148" s="177" t="s">
        <v>133</v>
      </c>
      <c r="E148" s="178" t="s">
        <v>282</v>
      </c>
      <c r="F148" s="179" t="s">
        <v>283</v>
      </c>
      <c r="G148" s="180" t="s">
        <v>136</v>
      </c>
      <c r="H148" s="181">
        <v>1</v>
      </c>
      <c r="I148" s="182"/>
      <c r="J148" s="183">
        <f t="shared" si="0"/>
        <v>0</v>
      </c>
      <c r="K148" s="179" t="s">
        <v>20</v>
      </c>
      <c r="L148" s="53"/>
      <c r="M148" s="184" t="s">
        <v>20</v>
      </c>
      <c r="N148" s="185" t="s">
        <v>45</v>
      </c>
      <c r="O148" s="34"/>
      <c r="P148" s="186">
        <f t="shared" si="1"/>
        <v>0</v>
      </c>
      <c r="Q148" s="186">
        <v>1E-4</v>
      </c>
      <c r="R148" s="186">
        <f t="shared" si="2"/>
        <v>1E-4</v>
      </c>
      <c r="S148" s="186">
        <v>0</v>
      </c>
      <c r="T148" s="187">
        <f t="shared" si="3"/>
        <v>0</v>
      </c>
      <c r="AR148" s="16" t="s">
        <v>221</v>
      </c>
      <c r="AT148" s="16" t="s">
        <v>133</v>
      </c>
      <c r="AU148" s="16" t="s">
        <v>83</v>
      </c>
      <c r="AY148" s="16" t="s">
        <v>130</v>
      </c>
      <c r="BE148" s="188">
        <f t="shared" si="4"/>
        <v>0</v>
      </c>
      <c r="BF148" s="188">
        <f t="shared" si="5"/>
        <v>0</v>
      </c>
      <c r="BG148" s="188">
        <f t="shared" si="6"/>
        <v>0</v>
      </c>
      <c r="BH148" s="188">
        <f t="shared" si="7"/>
        <v>0</v>
      </c>
      <c r="BI148" s="188">
        <f t="shared" si="8"/>
        <v>0</v>
      </c>
      <c r="BJ148" s="16" t="s">
        <v>22</v>
      </c>
      <c r="BK148" s="188">
        <f t="shared" si="9"/>
        <v>0</v>
      </c>
      <c r="BL148" s="16" t="s">
        <v>221</v>
      </c>
      <c r="BM148" s="16" t="s">
        <v>284</v>
      </c>
    </row>
    <row r="149" spans="2:65" s="1" customFormat="1" ht="31.5" customHeight="1" x14ac:dyDescent="0.3">
      <c r="B149" s="33"/>
      <c r="C149" s="177" t="s">
        <v>225</v>
      </c>
      <c r="D149" s="177" t="s">
        <v>133</v>
      </c>
      <c r="E149" s="178" t="s">
        <v>285</v>
      </c>
      <c r="F149" s="179" t="s">
        <v>286</v>
      </c>
      <c r="G149" s="180" t="s">
        <v>136</v>
      </c>
      <c r="H149" s="181">
        <v>2</v>
      </c>
      <c r="I149" s="182"/>
      <c r="J149" s="183">
        <f t="shared" si="0"/>
        <v>0</v>
      </c>
      <c r="K149" s="179" t="s">
        <v>20</v>
      </c>
      <c r="L149" s="53"/>
      <c r="M149" s="184" t="s">
        <v>20</v>
      </c>
      <c r="N149" s="185" t="s">
        <v>45</v>
      </c>
      <c r="O149" s="34"/>
      <c r="P149" s="186">
        <f t="shared" si="1"/>
        <v>0</v>
      </c>
      <c r="Q149" s="186">
        <v>1E-4</v>
      </c>
      <c r="R149" s="186">
        <f t="shared" si="2"/>
        <v>2.0000000000000001E-4</v>
      </c>
      <c r="S149" s="186">
        <v>0</v>
      </c>
      <c r="T149" s="187">
        <f t="shared" si="3"/>
        <v>0</v>
      </c>
      <c r="AR149" s="16" t="s">
        <v>221</v>
      </c>
      <c r="AT149" s="16" t="s">
        <v>133</v>
      </c>
      <c r="AU149" s="16" t="s">
        <v>83</v>
      </c>
      <c r="AY149" s="16" t="s">
        <v>130</v>
      </c>
      <c r="BE149" s="188">
        <f t="shared" si="4"/>
        <v>0</v>
      </c>
      <c r="BF149" s="188">
        <f t="shared" si="5"/>
        <v>0</v>
      </c>
      <c r="BG149" s="188">
        <f t="shared" si="6"/>
        <v>0</v>
      </c>
      <c r="BH149" s="188">
        <f t="shared" si="7"/>
        <v>0</v>
      </c>
      <c r="BI149" s="188">
        <f t="shared" si="8"/>
        <v>0</v>
      </c>
      <c r="BJ149" s="16" t="s">
        <v>22</v>
      </c>
      <c r="BK149" s="188">
        <f t="shared" si="9"/>
        <v>0</v>
      </c>
      <c r="BL149" s="16" t="s">
        <v>221</v>
      </c>
      <c r="BM149" s="16" t="s">
        <v>287</v>
      </c>
    </row>
    <row r="150" spans="2:65" s="1" customFormat="1" ht="31.5" customHeight="1" x14ac:dyDescent="0.3">
      <c r="B150" s="33"/>
      <c r="C150" s="177" t="s">
        <v>288</v>
      </c>
      <c r="D150" s="177" t="s">
        <v>133</v>
      </c>
      <c r="E150" s="178" t="s">
        <v>289</v>
      </c>
      <c r="F150" s="179" t="s">
        <v>290</v>
      </c>
      <c r="G150" s="180" t="s">
        <v>187</v>
      </c>
      <c r="H150" s="181">
        <v>0.33400000000000002</v>
      </c>
      <c r="I150" s="182"/>
      <c r="J150" s="183">
        <f t="shared" si="0"/>
        <v>0</v>
      </c>
      <c r="K150" s="179" t="s">
        <v>137</v>
      </c>
      <c r="L150" s="53"/>
      <c r="M150" s="184" t="s">
        <v>20</v>
      </c>
      <c r="N150" s="185" t="s">
        <v>45</v>
      </c>
      <c r="O150" s="34"/>
      <c r="P150" s="186">
        <f t="shared" si="1"/>
        <v>0</v>
      </c>
      <c r="Q150" s="186">
        <v>0</v>
      </c>
      <c r="R150" s="186">
        <f t="shared" si="2"/>
        <v>0</v>
      </c>
      <c r="S150" s="186">
        <v>0</v>
      </c>
      <c r="T150" s="187">
        <f t="shared" si="3"/>
        <v>0</v>
      </c>
      <c r="AR150" s="16" t="s">
        <v>221</v>
      </c>
      <c r="AT150" s="16" t="s">
        <v>133</v>
      </c>
      <c r="AU150" s="16" t="s">
        <v>83</v>
      </c>
      <c r="AY150" s="16" t="s">
        <v>130</v>
      </c>
      <c r="BE150" s="188">
        <f t="shared" si="4"/>
        <v>0</v>
      </c>
      <c r="BF150" s="188">
        <f t="shared" si="5"/>
        <v>0</v>
      </c>
      <c r="BG150" s="188">
        <f t="shared" si="6"/>
        <v>0</v>
      </c>
      <c r="BH150" s="188">
        <f t="shared" si="7"/>
        <v>0</v>
      </c>
      <c r="BI150" s="188">
        <f t="shared" si="8"/>
        <v>0</v>
      </c>
      <c r="BJ150" s="16" t="s">
        <v>22</v>
      </c>
      <c r="BK150" s="188">
        <f t="shared" si="9"/>
        <v>0</v>
      </c>
      <c r="BL150" s="16" t="s">
        <v>221</v>
      </c>
      <c r="BM150" s="16" t="s">
        <v>291</v>
      </c>
    </row>
    <row r="151" spans="2:65" s="1" customFormat="1" ht="121.5" x14ac:dyDescent="0.3">
      <c r="B151" s="33"/>
      <c r="C151" s="55"/>
      <c r="D151" s="191" t="s">
        <v>153</v>
      </c>
      <c r="E151" s="55"/>
      <c r="F151" s="192" t="s">
        <v>292</v>
      </c>
      <c r="G151" s="55"/>
      <c r="H151" s="55"/>
      <c r="I151" s="147"/>
      <c r="J151" s="55"/>
      <c r="K151" s="55"/>
      <c r="L151" s="53"/>
      <c r="M151" s="70"/>
      <c r="N151" s="34"/>
      <c r="O151" s="34"/>
      <c r="P151" s="34"/>
      <c r="Q151" s="34"/>
      <c r="R151" s="34"/>
      <c r="S151" s="34"/>
      <c r="T151" s="71"/>
      <c r="AT151" s="16" t="s">
        <v>153</v>
      </c>
      <c r="AU151" s="16" t="s">
        <v>83</v>
      </c>
    </row>
    <row r="152" spans="2:65" s="1" customFormat="1" ht="44.25" customHeight="1" x14ac:dyDescent="0.3">
      <c r="B152" s="33"/>
      <c r="C152" s="177" t="s">
        <v>293</v>
      </c>
      <c r="D152" s="177" t="s">
        <v>133</v>
      </c>
      <c r="E152" s="178" t="s">
        <v>294</v>
      </c>
      <c r="F152" s="179" t="s">
        <v>295</v>
      </c>
      <c r="G152" s="180" t="s">
        <v>187</v>
      </c>
      <c r="H152" s="181">
        <v>0.33400000000000002</v>
      </c>
      <c r="I152" s="182"/>
      <c r="J152" s="183">
        <f>ROUND(I152*H152,2)</f>
        <v>0</v>
      </c>
      <c r="K152" s="179" t="s">
        <v>137</v>
      </c>
      <c r="L152" s="53"/>
      <c r="M152" s="184" t="s">
        <v>20</v>
      </c>
      <c r="N152" s="185" t="s">
        <v>45</v>
      </c>
      <c r="O152" s="34"/>
      <c r="P152" s="186">
        <f>O152*H152</f>
        <v>0</v>
      </c>
      <c r="Q152" s="186">
        <v>0</v>
      </c>
      <c r="R152" s="186">
        <f>Q152*H152</f>
        <v>0</v>
      </c>
      <c r="S152" s="186">
        <v>0</v>
      </c>
      <c r="T152" s="187">
        <f>S152*H152</f>
        <v>0</v>
      </c>
      <c r="AR152" s="16" t="s">
        <v>221</v>
      </c>
      <c r="AT152" s="16" t="s">
        <v>133</v>
      </c>
      <c r="AU152" s="16" t="s">
        <v>83</v>
      </c>
      <c r="AY152" s="16" t="s">
        <v>130</v>
      </c>
      <c r="BE152" s="188">
        <f>IF(N152="základní",J152,0)</f>
        <v>0</v>
      </c>
      <c r="BF152" s="188">
        <f>IF(N152="snížená",J152,0)</f>
        <v>0</v>
      </c>
      <c r="BG152" s="188">
        <f>IF(N152="zákl. přenesená",J152,0)</f>
        <v>0</v>
      </c>
      <c r="BH152" s="188">
        <f>IF(N152="sníž. přenesená",J152,0)</f>
        <v>0</v>
      </c>
      <c r="BI152" s="188">
        <f>IF(N152="nulová",J152,0)</f>
        <v>0</v>
      </c>
      <c r="BJ152" s="16" t="s">
        <v>22</v>
      </c>
      <c r="BK152" s="188">
        <f>ROUND(I152*H152,2)</f>
        <v>0</v>
      </c>
      <c r="BL152" s="16" t="s">
        <v>221</v>
      </c>
      <c r="BM152" s="16" t="s">
        <v>296</v>
      </c>
    </row>
    <row r="153" spans="2:65" s="1" customFormat="1" ht="121.5" x14ac:dyDescent="0.3">
      <c r="B153" s="33"/>
      <c r="C153" s="55"/>
      <c r="D153" s="191" t="s">
        <v>153</v>
      </c>
      <c r="E153" s="55"/>
      <c r="F153" s="192" t="s">
        <v>292</v>
      </c>
      <c r="G153" s="55"/>
      <c r="H153" s="55"/>
      <c r="I153" s="147"/>
      <c r="J153" s="55"/>
      <c r="K153" s="55"/>
      <c r="L153" s="53"/>
      <c r="M153" s="70"/>
      <c r="N153" s="34"/>
      <c r="O153" s="34"/>
      <c r="P153" s="34"/>
      <c r="Q153" s="34"/>
      <c r="R153" s="34"/>
      <c r="S153" s="34"/>
      <c r="T153" s="71"/>
      <c r="AT153" s="16" t="s">
        <v>153</v>
      </c>
      <c r="AU153" s="16" t="s">
        <v>83</v>
      </c>
    </row>
    <row r="154" spans="2:65" s="1" customFormat="1" ht="44.25" customHeight="1" x14ac:dyDescent="0.3">
      <c r="B154" s="33"/>
      <c r="C154" s="177" t="s">
        <v>297</v>
      </c>
      <c r="D154" s="177" t="s">
        <v>133</v>
      </c>
      <c r="E154" s="178" t="s">
        <v>298</v>
      </c>
      <c r="F154" s="179" t="s">
        <v>299</v>
      </c>
      <c r="G154" s="180" t="s">
        <v>151</v>
      </c>
      <c r="H154" s="181">
        <v>12</v>
      </c>
      <c r="I154" s="182"/>
      <c r="J154" s="183">
        <f>ROUND(I154*H154,2)</f>
        <v>0</v>
      </c>
      <c r="K154" s="179" t="s">
        <v>137</v>
      </c>
      <c r="L154" s="53"/>
      <c r="M154" s="184" t="s">
        <v>20</v>
      </c>
      <c r="N154" s="185" t="s">
        <v>45</v>
      </c>
      <c r="O154" s="34"/>
      <c r="P154" s="186">
        <f>O154*H154</f>
        <v>0</v>
      </c>
      <c r="Q154" s="186">
        <v>0</v>
      </c>
      <c r="R154" s="186">
        <f>Q154*H154</f>
        <v>0</v>
      </c>
      <c r="S154" s="186">
        <v>1.9800000000000002E-2</v>
      </c>
      <c r="T154" s="187">
        <f>S154*H154</f>
        <v>0.23760000000000003</v>
      </c>
      <c r="AR154" s="16" t="s">
        <v>221</v>
      </c>
      <c r="AT154" s="16" t="s">
        <v>133</v>
      </c>
      <c r="AU154" s="16" t="s">
        <v>83</v>
      </c>
      <c r="AY154" s="16" t="s">
        <v>130</v>
      </c>
      <c r="BE154" s="188">
        <f>IF(N154="základní",J154,0)</f>
        <v>0</v>
      </c>
      <c r="BF154" s="188">
        <f>IF(N154="snížená",J154,0)</f>
        <v>0</v>
      </c>
      <c r="BG154" s="188">
        <f>IF(N154="zákl. přenesená",J154,0)</f>
        <v>0</v>
      </c>
      <c r="BH154" s="188">
        <f>IF(N154="sníž. přenesená",J154,0)</f>
        <v>0</v>
      </c>
      <c r="BI154" s="188">
        <f>IF(N154="nulová",J154,0)</f>
        <v>0</v>
      </c>
      <c r="BJ154" s="16" t="s">
        <v>22</v>
      </c>
      <c r="BK154" s="188">
        <f>ROUND(I154*H154,2)</f>
        <v>0</v>
      </c>
      <c r="BL154" s="16" t="s">
        <v>221</v>
      </c>
      <c r="BM154" s="16" t="s">
        <v>300</v>
      </c>
    </row>
    <row r="155" spans="2:65" s="11" customFormat="1" ht="13.5" x14ac:dyDescent="0.3">
      <c r="B155" s="203"/>
      <c r="C155" s="204"/>
      <c r="D155" s="189" t="s">
        <v>181</v>
      </c>
      <c r="E155" s="205" t="s">
        <v>20</v>
      </c>
      <c r="F155" s="206" t="s">
        <v>301</v>
      </c>
      <c r="G155" s="204"/>
      <c r="H155" s="207">
        <v>4</v>
      </c>
      <c r="I155" s="208"/>
      <c r="J155" s="204"/>
      <c r="K155" s="204"/>
      <c r="L155" s="209"/>
      <c r="M155" s="210"/>
      <c r="N155" s="211"/>
      <c r="O155" s="211"/>
      <c r="P155" s="211"/>
      <c r="Q155" s="211"/>
      <c r="R155" s="211"/>
      <c r="S155" s="211"/>
      <c r="T155" s="212"/>
      <c r="AT155" s="213" t="s">
        <v>181</v>
      </c>
      <c r="AU155" s="213" t="s">
        <v>83</v>
      </c>
      <c r="AV155" s="11" t="s">
        <v>83</v>
      </c>
      <c r="AW155" s="11" t="s">
        <v>37</v>
      </c>
      <c r="AX155" s="11" t="s">
        <v>74</v>
      </c>
      <c r="AY155" s="213" t="s">
        <v>130</v>
      </c>
    </row>
    <row r="156" spans="2:65" s="11" customFormat="1" ht="13.5" x14ac:dyDescent="0.3">
      <c r="B156" s="203"/>
      <c r="C156" s="204"/>
      <c r="D156" s="189" t="s">
        <v>181</v>
      </c>
      <c r="E156" s="205" t="s">
        <v>20</v>
      </c>
      <c r="F156" s="206" t="s">
        <v>302</v>
      </c>
      <c r="G156" s="204"/>
      <c r="H156" s="207">
        <v>8</v>
      </c>
      <c r="I156" s="208"/>
      <c r="J156" s="204"/>
      <c r="K156" s="204"/>
      <c r="L156" s="209"/>
      <c r="M156" s="210"/>
      <c r="N156" s="211"/>
      <c r="O156" s="211"/>
      <c r="P156" s="211"/>
      <c r="Q156" s="211"/>
      <c r="R156" s="211"/>
      <c r="S156" s="211"/>
      <c r="T156" s="212"/>
      <c r="AT156" s="213" t="s">
        <v>181</v>
      </c>
      <c r="AU156" s="213" t="s">
        <v>83</v>
      </c>
      <c r="AV156" s="11" t="s">
        <v>83</v>
      </c>
      <c r="AW156" s="11" t="s">
        <v>37</v>
      </c>
      <c r="AX156" s="11" t="s">
        <v>74</v>
      </c>
      <c r="AY156" s="213" t="s">
        <v>130</v>
      </c>
    </row>
    <row r="157" spans="2:65" s="12" customFormat="1" ht="13.5" x14ac:dyDescent="0.3">
      <c r="B157" s="217"/>
      <c r="C157" s="218"/>
      <c r="D157" s="191" t="s">
        <v>181</v>
      </c>
      <c r="E157" s="219" t="s">
        <v>20</v>
      </c>
      <c r="F157" s="220" t="s">
        <v>303</v>
      </c>
      <c r="G157" s="218"/>
      <c r="H157" s="221">
        <v>12</v>
      </c>
      <c r="I157" s="222"/>
      <c r="J157" s="218"/>
      <c r="K157" s="218"/>
      <c r="L157" s="223"/>
      <c r="M157" s="224"/>
      <c r="N157" s="225"/>
      <c r="O157" s="225"/>
      <c r="P157" s="225"/>
      <c r="Q157" s="225"/>
      <c r="R157" s="225"/>
      <c r="S157" s="225"/>
      <c r="T157" s="226"/>
      <c r="AT157" s="227" t="s">
        <v>181</v>
      </c>
      <c r="AU157" s="227" t="s">
        <v>83</v>
      </c>
      <c r="AV157" s="12" t="s">
        <v>138</v>
      </c>
      <c r="AW157" s="12" t="s">
        <v>37</v>
      </c>
      <c r="AX157" s="12" t="s">
        <v>22</v>
      </c>
      <c r="AY157" s="227" t="s">
        <v>130</v>
      </c>
    </row>
    <row r="158" spans="2:65" s="1" customFormat="1" ht="44.25" customHeight="1" x14ac:dyDescent="0.3">
      <c r="B158" s="33"/>
      <c r="C158" s="177" t="s">
        <v>304</v>
      </c>
      <c r="D158" s="177" t="s">
        <v>133</v>
      </c>
      <c r="E158" s="178" t="s">
        <v>305</v>
      </c>
      <c r="F158" s="179" t="s">
        <v>306</v>
      </c>
      <c r="G158" s="180" t="s">
        <v>220</v>
      </c>
      <c r="H158" s="181">
        <v>78</v>
      </c>
      <c r="I158" s="182"/>
      <c r="J158" s="183">
        <f>ROUND(I158*H158,2)</f>
        <v>0</v>
      </c>
      <c r="K158" s="179" t="s">
        <v>137</v>
      </c>
      <c r="L158" s="53"/>
      <c r="M158" s="184" t="s">
        <v>20</v>
      </c>
      <c r="N158" s="185" t="s">
        <v>45</v>
      </c>
      <c r="O158" s="34"/>
      <c r="P158" s="186">
        <f>O158*H158</f>
        <v>0</v>
      </c>
      <c r="Q158" s="186">
        <v>0</v>
      </c>
      <c r="R158" s="186">
        <f>Q158*H158</f>
        <v>0</v>
      </c>
      <c r="S158" s="186">
        <v>5.3E-3</v>
      </c>
      <c r="T158" s="187">
        <f>S158*H158</f>
        <v>0.41339999999999999</v>
      </c>
      <c r="AR158" s="16" t="s">
        <v>221</v>
      </c>
      <c r="AT158" s="16" t="s">
        <v>133</v>
      </c>
      <c r="AU158" s="16" t="s">
        <v>83</v>
      </c>
      <c r="AY158" s="16" t="s">
        <v>130</v>
      </c>
      <c r="BE158" s="188">
        <f>IF(N158="základní",J158,0)</f>
        <v>0</v>
      </c>
      <c r="BF158" s="188">
        <f>IF(N158="snížená",J158,0)</f>
        <v>0</v>
      </c>
      <c r="BG158" s="188">
        <f>IF(N158="zákl. přenesená",J158,0)</f>
        <v>0</v>
      </c>
      <c r="BH158" s="188">
        <f>IF(N158="sníž. přenesená",J158,0)</f>
        <v>0</v>
      </c>
      <c r="BI158" s="188">
        <f>IF(N158="nulová",J158,0)</f>
        <v>0</v>
      </c>
      <c r="BJ158" s="16" t="s">
        <v>22</v>
      </c>
      <c r="BK158" s="188">
        <f>ROUND(I158*H158,2)</f>
        <v>0</v>
      </c>
      <c r="BL158" s="16" t="s">
        <v>221</v>
      </c>
      <c r="BM158" s="16" t="s">
        <v>307</v>
      </c>
    </row>
    <row r="159" spans="2:65" s="10" customFormat="1" ht="29.85" customHeight="1" x14ac:dyDescent="0.3">
      <c r="B159" s="160"/>
      <c r="C159" s="161"/>
      <c r="D159" s="174" t="s">
        <v>73</v>
      </c>
      <c r="E159" s="175" t="s">
        <v>308</v>
      </c>
      <c r="F159" s="175" t="s">
        <v>309</v>
      </c>
      <c r="G159" s="161"/>
      <c r="H159" s="161"/>
      <c r="I159" s="164"/>
      <c r="J159" s="176">
        <f>BK159</f>
        <v>0</v>
      </c>
      <c r="K159" s="161"/>
      <c r="L159" s="166"/>
      <c r="M159" s="167"/>
      <c r="N159" s="168"/>
      <c r="O159" s="168"/>
      <c r="P159" s="169">
        <f>SUM(P160:P170)</f>
        <v>0</v>
      </c>
      <c r="Q159" s="168"/>
      <c r="R159" s="169">
        <f>SUM(R160:R170)</f>
        <v>3.9900000000000005E-3</v>
      </c>
      <c r="S159" s="168"/>
      <c r="T159" s="170">
        <f>SUM(T160:T170)</f>
        <v>0</v>
      </c>
      <c r="AR159" s="171" t="s">
        <v>83</v>
      </c>
      <c r="AT159" s="172" t="s">
        <v>73</v>
      </c>
      <c r="AU159" s="172" t="s">
        <v>22</v>
      </c>
      <c r="AY159" s="171" t="s">
        <v>130</v>
      </c>
      <c r="BK159" s="173">
        <f>SUM(BK160:BK170)</f>
        <v>0</v>
      </c>
    </row>
    <row r="160" spans="2:65" s="1" customFormat="1" ht="22.5" customHeight="1" x14ac:dyDescent="0.3">
      <c r="B160" s="33"/>
      <c r="C160" s="177" t="s">
        <v>310</v>
      </c>
      <c r="D160" s="177" t="s">
        <v>133</v>
      </c>
      <c r="E160" s="178" t="s">
        <v>311</v>
      </c>
      <c r="F160" s="179" t="s">
        <v>312</v>
      </c>
      <c r="G160" s="180" t="s">
        <v>220</v>
      </c>
      <c r="H160" s="181">
        <v>2</v>
      </c>
      <c r="I160" s="182"/>
      <c r="J160" s="183">
        <f>ROUND(I160*H160,2)</f>
        <v>0</v>
      </c>
      <c r="K160" s="179" t="s">
        <v>20</v>
      </c>
      <c r="L160" s="53"/>
      <c r="M160" s="184" t="s">
        <v>20</v>
      </c>
      <c r="N160" s="185" t="s">
        <v>45</v>
      </c>
      <c r="O160" s="34"/>
      <c r="P160" s="186">
        <f>O160*H160</f>
        <v>0</v>
      </c>
      <c r="Q160" s="186">
        <v>2.9E-4</v>
      </c>
      <c r="R160" s="186">
        <f>Q160*H160</f>
        <v>5.8E-4</v>
      </c>
      <c r="S160" s="186">
        <v>0</v>
      </c>
      <c r="T160" s="187">
        <f>S160*H160</f>
        <v>0</v>
      </c>
      <c r="AR160" s="16" t="s">
        <v>221</v>
      </c>
      <c r="AT160" s="16" t="s">
        <v>133</v>
      </c>
      <c r="AU160" s="16" t="s">
        <v>83</v>
      </c>
      <c r="AY160" s="16" t="s">
        <v>130</v>
      </c>
      <c r="BE160" s="188">
        <f>IF(N160="základní",J160,0)</f>
        <v>0</v>
      </c>
      <c r="BF160" s="188">
        <f>IF(N160="snížená",J160,0)</f>
        <v>0</v>
      </c>
      <c r="BG160" s="188">
        <f>IF(N160="zákl. přenesená",J160,0)</f>
        <v>0</v>
      </c>
      <c r="BH160" s="188">
        <f>IF(N160="sníž. přenesená",J160,0)</f>
        <v>0</v>
      </c>
      <c r="BI160" s="188">
        <f>IF(N160="nulová",J160,0)</f>
        <v>0</v>
      </c>
      <c r="BJ160" s="16" t="s">
        <v>22</v>
      </c>
      <c r="BK160" s="188">
        <f>ROUND(I160*H160,2)</f>
        <v>0</v>
      </c>
      <c r="BL160" s="16" t="s">
        <v>221</v>
      </c>
      <c r="BM160" s="16" t="s">
        <v>313</v>
      </c>
    </row>
    <row r="161" spans="2:65" s="1" customFormat="1" ht="22.5" customHeight="1" x14ac:dyDescent="0.3">
      <c r="B161" s="33"/>
      <c r="C161" s="177" t="s">
        <v>314</v>
      </c>
      <c r="D161" s="177" t="s">
        <v>133</v>
      </c>
      <c r="E161" s="178" t="s">
        <v>315</v>
      </c>
      <c r="F161" s="179" t="s">
        <v>316</v>
      </c>
      <c r="G161" s="180" t="s">
        <v>220</v>
      </c>
      <c r="H161" s="181">
        <v>9</v>
      </c>
      <c r="I161" s="182"/>
      <c r="J161" s="183">
        <f>ROUND(I161*H161,2)</f>
        <v>0</v>
      </c>
      <c r="K161" s="179" t="s">
        <v>137</v>
      </c>
      <c r="L161" s="53"/>
      <c r="M161" s="184" t="s">
        <v>20</v>
      </c>
      <c r="N161" s="185" t="s">
        <v>45</v>
      </c>
      <c r="O161" s="34"/>
      <c r="P161" s="186">
        <f>O161*H161</f>
        <v>0</v>
      </c>
      <c r="Q161" s="186">
        <v>2.9E-4</v>
      </c>
      <c r="R161" s="186">
        <f>Q161*H161</f>
        <v>2.6099999999999999E-3</v>
      </c>
      <c r="S161" s="186">
        <v>0</v>
      </c>
      <c r="T161" s="187">
        <f>S161*H161</f>
        <v>0</v>
      </c>
      <c r="AR161" s="16" t="s">
        <v>221</v>
      </c>
      <c r="AT161" s="16" t="s">
        <v>133</v>
      </c>
      <c r="AU161" s="16" t="s">
        <v>83</v>
      </c>
      <c r="AY161" s="16" t="s">
        <v>130</v>
      </c>
      <c r="BE161" s="188">
        <f>IF(N161="základní",J161,0)</f>
        <v>0</v>
      </c>
      <c r="BF161" s="188">
        <f>IF(N161="snížená",J161,0)</f>
        <v>0</v>
      </c>
      <c r="BG161" s="188">
        <f>IF(N161="zákl. přenesená",J161,0)</f>
        <v>0</v>
      </c>
      <c r="BH161" s="188">
        <f>IF(N161="sníž. přenesená",J161,0)</f>
        <v>0</v>
      </c>
      <c r="BI161" s="188">
        <f>IF(N161="nulová",J161,0)</f>
        <v>0</v>
      </c>
      <c r="BJ161" s="16" t="s">
        <v>22</v>
      </c>
      <c r="BK161" s="188">
        <f>ROUND(I161*H161,2)</f>
        <v>0</v>
      </c>
      <c r="BL161" s="16" t="s">
        <v>221</v>
      </c>
      <c r="BM161" s="16" t="s">
        <v>317</v>
      </c>
    </row>
    <row r="162" spans="2:65" s="1" customFormat="1" ht="67.5" x14ac:dyDescent="0.3">
      <c r="B162" s="33"/>
      <c r="C162" s="55"/>
      <c r="D162" s="191" t="s">
        <v>153</v>
      </c>
      <c r="E162" s="55"/>
      <c r="F162" s="192" t="s">
        <v>318</v>
      </c>
      <c r="G162" s="55"/>
      <c r="H162" s="55"/>
      <c r="I162" s="147"/>
      <c r="J162" s="55"/>
      <c r="K162" s="55"/>
      <c r="L162" s="53"/>
      <c r="M162" s="70"/>
      <c r="N162" s="34"/>
      <c r="O162" s="34"/>
      <c r="P162" s="34"/>
      <c r="Q162" s="34"/>
      <c r="R162" s="34"/>
      <c r="S162" s="34"/>
      <c r="T162" s="71"/>
      <c r="AT162" s="16" t="s">
        <v>153</v>
      </c>
      <c r="AU162" s="16" t="s">
        <v>83</v>
      </c>
    </row>
    <row r="163" spans="2:65" s="1" customFormat="1" ht="22.5" customHeight="1" x14ac:dyDescent="0.3">
      <c r="B163" s="33"/>
      <c r="C163" s="177" t="s">
        <v>319</v>
      </c>
      <c r="D163" s="177" t="s">
        <v>133</v>
      </c>
      <c r="E163" s="178" t="s">
        <v>320</v>
      </c>
      <c r="F163" s="179" t="s">
        <v>321</v>
      </c>
      <c r="G163" s="180" t="s">
        <v>136</v>
      </c>
      <c r="H163" s="181">
        <v>2</v>
      </c>
      <c r="I163" s="182"/>
      <c r="J163" s="183">
        <f>ROUND(I163*H163,2)</f>
        <v>0</v>
      </c>
      <c r="K163" s="179" t="s">
        <v>20</v>
      </c>
      <c r="L163" s="53"/>
      <c r="M163" s="184" t="s">
        <v>20</v>
      </c>
      <c r="N163" s="185" t="s">
        <v>45</v>
      </c>
      <c r="O163" s="34"/>
      <c r="P163" s="186">
        <f>O163*H163</f>
        <v>0</v>
      </c>
      <c r="Q163" s="186">
        <v>2.0000000000000001E-4</v>
      </c>
      <c r="R163" s="186">
        <f>Q163*H163</f>
        <v>4.0000000000000002E-4</v>
      </c>
      <c r="S163" s="186">
        <v>0</v>
      </c>
      <c r="T163" s="187">
        <f>S163*H163</f>
        <v>0</v>
      </c>
      <c r="AR163" s="16" t="s">
        <v>221</v>
      </c>
      <c r="AT163" s="16" t="s">
        <v>133</v>
      </c>
      <c r="AU163" s="16" t="s">
        <v>83</v>
      </c>
      <c r="AY163" s="16" t="s">
        <v>130</v>
      </c>
      <c r="BE163" s="188">
        <f>IF(N163="základní",J163,0)</f>
        <v>0</v>
      </c>
      <c r="BF163" s="188">
        <f>IF(N163="snížená",J163,0)</f>
        <v>0</v>
      </c>
      <c r="BG163" s="188">
        <f>IF(N163="zákl. přenesená",J163,0)</f>
        <v>0</v>
      </c>
      <c r="BH163" s="188">
        <f>IF(N163="sníž. přenesená",J163,0)</f>
        <v>0</v>
      </c>
      <c r="BI163" s="188">
        <f>IF(N163="nulová",J163,0)</f>
        <v>0</v>
      </c>
      <c r="BJ163" s="16" t="s">
        <v>22</v>
      </c>
      <c r="BK163" s="188">
        <f>ROUND(I163*H163,2)</f>
        <v>0</v>
      </c>
      <c r="BL163" s="16" t="s">
        <v>221</v>
      </c>
      <c r="BM163" s="16" t="s">
        <v>322</v>
      </c>
    </row>
    <row r="164" spans="2:65" s="1" customFormat="1" ht="22.5" customHeight="1" x14ac:dyDescent="0.3">
      <c r="B164" s="33"/>
      <c r="C164" s="177" t="s">
        <v>323</v>
      </c>
      <c r="D164" s="177" t="s">
        <v>133</v>
      </c>
      <c r="E164" s="178" t="s">
        <v>324</v>
      </c>
      <c r="F164" s="179" t="s">
        <v>325</v>
      </c>
      <c r="G164" s="180" t="s">
        <v>136</v>
      </c>
      <c r="H164" s="181">
        <v>2</v>
      </c>
      <c r="I164" s="182"/>
      <c r="J164" s="183">
        <f>ROUND(I164*H164,2)</f>
        <v>0</v>
      </c>
      <c r="K164" s="179" t="s">
        <v>20</v>
      </c>
      <c r="L164" s="53"/>
      <c r="M164" s="184" t="s">
        <v>20</v>
      </c>
      <c r="N164" s="185" t="s">
        <v>45</v>
      </c>
      <c r="O164" s="34"/>
      <c r="P164" s="186">
        <f>O164*H164</f>
        <v>0</v>
      </c>
      <c r="Q164" s="186">
        <v>2.0000000000000001E-4</v>
      </c>
      <c r="R164" s="186">
        <f>Q164*H164</f>
        <v>4.0000000000000002E-4</v>
      </c>
      <c r="S164" s="186">
        <v>0</v>
      </c>
      <c r="T164" s="187">
        <f>S164*H164</f>
        <v>0</v>
      </c>
      <c r="AR164" s="16" t="s">
        <v>221</v>
      </c>
      <c r="AT164" s="16" t="s">
        <v>133</v>
      </c>
      <c r="AU164" s="16" t="s">
        <v>83</v>
      </c>
      <c r="AY164" s="16" t="s">
        <v>130</v>
      </c>
      <c r="BE164" s="188">
        <f>IF(N164="základní",J164,0)</f>
        <v>0</v>
      </c>
      <c r="BF164" s="188">
        <f>IF(N164="snížená",J164,0)</f>
        <v>0</v>
      </c>
      <c r="BG164" s="188">
        <f>IF(N164="zákl. přenesená",J164,0)</f>
        <v>0</v>
      </c>
      <c r="BH164" s="188">
        <f>IF(N164="sníž. přenesená",J164,0)</f>
        <v>0</v>
      </c>
      <c r="BI164" s="188">
        <f>IF(N164="nulová",J164,0)</f>
        <v>0</v>
      </c>
      <c r="BJ164" s="16" t="s">
        <v>22</v>
      </c>
      <c r="BK164" s="188">
        <f>ROUND(I164*H164,2)</f>
        <v>0</v>
      </c>
      <c r="BL164" s="16" t="s">
        <v>221</v>
      </c>
      <c r="BM164" s="16" t="s">
        <v>326</v>
      </c>
    </row>
    <row r="165" spans="2:65" s="1" customFormat="1" ht="22.5" customHeight="1" x14ac:dyDescent="0.3">
      <c r="B165" s="33"/>
      <c r="C165" s="177" t="s">
        <v>327</v>
      </c>
      <c r="D165" s="177" t="s">
        <v>133</v>
      </c>
      <c r="E165" s="178" t="s">
        <v>328</v>
      </c>
      <c r="F165" s="179" t="s">
        <v>329</v>
      </c>
      <c r="G165" s="180" t="s">
        <v>220</v>
      </c>
      <c r="H165" s="181">
        <v>11</v>
      </c>
      <c r="I165" s="182"/>
      <c r="J165" s="183">
        <f>ROUND(I165*H165,2)</f>
        <v>0</v>
      </c>
      <c r="K165" s="179" t="s">
        <v>137</v>
      </c>
      <c r="L165" s="53"/>
      <c r="M165" s="184" t="s">
        <v>20</v>
      </c>
      <c r="N165" s="185" t="s">
        <v>45</v>
      </c>
      <c r="O165" s="34"/>
      <c r="P165" s="186">
        <f>O165*H165</f>
        <v>0</v>
      </c>
      <c r="Q165" s="186">
        <v>0</v>
      </c>
      <c r="R165" s="186">
        <f>Q165*H165</f>
        <v>0</v>
      </c>
      <c r="S165" s="186">
        <v>0</v>
      </c>
      <c r="T165" s="187">
        <f>S165*H165</f>
        <v>0</v>
      </c>
      <c r="AR165" s="16" t="s">
        <v>221</v>
      </c>
      <c r="AT165" s="16" t="s">
        <v>133</v>
      </c>
      <c r="AU165" s="16" t="s">
        <v>83</v>
      </c>
      <c r="AY165" s="16" t="s">
        <v>130</v>
      </c>
      <c r="BE165" s="188">
        <f>IF(N165="základní",J165,0)</f>
        <v>0</v>
      </c>
      <c r="BF165" s="188">
        <f>IF(N165="snížená",J165,0)</f>
        <v>0</v>
      </c>
      <c r="BG165" s="188">
        <f>IF(N165="zákl. přenesená",J165,0)</f>
        <v>0</v>
      </c>
      <c r="BH165" s="188">
        <f>IF(N165="sníž. přenesená",J165,0)</f>
        <v>0</v>
      </c>
      <c r="BI165" s="188">
        <f>IF(N165="nulová",J165,0)</f>
        <v>0</v>
      </c>
      <c r="BJ165" s="16" t="s">
        <v>22</v>
      </c>
      <c r="BK165" s="188">
        <f>ROUND(I165*H165,2)</f>
        <v>0</v>
      </c>
      <c r="BL165" s="16" t="s">
        <v>221</v>
      </c>
      <c r="BM165" s="16" t="s">
        <v>330</v>
      </c>
    </row>
    <row r="166" spans="2:65" s="1" customFormat="1" ht="27" x14ac:dyDescent="0.3">
      <c r="B166" s="33"/>
      <c r="C166" s="55"/>
      <c r="D166" s="191" t="s">
        <v>153</v>
      </c>
      <c r="E166" s="55"/>
      <c r="F166" s="192" t="s">
        <v>331</v>
      </c>
      <c r="G166" s="55"/>
      <c r="H166" s="55"/>
      <c r="I166" s="147"/>
      <c r="J166" s="55"/>
      <c r="K166" s="55"/>
      <c r="L166" s="53"/>
      <c r="M166" s="70"/>
      <c r="N166" s="34"/>
      <c r="O166" s="34"/>
      <c r="P166" s="34"/>
      <c r="Q166" s="34"/>
      <c r="R166" s="34"/>
      <c r="S166" s="34"/>
      <c r="T166" s="71"/>
      <c r="AT166" s="16" t="s">
        <v>153</v>
      </c>
      <c r="AU166" s="16" t="s">
        <v>83</v>
      </c>
    </row>
    <row r="167" spans="2:65" s="1" customFormat="1" ht="31.5" customHeight="1" x14ac:dyDescent="0.3">
      <c r="B167" s="33"/>
      <c r="C167" s="177" t="s">
        <v>332</v>
      </c>
      <c r="D167" s="177" t="s">
        <v>133</v>
      </c>
      <c r="E167" s="178" t="s">
        <v>333</v>
      </c>
      <c r="F167" s="179" t="s">
        <v>334</v>
      </c>
      <c r="G167" s="180" t="s">
        <v>187</v>
      </c>
      <c r="H167" s="181">
        <v>4.0000000000000001E-3</v>
      </c>
      <c r="I167" s="182"/>
      <c r="J167" s="183">
        <f>ROUND(I167*H167,2)</f>
        <v>0</v>
      </c>
      <c r="K167" s="179" t="s">
        <v>137</v>
      </c>
      <c r="L167" s="53"/>
      <c r="M167" s="184" t="s">
        <v>20</v>
      </c>
      <c r="N167" s="185" t="s">
        <v>45</v>
      </c>
      <c r="O167" s="34"/>
      <c r="P167" s="186">
        <f>O167*H167</f>
        <v>0</v>
      </c>
      <c r="Q167" s="186">
        <v>0</v>
      </c>
      <c r="R167" s="186">
        <f>Q167*H167</f>
        <v>0</v>
      </c>
      <c r="S167" s="186">
        <v>0</v>
      </c>
      <c r="T167" s="187">
        <f>S167*H167</f>
        <v>0</v>
      </c>
      <c r="AR167" s="16" t="s">
        <v>221</v>
      </c>
      <c r="AT167" s="16" t="s">
        <v>133</v>
      </c>
      <c r="AU167" s="16" t="s">
        <v>83</v>
      </c>
      <c r="AY167" s="16" t="s">
        <v>130</v>
      </c>
      <c r="BE167" s="188">
        <f>IF(N167="základní",J167,0)</f>
        <v>0</v>
      </c>
      <c r="BF167" s="188">
        <f>IF(N167="snížená",J167,0)</f>
        <v>0</v>
      </c>
      <c r="BG167" s="188">
        <f>IF(N167="zákl. přenesená",J167,0)</f>
        <v>0</v>
      </c>
      <c r="BH167" s="188">
        <f>IF(N167="sníž. přenesená",J167,0)</f>
        <v>0</v>
      </c>
      <c r="BI167" s="188">
        <f>IF(N167="nulová",J167,0)</f>
        <v>0</v>
      </c>
      <c r="BJ167" s="16" t="s">
        <v>22</v>
      </c>
      <c r="BK167" s="188">
        <f>ROUND(I167*H167,2)</f>
        <v>0</v>
      </c>
      <c r="BL167" s="16" t="s">
        <v>221</v>
      </c>
      <c r="BM167" s="16" t="s">
        <v>335</v>
      </c>
    </row>
    <row r="168" spans="2:65" s="1" customFormat="1" ht="121.5" x14ac:dyDescent="0.3">
      <c r="B168" s="33"/>
      <c r="C168" s="55"/>
      <c r="D168" s="191" t="s">
        <v>153</v>
      </c>
      <c r="E168" s="55"/>
      <c r="F168" s="192" t="s">
        <v>336</v>
      </c>
      <c r="G168" s="55"/>
      <c r="H168" s="55"/>
      <c r="I168" s="147"/>
      <c r="J168" s="55"/>
      <c r="K168" s="55"/>
      <c r="L168" s="53"/>
      <c r="M168" s="70"/>
      <c r="N168" s="34"/>
      <c r="O168" s="34"/>
      <c r="P168" s="34"/>
      <c r="Q168" s="34"/>
      <c r="R168" s="34"/>
      <c r="S168" s="34"/>
      <c r="T168" s="71"/>
      <c r="AT168" s="16" t="s">
        <v>153</v>
      </c>
      <c r="AU168" s="16" t="s">
        <v>83</v>
      </c>
    </row>
    <row r="169" spans="2:65" s="1" customFormat="1" ht="44.25" customHeight="1" x14ac:dyDescent="0.3">
      <c r="B169" s="33"/>
      <c r="C169" s="177" t="s">
        <v>337</v>
      </c>
      <c r="D169" s="177" t="s">
        <v>133</v>
      </c>
      <c r="E169" s="178" t="s">
        <v>338</v>
      </c>
      <c r="F169" s="179" t="s">
        <v>339</v>
      </c>
      <c r="G169" s="180" t="s">
        <v>187</v>
      </c>
      <c r="H169" s="181">
        <v>4.0000000000000001E-3</v>
      </c>
      <c r="I169" s="182"/>
      <c r="J169" s="183">
        <f>ROUND(I169*H169,2)</f>
        <v>0</v>
      </c>
      <c r="K169" s="179" t="s">
        <v>137</v>
      </c>
      <c r="L169" s="53"/>
      <c r="M169" s="184" t="s">
        <v>20</v>
      </c>
      <c r="N169" s="185" t="s">
        <v>45</v>
      </c>
      <c r="O169" s="34"/>
      <c r="P169" s="186">
        <f>O169*H169</f>
        <v>0</v>
      </c>
      <c r="Q169" s="186">
        <v>0</v>
      </c>
      <c r="R169" s="186">
        <f>Q169*H169</f>
        <v>0</v>
      </c>
      <c r="S169" s="186">
        <v>0</v>
      </c>
      <c r="T169" s="187">
        <f>S169*H169</f>
        <v>0</v>
      </c>
      <c r="AR169" s="16" t="s">
        <v>221</v>
      </c>
      <c r="AT169" s="16" t="s">
        <v>133</v>
      </c>
      <c r="AU169" s="16" t="s">
        <v>83</v>
      </c>
      <c r="AY169" s="16" t="s">
        <v>130</v>
      </c>
      <c r="BE169" s="188">
        <f>IF(N169="základní",J169,0)</f>
        <v>0</v>
      </c>
      <c r="BF169" s="188">
        <f>IF(N169="snížená",J169,0)</f>
        <v>0</v>
      </c>
      <c r="BG169" s="188">
        <f>IF(N169="zákl. přenesená",J169,0)</f>
        <v>0</v>
      </c>
      <c r="BH169" s="188">
        <f>IF(N169="sníž. přenesená",J169,0)</f>
        <v>0</v>
      </c>
      <c r="BI169" s="188">
        <f>IF(N169="nulová",J169,0)</f>
        <v>0</v>
      </c>
      <c r="BJ169" s="16" t="s">
        <v>22</v>
      </c>
      <c r="BK169" s="188">
        <f>ROUND(I169*H169,2)</f>
        <v>0</v>
      </c>
      <c r="BL169" s="16" t="s">
        <v>221</v>
      </c>
      <c r="BM169" s="16" t="s">
        <v>340</v>
      </c>
    </row>
    <row r="170" spans="2:65" s="1" customFormat="1" ht="121.5" x14ac:dyDescent="0.3">
      <c r="B170" s="33"/>
      <c r="C170" s="55"/>
      <c r="D170" s="189" t="s">
        <v>153</v>
      </c>
      <c r="E170" s="55"/>
      <c r="F170" s="190" t="s">
        <v>336</v>
      </c>
      <c r="G170" s="55"/>
      <c r="H170" s="55"/>
      <c r="I170" s="147"/>
      <c r="J170" s="55"/>
      <c r="K170" s="55"/>
      <c r="L170" s="53"/>
      <c r="M170" s="70"/>
      <c r="N170" s="34"/>
      <c r="O170" s="34"/>
      <c r="P170" s="34"/>
      <c r="Q170" s="34"/>
      <c r="R170" s="34"/>
      <c r="S170" s="34"/>
      <c r="T170" s="71"/>
      <c r="AT170" s="16" t="s">
        <v>153</v>
      </c>
      <c r="AU170" s="16" t="s">
        <v>83</v>
      </c>
    </row>
    <row r="171" spans="2:65" s="10" customFormat="1" ht="29.85" customHeight="1" x14ac:dyDescent="0.3">
      <c r="B171" s="160"/>
      <c r="C171" s="161"/>
      <c r="D171" s="174" t="s">
        <v>73</v>
      </c>
      <c r="E171" s="175" t="s">
        <v>341</v>
      </c>
      <c r="F171" s="175" t="s">
        <v>342</v>
      </c>
      <c r="G171" s="161"/>
      <c r="H171" s="161"/>
      <c r="I171" s="164"/>
      <c r="J171" s="176">
        <f>BK171</f>
        <v>0</v>
      </c>
      <c r="K171" s="161"/>
      <c r="L171" s="166"/>
      <c r="M171" s="167"/>
      <c r="N171" s="168"/>
      <c r="O171" s="168"/>
      <c r="P171" s="169">
        <f>SUM(P172:P200)</f>
        <v>0</v>
      </c>
      <c r="Q171" s="168"/>
      <c r="R171" s="169">
        <f>SUM(R172:R200)</f>
        <v>1.5339999999999998E-2</v>
      </c>
      <c r="S171" s="168"/>
      <c r="T171" s="170">
        <f>SUM(T172:T200)</f>
        <v>1.4299999999999998E-3</v>
      </c>
      <c r="AR171" s="171" t="s">
        <v>83</v>
      </c>
      <c r="AT171" s="172" t="s">
        <v>73</v>
      </c>
      <c r="AU171" s="172" t="s">
        <v>22</v>
      </c>
      <c r="AY171" s="171" t="s">
        <v>130</v>
      </c>
      <c r="BK171" s="173">
        <f>SUM(BK172:BK200)</f>
        <v>0</v>
      </c>
    </row>
    <row r="172" spans="2:65" s="1" customFormat="1" ht="31.5" customHeight="1" x14ac:dyDescent="0.3">
      <c r="B172" s="33"/>
      <c r="C172" s="177" t="s">
        <v>343</v>
      </c>
      <c r="D172" s="177" t="s">
        <v>133</v>
      </c>
      <c r="E172" s="178" t="s">
        <v>344</v>
      </c>
      <c r="F172" s="179" t="s">
        <v>345</v>
      </c>
      <c r="G172" s="180" t="s">
        <v>220</v>
      </c>
      <c r="H172" s="181">
        <v>1</v>
      </c>
      <c r="I172" s="182"/>
      <c r="J172" s="183">
        <f>ROUND(I172*H172,2)</f>
        <v>0</v>
      </c>
      <c r="K172" s="179" t="s">
        <v>137</v>
      </c>
      <c r="L172" s="53"/>
      <c r="M172" s="184" t="s">
        <v>20</v>
      </c>
      <c r="N172" s="185" t="s">
        <v>45</v>
      </c>
      <c r="O172" s="34"/>
      <c r="P172" s="186">
        <f>O172*H172</f>
        <v>0</v>
      </c>
      <c r="Q172" s="186">
        <v>9.6000000000000002E-4</v>
      </c>
      <c r="R172" s="186">
        <f>Q172*H172</f>
        <v>9.6000000000000002E-4</v>
      </c>
      <c r="S172" s="186">
        <v>0</v>
      </c>
      <c r="T172" s="187">
        <f>S172*H172</f>
        <v>0</v>
      </c>
      <c r="AR172" s="16" t="s">
        <v>221</v>
      </c>
      <c r="AT172" s="16" t="s">
        <v>133</v>
      </c>
      <c r="AU172" s="16" t="s">
        <v>83</v>
      </c>
      <c r="AY172" s="16" t="s">
        <v>130</v>
      </c>
      <c r="BE172" s="188">
        <f>IF(N172="základní",J172,0)</f>
        <v>0</v>
      </c>
      <c r="BF172" s="188">
        <f>IF(N172="snížená",J172,0)</f>
        <v>0</v>
      </c>
      <c r="BG172" s="188">
        <f>IF(N172="zákl. přenesená",J172,0)</f>
        <v>0</v>
      </c>
      <c r="BH172" s="188">
        <f>IF(N172="sníž. přenesená",J172,0)</f>
        <v>0</v>
      </c>
      <c r="BI172" s="188">
        <f>IF(N172="nulová",J172,0)</f>
        <v>0</v>
      </c>
      <c r="BJ172" s="16" t="s">
        <v>22</v>
      </c>
      <c r="BK172" s="188">
        <f>ROUND(I172*H172,2)</f>
        <v>0</v>
      </c>
      <c r="BL172" s="16" t="s">
        <v>221</v>
      </c>
      <c r="BM172" s="16" t="s">
        <v>346</v>
      </c>
    </row>
    <row r="173" spans="2:65" s="1" customFormat="1" ht="27" x14ac:dyDescent="0.3">
      <c r="B173" s="33"/>
      <c r="C173" s="55"/>
      <c r="D173" s="191" t="s">
        <v>153</v>
      </c>
      <c r="E173" s="55"/>
      <c r="F173" s="192" t="s">
        <v>347</v>
      </c>
      <c r="G173" s="55"/>
      <c r="H173" s="55"/>
      <c r="I173" s="147"/>
      <c r="J173" s="55"/>
      <c r="K173" s="55"/>
      <c r="L173" s="53"/>
      <c r="M173" s="70"/>
      <c r="N173" s="34"/>
      <c r="O173" s="34"/>
      <c r="P173" s="34"/>
      <c r="Q173" s="34"/>
      <c r="R173" s="34"/>
      <c r="S173" s="34"/>
      <c r="T173" s="71"/>
      <c r="AT173" s="16" t="s">
        <v>153</v>
      </c>
      <c r="AU173" s="16" t="s">
        <v>83</v>
      </c>
    </row>
    <row r="174" spans="2:65" s="1" customFormat="1" ht="31.5" customHeight="1" x14ac:dyDescent="0.3">
      <c r="B174" s="33"/>
      <c r="C174" s="177" t="s">
        <v>348</v>
      </c>
      <c r="D174" s="177" t="s">
        <v>133</v>
      </c>
      <c r="E174" s="178" t="s">
        <v>349</v>
      </c>
      <c r="F174" s="179" t="s">
        <v>350</v>
      </c>
      <c r="G174" s="180" t="s">
        <v>220</v>
      </c>
      <c r="H174" s="181">
        <v>7</v>
      </c>
      <c r="I174" s="182"/>
      <c r="J174" s="183">
        <f>ROUND(I174*H174,2)</f>
        <v>0</v>
      </c>
      <c r="K174" s="179" t="s">
        <v>137</v>
      </c>
      <c r="L174" s="53"/>
      <c r="M174" s="184" t="s">
        <v>20</v>
      </c>
      <c r="N174" s="185" t="s">
        <v>45</v>
      </c>
      <c r="O174" s="34"/>
      <c r="P174" s="186">
        <f>O174*H174</f>
        <v>0</v>
      </c>
      <c r="Q174" s="186">
        <v>1.25E-3</v>
      </c>
      <c r="R174" s="186">
        <f>Q174*H174</f>
        <v>8.7500000000000008E-3</v>
      </c>
      <c r="S174" s="186">
        <v>0</v>
      </c>
      <c r="T174" s="187">
        <f>S174*H174</f>
        <v>0</v>
      </c>
      <c r="AR174" s="16" t="s">
        <v>221</v>
      </c>
      <c r="AT174" s="16" t="s">
        <v>133</v>
      </c>
      <c r="AU174" s="16" t="s">
        <v>83</v>
      </c>
      <c r="AY174" s="16" t="s">
        <v>130</v>
      </c>
      <c r="BE174" s="188">
        <f>IF(N174="základní",J174,0)</f>
        <v>0</v>
      </c>
      <c r="BF174" s="188">
        <f>IF(N174="snížená",J174,0)</f>
        <v>0</v>
      </c>
      <c r="BG174" s="188">
        <f>IF(N174="zákl. přenesená",J174,0)</f>
        <v>0</v>
      </c>
      <c r="BH174" s="188">
        <f>IF(N174="sníž. přenesená",J174,0)</f>
        <v>0</v>
      </c>
      <c r="BI174" s="188">
        <f>IF(N174="nulová",J174,0)</f>
        <v>0</v>
      </c>
      <c r="BJ174" s="16" t="s">
        <v>22</v>
      </c>
      <c r="BK174" s="188">
        <f>ROUND(I174*H174,2)</f>
        <v>0</v>
      </c>
      <c r="BL174" s="16" t="s">
        <v>221</v>
      </c>
      <c r="BM174" s="16" t="s">
        <v>351</v>
      </c>
    </row>
    <row r="175" spans="2:65" s="1" customFormat="1" ht="27" x14ac:dyDescent="0.3">
      <c r="B175" s="33"/>
      <c r="C175" s="55"/>
      <c r="D175" s="191" t="s">
        <v>153</v>
      </c>
      <c r="E175" s="55"/>
      <c r="F175" s="192" t="s">
        <v>347</v>
      </c>
      <c r="G175" s="55"/>
      <c r="H175" s="55"/>
      <c r="I175" s="147"/>
      <c r="J175" s="55"/>
      <c r="K175" s="55"/>
      <c r="L175" s="53"/>
      <c r="M175" s="70"/>
      <c r="N175" s="34"/>
      <c r="O175" s="34"/>
      <c r="P175" s="34"/>
      <c r="Q175" s="34"/>
      <c r="R175" s="34"/>
      <c r="S175" s="34"/>
      <c r="T175" s="71"/>
      <c r="AT175" s="16" t="s">
        <v>153</v>
      </c>
      <c r="AU175" s="16" t="s">
        <v>83</v>
      </c>
    </row>
    <row r="176" spans="2:65" s="1" customFormat="1" ht="22.5" customHeight="1" x14ac:dyDescent="0.3">
      <c r="B176" s="33"/>
      <c r="C176" s="177" t="s">
        <v>352</v>
      </c>
      <c r="D176" s="177" t="s">
        <v>133</v>
      </c>
      <c r="E176" s="178" t="s">
        <v>353</v>
      </c>
      <c r="F176" s="179" t="s">
        <v>354</v>
      </c>
      <c r="G176" s="180" t="s">
        <v>136</v>
      </c>
      <c r="H176" s="181">
        <v>1</v>
      </c>
      <c r="I176" s="182"/>
      <c r="J176" s="183">
        <f>ROUND(I176*H176,2)</f>
        <v>0</v>
      </c>
      <c r="K176" s="179" t="s">
        <v>137</v>
      </c>
      <c r="L176" s="53"/>
      <c r="M176" s="184" t="s">
        <v>20</v>
      </c>
      <c r="N176" s="185" t="s">
        <v>45</v>
      </c>
      <c r="O176" s="34"/>
      <c r="P176" s="186">
        <f>O176*H176</f>
        <v>0</v>
      </c>
      <c r="Q176" s="186">
        <v>0</v>
      </c>
      <c r="R176" s="186">
        <f>Q176*H176</f>
        <v>0</v>
      </c>
      <c r="S176" s="186">
        <v>0</v>
      </c>
      <c r="T176" s="187">
        <f>S176*H176</f>
        <v>0</v>
      </c>
      <c r="AR176" s="16" t="s">
        <v>221</v>
      </c>
      <c r="AT176" s="16" t="s">
        <v>133</v>
      </c>
      <c r="AU176" s="16" t="s">
        <v>83</v>
      </c>
      <c r="AY176" s="16" t="s">
        <v>130</v>
      </c>
      <c r="BE176" s="188">
        <f>IF(N176="základní",J176,0)</f>
        <v>0</v>
      </c>
      <c r="BF176" s="188">
        <f>IF(N176="snížená",J176,0)</f>
        <v>0</v>
      </c>
      <c r="BG176" s="188">
        <f>IF(N176="zákl. přenesená",J176,0)</f>
        <v>0</v>
      </c>
      <c r="BH176" s="188">
        <f>IF(N176="sníž. přenesená",J176,0)</f>
        <v>0</v>
      </c>
      <c r="BI176" s="188">
        <f>IF(N176="nulová",J176,0)</f>
        <v>0</v>
      </c>
      <c r="BJ176" s="16" t="s">
        <v>22</v>
      </c>
      <c r="BK176" s="188">
        <f>ROUND(I176*H176,2)</f>
        <v>0</v>
      </c>
      <c r="BL176" s="16" t="s">
        <v>221</v>
      </c>
      <c r="BM176" s="16" t="s">
        <v>355</v>
      </c>
    </row>
    <row r="177" spans="2:65" s="1" customFormat="1" ht="27" x14ac:dyDescent="0.3">
      <c r="B177" s="33"/>
      <c r="C177" s="55"/>
      <c r="D177" s="191" t="s">
        <v>153</v>
      </c>
      <c r="E177" s="55"/>
      <c r="F177" s="192" t="s">
        <v>356</v>
      </c>
      <c r="G177" s="55"/>
      <c r="H177" s="55"/>
      <c r="I177" s="147"/>
      <c r="J177" s="55"/>
      <c r="K177" s="55"/>
      <c r="L177" s="53"/>
      <c r="M177" s="70"/>
      <c r="N177" s="34"/>
      <c r="O177" s="34"/>
      <c r="P177" s="34"/>
      <c r="Q177" s="34"/>
      <c r="R177" s="34"/>
      <c r="S177" s="34"/>
      <c r="T177" s="71"/>
      <c r="AT177" s="16" t="s">
        <v>153</v>
      </c>
      <c r="AU177" s="16" t="s">
        <v>83</v>
      </c>
    </row>
    <row r="178" spans="2:65" s="1" customFormat="1" ht="22.5" customHeight="1" x14ac:dyDescent="0.3">
      <c r="B178" s="33"/>
      <c r="C178" s="177" t="s">
        <v>357</v>
      </c>
      <c r="D178" s="177" t="s">
        <v>133</v>
      </c>
      <c r="E178" s="178" t="s">
        <v>358</v>
      </c>
      <c r="F178" s="179" t="s">
        <v>359</v>
      </c>
      <c r="G178" s="180" t="s">
        <v>136</v>
      </c>
      <c r="H178" s="181">
        <v>2</v>
      </c>
      <c r="I178" s="182"/>
      <c r="J178" s="183">
        <f>ROUND(I178*H178,2)</f>
        <v>0</v>
      </c>
      <c r="K178" s="179" t="s">
        <v>137</v>
      </c>
      <c r="L178" s="53"/>
      <c r="M178" s="184" t="s">
        <v>20</v>
      </c>
      <c r="N178" s="185" t="s">
        <v>45</v>
      </c>
      <c r="O178" s="34"/>
      <c r="P178" s="186">
        <f>O178*H178</f>
        <v>0</v>
      </c>
      <c r="Q178" s="186">
        <v>0</v>
      </c>
      <c r="R178" s="186">
        <f>Q178*H178</f>
        <v>0</v>
      </c>
      <c r="S178" s="186">
        <v>0</v>
      </c>
      <c r="T178" s="187">
        <f>S178*H178</f>
        <v>0</v>
      </c>
      <c r="AR178" s="16" t="s">
        <v>221</v>
      </c>
      <c r="AT178" s="16" t="s">
        <v>133</v>
      </c>
      <c r="AU178" s="16" t="s">
        <v>83</v>
      </c>
      <c r="AY178" s="16" t="s">
        <v>130</v>
      </c>
      <c r="BE178" s="188">
        <f>IF(N178="základní",J178,0)</f>
        <v>0</v>
      </c>
      <c r="BF178" s="188">
        <f>IF(N178="snížená",J178,0)</f>
        <v>0</v>
      </c>
      <c r="BG178" s="188">
        <f>IF(N178="zákl. přenesená",J178,0)</f>
        <v>0</v>
      </c>
      <c r="BH178" s="188">
        <f>IF(N178="sníž. přenesená",J178,0)</f>
        <v>0</v>
      </c>
      <c r="BI178" s="188">
        <f>IF(N178="nulová",J178,0)</f>
        <v>0</v>
      </c>
      <c r="BJ178" s="16" t="s">
        <v>22</v>
      </c>
      <c r="BK178" s="188">
        <f>ROUND(I178*H178,2)</f>
        <v>0</v>
      </c>
      <c r="BL178" s="16" t="s">
        <v>221</v>
      </c>
      <c r="BM178" s="16" t="s">
        <v>360</v>
      </c>
    </row>
    <row r="179" spans="2:65" s="1" customFormat="1" ht="27" x14ac:dyDescent="0.3">
      <c r="B179" s="33"/>
      <c r="C179" s="55"/>
      <c r="D179" s="191" t="s">
        <v>153</v>
      </c>
      <c r="E179" s="55"/>
      <c r="F179" s="192" t="s">
        <v>356</v>
      </c>
      <c r="G179" s="55"/>
      <c r="H179" s="55"/>
      <c r="I179" s="147"/>
      <c r="J179" s="55"/>
      <c r="K179" s="55"/>
      <c r="L179" s="53"/>
      <c r="M179" s="70"/>
      <c r="N179" s="34"/>
      <c r="O179" s="34"/>
      <c r="P179" s="34"/>
      <c r="Q179" s="34"/>
      <c r="R179" s="34"/>
      <c r="S179" s="34"/>
      <c r="T179" s="71"/>
      <c r="AT179" s="16" t="s">
        <v>153</v>
      </c>
      <c r="AU179" s="16" t="s">
        <v>83</v>
      </c>
    </row>
    <row r="180" spans="2:65" s="1" customFormat="1" ht="22.5" customHeight="1" x14ac:dyDescent="0.3">
      <c r="B180" s="33"/>
      <c r="C180" s="177" t="s">
        <v>361</v>
      </c>
      <c r="D180" s="177" t="s">
        <v>133</v>
      </c>
      <c r="E180" s="178" t="s">
        <v>362</v>
      </c>
      <c r="F180" s="179" t="s">
        <v>363</v>
      </c>
      <c r="G180" s="180" t="s">
        <v>364</v>
      </c>
      <c r="H180" s="181">
        <v>3</v>
      </c>
      <c r="I180" s="182"/>
      <c r="J180" s="183">
        <f t="shared" ref="J180:J190" si="10">ROUND(I180*H180,2)</f>
        <v>0</v>
      </c>
      <c r="K180" s="179" t="s">
        <v>20</v>
      </c>
      <c r="L180" s="53"/>
      <c r="M180" s="184" t="s">
        <v>20</v>
      </c>
      <c r="N180" s="185" t="s">
        <v>45</v>
      </c>
      <c r="O180" s="34"/>
      <c r="P180" s="186">
        <f t="shared" ref="P180:P190" si="11">O180*H180</f>
        <v>0</v>
      </c>
      <c r="Q180" s="186">
        <v>4.0000000000000003E-5</v>
      </c>
      <c r="R180" s="186">
        <f t="shared" ref="R180:R190" si="12">Q180*H180</f>
        <v>1.2000000000000002E-4</v>
      </c>
      <c r="S180" s="186">
        <v>0</v>
      </c>
      <c r="T180" s="187">
        <f t="shared" ref="T180:T190" si="13">S180*H180</f>
        <v>0</v>
      </c>
      <c r="AR180" s="16" t="s">
        <v>221</v>
      </c>
      <c r="AT180" s="16" t="s">
        <v>133</v>
      </c>
      <c r="AU180" s="16" t="s">
        <v>83</v>
      </c>
      <c r="AY180" s="16" t="s">
        <v>130</v>
      </c>
      <c r="BE180" s="188">
        <f t="shared" ref="BE180:BE190" si="14">IF(N180="základní",J180,0)</f>
        <v>0</v>
      </c>
      <c r="BF180" s="188">
        <f t="shared" ref="BF180:BF190" si="15">IF(N180="snížená",J180,0)</f>
        <v>0</v>
      </c>
      <c r="BG180" s="188">
        <f t="shared" ref="BG180:BG190" si="16">IF(N180="zákl. přenesená",J180,0)</f>
        <v>0</v>
      </c>
      <c r="BH180" s="188">
        <f t="shared" ref="BH180:BH190" si="17">IF(N180="sníž. přenesená",J180,0)</f>
        <v>0</v>
      </c>
      <c r="BI180" s="188">
        <f t="shared" ref="BI180:BI190" si="18">IF(N180="nulová",J180,0)</f>
        <v>0</v>
      </c>
      <c r="BJ180" s="16" t="s">
        <v>22</v>
      </c>
      <c r="BK180" s="188">
        <f t="shared" ref="BK180:BK190" si="19">ROUND(I180*H180,2)</f>
        <v>0</v>
      </c>
      <c r="BL180" s="16" t="s">
        <v>221</v>
      </c>
      <c r="BM180" s="16" t="s">
        <v>365</v>
      </c>
    </row>
    <row r="181" spans="2:65" s="1" customFormat="1" ht="31.5" customHeight="1" x14ac:dyDescent="0.3">
      <c r="B181" s="33"/>
      <c r="C181" s="177" t="s">
        <v>366</v>
      </c>
      <c r="D181" s="177" t="s">
        <v>133</v>
      </c>
      <c r="E181" s="178" t="s">
        <v>367</v>
      </c>
      <c r="F181" s="179" t="s">
        <v>368</v>
      </c>
      <c r="G181" s="180" t="s">
        <v>136</v>
      </c>
      <c r="H181" s="181">
        <v>1</v>
      </c>
      <c r="I181" s="182"/>
      <c r="J181" s="183">
        <f t="shared" si="10"/>
        <v>0</v>
      </c>
      <c r="K181" s="179" t="s">
        <v>137</v>
      </c>
      <c r="L181" s="53"/>
      <c r="M181" s="184" t="s">
        <v>20</v>
      </c>
      <c r="N181" s="185" t="s">
        <v>45</v>
      </c>
      <c r="O181" s="34"/>
      <c r="P181" s="186">
        <f t="shared" si="11"/>
        <v>0</v>
      </c>
      <c r="Q181" s="186">
        <v>2.0000000000000002E-5</v>
      </c>
      <c r="R181" s="186">
        <f t="shared" si="12"/>
        <v>2.0000000000000002E-5</v>
      </c>
      <c r="S181" s="186">
        <v>0</v>
      </c>
      <c r="T181" s="187">
        <f t="shared" si="13"/>
        <v>0</v>
      </c>
      <c r="AR181" s="16" t="s">
        <v>221</v>
      </c>
      <c r="AT181" s="16" t="s">
        <v>133</v>
      </c>
      <c r="AU181" s="16" t="s">
        <v>83</v>
      </c>
      <c r="AY181" s="16" t="s">
        <v>130</v>
      </c>
      <c r="BE181" s="188">
        <f t="shared" si="14"/>
        <v>0</v>
      </c>
      <c r="BF181" s="188">
        <f t="shared" si="15"/>
        <v>0</v>
      </c>
      <c r="BG181" s="188">
        <f t="shared" si="16"/>
        <v>0</v>
      </c>
      <c r="BH181" s="188">
        <f t="shared" si="17"/>
        <v>0</v>
      </c>
      <c r="BI181" s="188">
        <f t="shared" si="18"/>
        <v>0</v>
      </c>
      <c r="BJ181" s="16" t="s">
        <v>22</v>
      </c>
      <c r="BK181" s="188">
        <f t="shared" si="19"/>
        <v>0</v>
      </c>
      <c r="BL181" s="16" t="s">
        <v>221</v>
      </c>
      <c r="BM181" s="16" t="s">
        <v>369</v>
      </c>
    </row>
    <row r="182" spans="2:65" s="1" customFormat="1" ht="31.5" customHeight="1" x14ac:dyDescent="0.3">
      <c r="B182" s="33"/>
      <c r="C182" s="193" t="s">
        <v>370</v>
      </c>
      <c r="D182" s="193" t="s">
        <v>172</v>
      </c>
      <c r="E182" s="194" t="s">
        <v>371</v>
      </c>
      <c r="F182" s="195" t="s">
        <v>372</v>
      </c>
      <c r="G182" s="196" t="s">
        <v>136</v>
      </c>
      <c r="H182" s="197">
        <v>1</v>
      </c>
      <c r="I182" s="198"/>
      <c r="J182" s="199">
        <f t="shared" si="10"/>
        <v>0</v>
      </c>
      <c r="K182" s="195" t="s">
        <v>20</v>
      </c>
      <c r="L182" s="200"/>
      <c r="M182" s="201" t="s">
        <v>20</v>
      </c>
      <c r="N182" s="202" t="s">
        <v>45</v>
      </c>
      <c r="O182" s="34"/>
      <c r="P182" s="186">
        <f t="shared" si="11"/>
        <v>0</v>
      </c>
      <c r="Q182" s="186">
        <v>4.0000000000000002E-4</v>
      </c>
      <c r="R182" s="186">
        <f t="shared" si="12"/>
        <v>4.0000000000000002E-4</v>
      </c>
      <c r="S182" s="186">
        <v>0</v>
      </c>
      <c r="T182" s="187">
        <f t="shared" si="13"/>
        <v>0</v>
      </c>
      <c r="AR182" s="16" t="s">
        <v>225</v>
      </c>
      <c r="AT182" s="16" t="s">
        <v>172</v>
      </c>
      <c r="AU182" s="16" t="s">
        <v>83</v>
      </c>
      <c r="AY182" s="16" t="s">
        <v>130</v>
      </c>
      <c r="BE182" s="188">
        <f t="shared" si="14"/>
        <v>0</v>
      </c>
      <c r="BF182" s="188">
        <f t="shared" si="15"/>
        <v>0</v>
      </c>
      <c r="BG182" s="188">
        <f t="shared" si="16"/>
        <v>0</v>
      </c>
      <c r="BH182" s="188">
        <f t="shared" si="17"/>
        <v>0</v>
      </c>
      <c r="BI182" s="188">
        <f t="shared" si="18"/>
        <v>0</v>
      </c>
      <c r="BJ182" s="16" t="s">
        <v>22</v>
      </c>
      <c r="BK182" s="188">
        <f t="shared" si="19"/>
        <v>0</v>
      </c>
      <c r="BL182" s="16" t="s">
        <v>221</v>
      </c>
      <c r="BM182" s="16" t="s">
        <v>373</v>
      </c>
    </row>
    <row r="183" spans="2:65" s="1" customFormat="1" ht="31.5" customHeight="1" x14ac:dyDescent="0.3">
      <c r="B183" s="33"/>
      <c r="C183" s="177" t="s">
        <v>374</v>
      </c>
      <c r="D183" s="177" t="s">
        <v>133</v>
      </c>
      <c r="E183" s="178" t="s">
        <v>375</v>
      </c>
      <c r="F183" s="179" t="s">
        <v>376</v>
      </c>
      <c r="G183" s="180" t="s">
        <v>136</v>
      </c>
      <c r="H183" s="181">
        <v>4</v>
      </c>
      <c r="I183" s="182"/>
      <c r="J183" s="183">
        <f t="shared" si="10"/>
        <v>0</v>
      </c>
      <c r="K183" s="179" t="s">
        <v>137</v>
      </c>
      <c r="L183" s="53"/>
      <c r="M183" s="184" t="s">
        <v>20</v>
      </c>
      <c r="N183" s="185" t="s">
        <v>45</v>
      </c>
      <c r="O183" s="34"/>
      <c r="P183" s="186">
        <f t="shared" si="11"/>
        <v>0</v>
      </c>
      <c r="Q183" s="186">
        <v>2.0000000000000002E-5</v>
      </c>
      <c r="R183" s="186">
        <f t="shared" si="12"/>
        <v>8.0000000000000007E-5</v>
      </c>
      <c r="S183" s="186">
        <v>0</v>
      </c>
      <c r="T183" s="187">
        <f t="shared" si="13"/>
        <v>0</v>
      </c>
      <c r="AR183" s="16" t="s">
        <v>221</v>
      </c>
      <c r="AT183" s="16" t="s">
        <v>133</v>
      </c>
      <c r="AU183" s="16" t="s">
        <v>83</v>
      </c>
      <c r="AY183" s="16" t="s">
        <v>130</v>
      </c>
      <c r="BE183" s="188">
        <f t="shared" si="14"/>
        <v>0</v>
      </c>
      <c r="BF183" s="188">
        <f t="shared" si="15"/>
        <v>0</v>
      </c>
      <c r="BG183" s="188">
        <f t="shared" si="16"/>
        <v>0</v>
      </c>
      <c r="BH183" s="188">
        <f t="shared" si="17"/>
        <v>0</v>
      </c>
      <c r="BI183" s="188">
        <f t="shared" si="18"/>
        <v>0</v>
      </c>
      <c r="BJ183" s="16" t="s">
        <v>22</v>
      </c>
      <c r="BK183" s="188">
        <f t="shared" si="19"/>
        <v>0</v>
      </c>
      <c r="BL183" s="16" t="s">
        <v>221</v>
      </c>
      <c r="BM183" s="16" t="s">
        <v>377</v>
      </c>
    </row>
    <row r="184" spans="2:65" s="1" customFormat="1" ht="22.5" customHeight="1" x14ac:dyDescent="0.3">
      <c r="B184" s="33"/>
      <c r="C184" s="193" t="s">
        <v>378</v>
      </c>
      <c r="D184" s="193" t="s">
        <v>172</v>
      </c>
      <c r="E184" s="194" t="s">
        <v>379</v>
      </c>
      <c r="F184" s="195" t="s">
        <v>380</v>
      </c>
      <c r="G184" s="196" t="s">
        <v>136</v>
      </c>
      <c r="H184" s="197">
        <v>4</v>
      </c>
      <c r="I184" s="198"/>
      <c r="J184" s="199">
        <f t="shared" si="10"/>
        <v>0</v>
      </c>
      <c r="K184" s="195" t="s">
        <v>20</v>
      </c>
      <c r="L184" s="200"/>
      <c r="M184" s="201" t="s">
        <v>20</v>
      </c>
      <c r="N184" s="202" t="s">
        <v>45</v>
      </c>
      <c r="O184" s="34"/>
      <c r="P184" s="186">
        <f t="shared" si="11"/>
        <v>0</v>
      </c>
      <c r="Q184" s="186">
        <v>5.9999999999999995E-4</v>
      </c>
      <c r="R184" s="186">
        <f t="shared" si="12"/>
        <v>2.3999999999999998E-3</v>
      </c>
      <c r="S184" s="186">
        <v>0</v>
      </c>
      <c r="T184" s="187">
        <f t="shared" si="13"/>
        <v>0</v>
      </c>
      <c r="AR184" s="16" t="s">
        <v>225</v>
      </c>
      <c r="AT184" s="16" t="s">
        <v>172</v>
      </c>
      <c r="AU184" s="16" t="s">
        <v>83</v>
      </c>
      <c r="AY184" s="16" t="s">
        <v>130</v>
      </c>
      <c r="BE184" s="188">
        <f t="shared" si="14"/>
        <v>0</v>
      </c>
      <c r="BF184" s="188">
        <f t="shared" si="15"/>
        <v>0</v>
      </c>
      <c r="BG184" s="188">
        <f t="shared" si="16"/>
        <v>0</v>
      </c>
      <c r="BH184" s="188">
        <f t="shared" si="17"/>
        <v>0</v>
      </c>
      <c r="BI184" s="188">
        <f t="shared" si="18"/>
        <v>0</v>
      </c>
      <c r="BJ184" s="16" t="s">
        <v>22</v>
      </c>
      <c r="BK184" s="188">
        <f t="shared" si="19"/>
        <v>0</v>
      </c>
      <c r="BL184" s="16" t="s">
        <v>221</v>
      </c>
      <c r="BM184" s="16" t="s">
        <v>381</v>
      </c>
    </row>
    <row r="185" spans="2:65" s="1" customFormat="1" ht="31.5" customHeight="1" x14ac:dyDescent="0.3">
      <c r="B185" s="33"/>
      <c r="C185" s="177" t="s">
        <v>382</v>
      </c>
      <c r="D185" s="177" t="s">
        <v>133</v>
      </c>
      <c r="E185" s="178" t="s">
        <v>375</v>
      </c>
      <c r="F185" s="179" t="s">
        <v>376</v>
      </c>
      <c r="G185" s="180" t="s">
        <v>136</v>
      </c>
      <c r="H185" s="181">
        <v>2</v>
      </c>
      <c r="I185" s="182"/>
      <c r="J185" s="183">
        <f t="shared" si="10"/>
        <v>0</v>
      </c>
      <c r="K185" s="179" t="s">
        <v>137</v>
      </c>
      <c r="L185" s="53"/>
      <c r="M185" s="184" t="s">
        <v>20</v>
      </c>
      <c r="N185" s="185" t="s">
        <v>45</v>
      </c>
      <c r="O185" s="34"/>
      <c r="P185" s="186">
        <f t="shared" si="11"/>
        <v>0</v>
      </c>
      <c r="Q185" s="186">
        <v>2.0000000000000002E-5</v>
      </c>
      <c r="R185" s="186">
        <f t="shared" si="12"/>
        <v>4.0000000000000003E-5</v>
      </c>
      <c r="S185" s="186">
        <v>0</v>
      </c>
      <c r="T185" s="187">
        <f t="shared" si="13"/>
        <v>0</v>
      </c>
      <c r="AR185" s="16" t="s">
        <v>221</v>
      </c>
      <c r="AT185" s="16" t="s">
        <v>133</v>
      </c>
      <c r="AU185" s="16" t="s">
        <v>83</v>
      </c>
      <c r="AY185" s="16" t="s">
        <v>130</v>
      </c>
      <c r="BE185" s="188">
        <f t="shared" si="14"/>
        <v>0</v>
      </c>
      <c r="BF185" s="188">
        <f t="shared" si="15"/>
        <v>0</v>
      </c>
      <c r="BG185" s="188">
        <f t="shared" si="16"/>
        <v>0</v>
      </c>
      <c r="BH185" s="188">
        <f t="shared" si="17"/>
        <v>0</v>
      </c>
      <c r="BI185" s="188">
        <f t="shared" si="18"/>
        <v>0</v>
      </c>
      <c r="BJ185" s="16" t="s">
        <v>22</v>
      </c>
      <c r="BK185" s="188">
        <f t="shared" si="19"/>
        <v>0</v>
      </c>
      <c r="BL185" s="16" t="s">
        <v>221</v>
      </c>
      <c r="BM185" s="16" t="s">
        <v>383</v>
      </c>
    </row>
    <row r="186" spans="2:65" s="1" customFormat="1" ht="31.5" customHeight="1" x14ac:dyDescent="0.3">
      <c r="B186" s="33"/>
      <c r="C186" s="193" t="s">
        <v>384</v>
      </c>
      <c r="D186" s="193" t="s">
        <v>172</v>
      </c>
      <c r="E186" s="194" t="s">
        <v>385</v>
      </c>
      <c r="F186" s="195" t="s">
        <v>386</v>
      </c>
      <c r="G186" s="196" t="s">
        <v>136</v>
      </c>
      <c r="H186" s="197">
        <v>2</v>
      </c>
      <c r="I186" s="198"/>
      <c r="J186" s="199">
        <f t="shared" si="10"/>
        <v>0</v>
      </c>
      <c r="K186" s="195" t="s">
        <v>20</v>
      </c>
      <c r="L186" s="200"/>
      <c r="M186" s="201" t="s">
        <v>20</v>
      </c>
      <c r="N186" s="202" t="s">
        <v>45</v>
      </c>
      <c r="O186" s="34"/>
      <c r="P186" s="186">
        <f t="shared" si="11"/>
        <v>0</v>
      </c>
      <c r="Q186" s="186">
        <v>5.9999999999999995E-4</v>
      </c>
      <c r="R186" s="186">
        <f t="shared" si="12"/>
        <v>1.1999999999999999E-3</v>
      </c>
      <c r="S186" s="186">
        <v>0</v>
      </c>
      <c r="T186" s="187">
        <f t="shared" si="13"/>
        <v>0</v>
      </c>
      <c r="AR186" s="16" t="s">
        <v>225</v>
      </c>
      <c r="AT186" s="16" t="s">
        <v>172</v>
      </c>
      <c r="AU186" s="16" t="s">
        <v>83</v>
      </c>
      <c r="AY186" s="16" t="s">
        <v>130</v>
      </c>
      <c r="BE186" s="188">
        <f t="shared" si="14"/>
        <v>0</v>
      </c>
      <c r="BF186" s="188">
        <f t="shared" si="15"/>
        <v>0</v>
      </c>
      <c r="BG186" s="188">
        <f t="shared" si="16"/>
        <v>0</v>
      </c>
      <c r="BH186" s="188">
        <f t="shared" si="17"/>
        <v>0</v>
      </c>
      <c r="BI186" s="188">
        <f t="shared" si="18"/>
        <v>0</v>
      </c>
      <c r="BJ186" s="16" t="s">
        <v>22</v>
      </c>
      <c r="BK186" s="188">
        <f t="shared" si="19"/>
        <v>0</v>
      </c>
      <c r="BL186" s="16" t="s">
        <v>221</v>
      </c>
      <c r="BM186" s="16" t="s">
        <v>387</v>
      </c>
    </row>
    <row r="187" spans="2:65" s="1" customFormat="1" ht="31.5" customHeight="1" x14ac:dyDescent="0.3">
      <c r="B187" s="33"/>
      <c r="C187" s="177" t="s">
        <v>388</v>
      </c>
      <c r="D187" s="177" t="s">
        <v>133</v>
      </c>
      <c r="E187" s="178" t="s">
        <v>375</v>
      </c>
      <c r="F187" s="179" t="s">
        <v>376</v>
      </c>
      <c r="G187" s="180" t="s">
        <v>136</v>
      </c>
      <c r="H187" s="181">
        <v>1</v>
      </c>
      <c r="I187" s="182"/>
      <c r="J187" s="183">
        <f t="shared" si="10"/>
        <v>0</v>
      </c>
      <c r="K187" s="179" t="s">
        <v>137</v>
      </c>
      <c r="L187" s="53"/>
      <c r="M187" s="184" t="s">
        <v>20</v>
      </c>
      <c r="N187" s="185" t="s">
        <v>45</v>
      </c>
      <c r="O187" s="34"/>
      <c r="P187" s="186">
        <f t="shared" si="11"/>
        <v>0</v>
      </c>
      <c r="Q187" s="186">
        <v>2.0000000000000002E-5</v>
      </c>
      <c r="R187" s="186">
        <f t="shared" si="12"/>
        <v>2.0000000000000002E-5</v>
      </c>
      <c r="S187" s="186">
        <v>0</v>
      </c>
      <c r="T187" s="187">
        <f t="shared" si="13"/>
        <v>0</v>
      </c>
      <c r="AR187" s="16" t="s">
        <v>221</v>
      </c>
      <c r="AT187" s="16" t="s">
        <v>133</v>
      </c>
      <c r="AU187" s="16" t="s">
        <v>83</v>
      </c>
      <c r="AY187" s="16" t="s">
        <v>130</v>
      </c>
      <c r="BE187" s="188">
        <f t="shared" si="14"/>
        <v>0</v>
      </c>
      <c r="BF187" s="188">
        <f t="shared" si="15"/>
        <v>0</v>
      </c>
      <c r="BG187" s="188">
        <f t="shared" si="16"/>
        <v>0</v>
      </c>
      <c r="BH187" s="188">
        <f t="shared" si="17"/>
        <v>0</v>
      </c>
      <c r="BI187" s="188">
        <f t="shared" si="18"/>
        <v>0</v>
      </c>
      <c r="BJ187" s="16" t="s">
        <v>22</v>
      </c>
      <c r="BK187" s="188">
        <f t="shared" si="19"/>
        <v>0</v>
      </c>
      <c r="BL187" s="16" t="s">
        <v>221</v>
      </c>
      <c r="BM187" s="16" t="s">
        <v>389</v>
      </c>
    </row>
    <row r="188" spans="2:65" s="1" customFormat="1" ht="22.5" customHeight="1" x14ac:dyDescent="0.3">
      <c r="B188" s="33"/>
      <c r="C188" s="193" t="s">
        <v>390</v>
      </c>
      <c r="D188" s="193" t="s">
        <v>172</v>
      </c>
      <c r="E188" s="194" t="s">
        <v>391</v>
      </c>
      <c r="F188" s="195" t="s">
        <v>392</v>
      </c>
      <c r="G188" s="196" t="s">
        <v>136</v>
      </c>
      <c r="H188" s="197">
        <v>1</v>
      </c>
      <c r="I188" s="198"/>
      <c r="J188" s="199">
        <f t="shared" si="10"/>
        <v>0</v>
      </c>
      <c r="K188" s="195" t="s">
        <v>20</v>
      </c>
      <c r="L188" s="200"/>
      <c r="M188" s="201" t="s">
        <v>20</v>
      </c>
      <c r="N188" s="202" t="s">
        <v>45</v>
      </c>
      <c r="O188" s="34"/>
      <c r="P188" s="186">
        <f t="shared" si="11"/>
        <v>0</v>
      </c>
      <c r="Q188" s="186">
        <v>5.9999999999999995E-4</v>
      </c>
      <c r="R188" s="186">
        <f t="shared" si="12"/>
        <v>5.9999999999999995E-4</v>
      </c>
      <c r="S188" s="186">
        <v>0</v>
      </c>
      <c r="T188" s="187">
        <f t="shared" si="13"/>
        <v>0</v>
      </c>
      <c r="AR188" s="16" t="s">
        <v>225</v>
      </c>
      <c r="AT188" s="16" t="s">
        <v>172</v>
      </c>
      <c r="AU188" s="16" t="s">
        <v>83</v>
      </c>
      <c r="AY188" s="16" t="s">
        <v>130</v>
      </c>
      <c r="BE188" s="188">
        <f t="shared" si="14"/>
        <v>0</v>
      </c>
      <c r="BF188" s="188">
        <f t="shared" si="15"/>
        <v>0</v>
      </c>
      <c r="BG188" s="188">
        <f t="shared" si="16"/>
        <v>0</v>
      </c>
      <c r="BH188" s="188">
        <f t="shared" si="17"/>
        <v>0</v>
      </c>
      <c r="BI188" s="188">
        <f t="shared" si="18"/>
        <v>0</v>
      </c>
      <c r="BJ188" s="16" t="s">
        <v>22</v>
      </c>
      <c r="BK188" s="188">
        <f t="shared" si="19"/>
        <v>0</v>
      </c>
      <c r="BL188" s="16" t="s">
        <v>221</v>
      </c>
      <c r="BM188" s="16" t="s">
        <v>393</v>
      </c>
    </row>
    <row r="189" spans="2:65" s="1" customFormat="1" ht="22.5" customHeight="1" x14ac:dyDescent="0.3">
      <c r="B189" s="33"/>
      <c r="C189" s="177" t="s">
        <v>394</v>
      </c>
      <c r="D189" s="177" t="s">
        <v>133</v>
      </c>
      <c r="E189" s="178" t="s">
        <v>395</v>
      </c>
      <c r="F189" s="179" t="s">
        <v>396</v>
      </c>
      <c r="G189" s="180" t="s">
        <v>136</v>
      </c>
      <c r="H189" s="181">
        <v>2</v>
      </c>
      <c r="I189" s="182"/>
      <c r="J189" s="183">
        <f t="shared" si="10"/>
        <v>0</v>
      </c>
      <c r="K189" s="179" t="s">
        <v>137</v>
      </c>
      <c r="L189" s="53"/>
      <c r="M189" s="184" t="s">
        <v>20</v>
      </c>
      <c r="N189" s="185" t="s">
        <v>45</v>
      </c>
      <c r="O189" s="34"/>
      <c r="P189" s="186">
        <f t="shared" si="11"/>
        <v>0</v>
      </c>
      <c r="Q189" s="186">
        <v>2.4000000000000001E-4</v>
      </c>
      <c r="R189" s="186">
        <f t="shared" si="12"/>
        <v>4.8000000000000001E-4</v>
      </c>
      <c r="S189" s="186">
        <v>0</v>
      </c>
      <c r="T189" s="187">
        <f t="shared" si="13"/>
        <v>0</v>
      </c>
      <c r="AR189" s="16" t="s">
        <v>221</v>
      </c>
      <c r="AT189" s="16" t="s">
        <v>133</v>
      </c>
      <c r="AU189" s="16" t="s">
        <v>83</v>
      </c>
      <c r="AY189" s="16" t="s">
        <v>130</v>
      </c>
      <c r="BE189" s="188">
        <f t="shared" si="14"/>
        <v>0</v>
      </c>
      <c r="BF189" s="188">
        <f t="shared" si="15"/>
        <v>0</v>
      </c>
      <c r="BG189" s="188">
        <f t="shared" si="16"/>
        <v>0</v>
      </c>
      <c r="BH189" s="188">
        <f t="shared" si="17"/>
        <v>0</v>
      </c>
      <c r="BI189" s="188">
        <f t="shared" si="18"/>
        <v>0</v>
      </c>
      <c r="BJ189" s="16" t="s">
        <v>22</v>
      </c>
      <c r="BK189" s="188">
        <f t="shared" si="19"/>
        <v>0</v>
      </c>
      <c r="BL189" s="16" t="s">
        <v>221</v>
      </c>
      <c r="BM189" s="16" t="s">
        <v>397</v>
      </c>
    </row>
    <row r="190" spans="2:65" s="1" customFormat="1" ht="22.5" customHeight="1" x14ac:dyDescent="0.3">
      <c r="B190" s="33"/>
      <c r="C190" s="177" t="s">
        <v>398</v>
      </c>
      <c r="D190" s="177" t="s">
        <v>133</v>
      </c>
      <c r="E190" s="178" t="s">
        <v>399</v>
      </c>
      <c r="F190" s="179" t="s">
        <v>400</v>
      </c>
      <c r="G190" s="180" t="s">
        <v>136</v>
      </c>
      <c r="H190" s="181">
        <v>1</v>
      </c>
      <c r="I190" s="182"/>
      <c r="J190" s="183">
        <f t="shared" si="10"/>
        <v>0</v>
      </c>
      <c r="K190" s="179" t="s">
        <v>137</v>
      </c>
      <c r="L190" s="53"/>
      <c r="M190" s="184" t="s">
        <v>20</v>
      </c>
      <c r="N190" s="185" t="s">
        <v>45</v>
      </c>
      <c r="O190" s="34"/>
      <c r="P190" s="186">
        <f t="shared" si="11"/>
        <v>0</v>
      </c>
      <c r="Q190" s="186">
        <v>2.7E-4</v>
      </c>
      <c r="R190" s="186">
        <f t="shared" si="12"/>
        <v>2.7E-4</v>
      </c>
      <c r="S190" s="186">
        <v>0</v>
      </c>
      <c r="T190" s="187">
        <f t="shared" si="13"/>
        <v>0</v>
      </c>
      <c r="AR190" s="16" t="s">
        <v>221</v>
      </c>
      <c r="AT190" s="16" t="s">
        <v>133</v>
      </c>
      <c r="AU190" s="16" t="s">
        <v>83</v>
      </c>
      <c r="AY190" s="16" t="s">
        <v>130</v>
      </c>
      <c r="BE190" s="188">
        <f t="shared" si="14"/>
        <v>0</v>
      </c>
      <c r="BF190" s="188">
        <f t="shared" si="15"/>
        <v>0</v>
      </c>
      <c r="BG190" s="188">
        <f t="shared" si="16"/>
        <v>0</v>
      </c>
      <c r="BH190" s="188">
        <f t="shared" si="17"/>
        <v>0</v>
      </c>
      <c r="BI190" s="188">
        <f t="shared" si="18"/>
        <v>0</v>
      </c>
      <c r="BJ190" s="16" t="s">
        <v>22</v>
      </c>
      <c r="BK190" s="188">
        <f t="shared" si="19"/>
        <v>0</v>
      </c>
      <c r="BL190" s="16" t="s">
        <v>221</v>
      </c>
      <c r="BM190" s="16" t="s">
        <v>401</v>
      </c>
    </row>
    <row r="191" spans="2:65" s="1" customFormat="1" ht="40.5" x14ac:dyDescent="0.3">
      <c r="B191" s="33"/>
      <c r="C191" s="55"/>
      <c r="D191" s="191" t="s">
        <v>153</v>
      </c>
      <c r="E191" s="55"/>
      <c r="F191" s="192" t="s">
        <v>402</v>
      </c>
      <c r="G191" s="55"/>
      <c r="H191" s="55"/>
      <c r="I191" s="147"/>
      <c r="J191" s="55"/>
      <c r="K191" s="55"/>
      <c r="L191" s="53"/>
      <c r="M191" s="70"/>
      <c r="N191" s="34"/>
      <c r="O191" s="34"/>
      <c r="P191" s="34"/>
      <c r="Q191" s="34"/>
      <c r="R191" s="34"/>
      <c r="S191" s="34"/>
      <c r="T191" s="71"/>
      <c r="AT191" s="16" t="s">
        <v>153</v>
      </c>
      <c r="AU191" s="16" t="s">
        <v>83</v>
      </c>
    </row>
    <row r="192" spans="2:65" s="1" customFormat="1" ht="31.5" customHeight="1" x14ac:dyDescent="0.3">
      <c r="B192" s="33"/>
      <c r="C192" s="177" t="s">
        <v>403</v>
      </c>
      <c r="D192" s="177" t="s">
        <v>133</v>
      </c>
      <c r="E192" s="178" t="s">
        <v>404</v>
      </c>
      <c r="F192" s="179" t="s">
        <v>405</v>
      </c>
      <c r="G192" s="180" t="s">
        <v>136</v>
      </c>
      <c r="H192" s="181">
        <v>1</v>
      </c>
      <c r="I192" s="182"/>
      <c r="J192" s="183">
        <f>ROUND(I192*H192,2)</f>
        <v>0</v>
      </c>
      <c r="K192" s="179" t="s">
        <v>137</v>
      </c>
      <c r="L192" s="53"/>
      <c r="M192" s="184" t="s">
        <v>20</v>
      </c>
      <c r="N192" s="185" t="s">
        <v>45</v>
      </c>
      <c r="O192" s="34"/>
      <c r="P192" s="186">
        <f>O192*H192</f>
        <v>0</v>
      </c>
      <c r="Q192" s="186">
        <v>0</v>
      </c>
      <c r="R192" s="186">
        <f>Q192*H192</f>
        <v>0</v>
      </c>
      <c r="S192" s="186">
        <v>0</v>
      </c>
      <c r="T192" s="187">
        <f>S192*H192</f>
        <v>0</v>
      </c>
      <c r="AR192" s="16" t="s">
        <v>221</v>
      </c>
      <c r="AT192" s="16" t="s">
        <v>133</v>
      </c>
      <c r="AU192" s="16" t="s">
        <v>83</v>
      </c>
      <c r="AY192" s="16" t="s">
        <v>130</v>
      </c>
      <c r="BE192" s="188">
        <f>IF(N192="základní",J192,0)</f>
        <v>0</v>
      </c>
      <c r="BF192" s="188">
        <f>IF(N192="snížená",J192,0)</f>
        <v>0</v>
      </c>
      <c r="BG192" s="188">
        <f>IF(N192="zákl. přenesená",J192,0)</f>
        <v>0</v>
      </c>
      <c r="BH192" s="188">
        <f>IF(N192="sníž. přenesená",J192,0)</f>
        <v>0</v>
      </c>
      <c r="BI192" s="188">
        <f>IF(N192="nulová",J192,0)</f>
        <v>0</v>
      </c>
      <c r="BJ192" s="16" t="s">
        <v>22</v>
      </c>
      <c r="BK192" s="188">
        <f>ROUND(I192*H192,2)</f>
        <v>0</v>
      </c>
      <c r="BL192" s="16" t="s">
        <v>221</v>
      </c>
      <c r="BM192" s="16" t="s">
        <v>406</v>
      </c>
    </row>
    <row r="193" spans="2:65" s="1" customFormat="1" ht="94.5" x14ac:dyDescent="0.3">
      <c r="B193" s="33"/>
      <c r="C193" s="55"/>
      <c r="D193" s="191" t="s">
        <v>153</v>
      </c>
      <c r="E193" s="55"/>
      <c r="F193" s="192" t="s">
        <v>407</v>
      </c>
      <c r="G193" s="55"/>
      <c r="H193" s="55"/>
      <c r="I193" s="147"/>
      <c r="J193" s="55"/>
      <c r="K193" s="55"/>
      <c r="L193" s="53"/>
      <c r="M193" s="70"/>
      <c r="N193" s="34"/>
      <c r="O193" s="34"/>
      <c r="P193" s="34"/>
      <c r="Q193" s="34"/>
      <c r="R193" s="34"/>
      <c r="S193" s="34"/>
      <c r="T193" s="71"/>
      <c r="AT193" s="16" t="s">
        <v>153</v>
      </c>
      <c r="AU193" s="16" t="s">
        <v>83</v>
      </c>
    </row>
    <row r="194" spans="2:65" s="1" customFormat="1" ht="31.5" customHeight="1" x14ac:dyDescent="0.3">
      <c r="B194" s="33"/>
      <c r="C194" s="177" t="s">
        <v>408</v>
      </c>
      <c r="D194" s="177" t="s">
        <v>133</v>
      </c>
      <c r="E194" s="178" t="s">
        <v>409</v>
      </c>
      <c r="F194" s="179" t="s">
        <v>410</v>
      </c>
      <c r="G194" s="180" t="s">
        <v>187</v>
      </c>
      <c r="H194" s="181">
        <v>1.4999999999999999E-2</v>
      </c>
      <c r="I194" s="182"/>
      <c r="J194" s="183">
        <f>ROUND(I194*H194,2)</f>
        <v>0</v>
      </c>
      <c r="K194" s="179" t="s">
        <v>137</v>
      </c>
      <c r="L194" s="53"/>
      <c r="M194" s="184" t="s">
        <v>20</v>
      </c>
      <c r="N194" s="185" t="s">
        <v>45</v>
      </c>
      <c r="O194" s="34"/>
      <c r="P194" s="186">
        <f>O194*H194</f>
        <v>0</v>
      </c>
      <c r="Q194" s="186">
        <v>0</v>
      </c>
      <c r="R194" s="186">
        <f>Q194*H194</f>
        <v>0</v>
      </c>
      <c r="S194" s="186">
        <v>0</v>
      </c>
      <c r="T194" s="187">
        <f>S194*H194</f>
        <v>0</v>
      </c>
      <c r="AR194" s="16" t="s">
        <v>221</v>
      </c>
      <c r="AT194" s="16" t="s">
        <v>133</v>
      </c>
      <c r="AU194" s="16" t="s">
        <v>83</v>
      </c>
      <c r="AY194" s="16" t="s">
        <v>130</v>
      </c>
      <c r="BE194" s="188">
        <f>IF(N194="základní",J194,0)</f>
        <v>0</v>
      </c>
      <c r="BF194" s="188">
        <f>IF(N194="snížená",J194,0)</f>
        <v>0</v>
      </c>
      <c r="BG194" s="188">
        <f>IF(N194="zákl. přenesená",J194,0)</f>
        <v>0</v>
      </c>
      <c r="BH194" s="188">
        <f>IF(N194="sníž. přenesená",J194,0)</f>
        <v>0</v>
      </c>
      <c r="BI194" s="188">
        <f>IF(N194="nulová",J194,0)</f>
        <v>0</v>
      </c>
      <c r="BJ194" s="16" t="s">
        <v>22</v>
      </c>
      <c r="BK194" s="188">
        <f>ROUND(I194*H194,2)</f>
        <v>0</v>
      </c>
      <c r="BL194" s="16" t="s">
        <v>221</v>
      </c>
      <c r="BM194" s="16" t="s">
        <v>411</v>
      </c>
    </row>
    <row r="195" spans="2:65" s="1" customFormat="1" ht="121.5" x14ac:dyDescent="0.3">
      <c r="B195" s="33"/>
      <c r="C195" s="55"/>
      <c r="D195" s="191" t="s">
        <v>153</v>
      </c>
      <c r="E195" s="55"/>
      <c r="F195" s="192" t="s">
        <v>412</v>
      </c>
      <c r="G195" s="55"/>
      <c r="H195" s="55"/>
      <c r="I195" s="147"/>
      <c r="J195" s="55"/>
      <c r="K195" s="55"/>
      <c r="L195" s="53"/>
      <c r="M195" s="70"/>
      <c r="N195" s="34"/>
      <c r="O195" s="34"/>
      <c r="P195" s="34"/>
      <c r="Q195" s="34"/>
      <c r="R195" s="34"/>
      <c r="S195" s="34"/>
      <c r="T195" s="71"/>
      <c r="AT195" s="16" t="s">
        <v>153</v>
      </c>
      <c r="AU195" s="16" t="s">
        <v>83</v>
      </c>
    </row>
    <row r="196" spans="2:65" s="1" customFormat="1" ht="44.25" customHeight="1" x14ac:dyDescent="0.3">
      <c r="B196" s="33"/>
      <c r="C196" s="177" t="s">
        <v>413</v>
      </c>
      <c r="D196" s="177" t="s">
        <v>133</v>
      </c>
      <c r="E196" s="178" t="s">
        <v>414</v>
      </c>
      <c r="F196" s="179" t="s">
        <v>415</v>
      </c>
      <c r="G196" s="180" t="s">
        <v>187</v>
      </c>
      <c r="H196" s="181">
        <v>1.4999999999999999E-2</v>
      </c>
      <c r="I196" s="182"/>
      <c r="J196" s="183">
        <f>ROUND(I196*H196,2)</f>
        <v>0</v>
      </c>
      <c r="K196" s="179" t="s">
        <v>137</v>
      </c>
      <c r="L196" s="53"/>
      <c r="M196" s="184" t="s">
        <v>20</v>
      </c>
      <c r="N196" s="185" t="s">
        <v>45</v>
      </c>
      <c r="O196" s="34"/>
      <c r="P196" s="186">
        <f>O196*H196</f>
        <v>0</v>
      </c>
      <c r="Q196" s="186">
        <v>0</v>
      </c>
      <c r="R196" s="186">
        <f>Q196*H196</f>
        <v>0</v>
      </c>
      <c r="S196" s="186">
        <v>0</v>
      </c>
      <c r="T196" s="187">
        <f>S196*H196</f>
        <v>0</v>
      </c>
      <c r="AR196" s="16" t="s">
        <v>221</v>
      </c>
      <c r="AT196" s="16" t="s">
        <v>133</v>
      </c>
      <c r="AU196" s="16" t="s">
        <v>83</v>
      </c>
      <c r="AY196" s="16" t="s">
        <v>130</v>
      </c>
      <c r="BE196" s="188">
        <f>IF(N196="základní",J196,0)</f>
        <v>0</v>
      </c>
      <c r="BF196" s="188">
        <f>IF(N196="snížená",J196,0)</f>
        <v>0</v>
      </c>
      <c r="BG196" s="188">
        <f>IF(N196="zákl. přenesená",J196,0)</f>
        <v>0</v>
      </c>
      <c r="BH196" s="188">
        <f>IF(N196="sníž. přenesená",J196,0)</f>
        <v>0</v>
      </c>
      <c r="BI196" s="188">
        <f>IF(N196="nulová",J196,0)</f>
        <v>0</v>
      </c>
      <c r="BJ196" s="16" t="s">
        <v>22</v>
      </c>
      <c r="BK196" s="188">
        <f>ROUND(I196*H196,2)</f>
        <v>0</v>
      </c>
      <c r="BL196" s="16" t="s">
        <v>221</v>
      </c>
      <c r="BM196" s="16" t="s">
        <v>416</v>
      </c>
    </row>
    <row r="197" spans="2:65" s="1" customFormat="1" ht="121.5" x14ac:dyDescent="0.3">
      <c r="B197" s="33"/>
      <c r="C197" s="55"/>
      <c r="D197" s="191" t="s">
        <v>153</v>
      </c>
      <c r="E197" s="55"/>
      <c r="F197" s="192" t="s">
        <v>412</v>
      </c>
      <c r="G197" s="55"/>
      <c r="H197" s="55"/>
      <c r="I197" s="147"/>
      <c r="J197" s="55"/>
      <c r="K197" s="55"/>
      <c r="L197" s="53"/>
      <c r="M197" s="70"/>
      <c r="N197" s="34"/>
      <c r="O197" s="34"/>
      <c r="P197" s="34"/>
      <c r="Q197" s="34"/>
      <c r="R197" s="34"/>
      <c r="S197" s="34"/>
      <c r="T197" s="71"/>
      <c r="AT197" s="16" t="s">
        <v>153</v>
      </c>
      <c r="AU197" s="16" t="s">
        <v>83</v>
      </c>
    </row>
    <row r="198" spans="2:65" s="1" customFormat="1" ht="22.5" customHeight="1" x14ac:dyDescent="0.3">
      <c r="B198" s="33"/>
      <c r="C198" s="177" t="s">
        <v>417</v>
      </c>
      <c r="D198" s="177" t="s">
        <v>133</v>
      </c>
      <c r="E198" s="178" t="s">
        <v>418</v>
      </c>
      <c r="F198" s="179" t="s">
        <v>419</v>
      </c>
      <c r="G198" s="180" t="s">
        <v>220</v>
      </c>
      <c r="H198" s="181">
        <v>2</v>
      </c>
      <c r="I198" s="182"/>
      <c r="J198" s="183">
        <f>ROUND(I198*H198,2)</f>
        <v>0</v>
      </c>
      <c r="K198" s="179" t="s">
        <v>137</v>
      </c>
      <c r="L198" s="53"/>
      <c r="M198" s="184" t="s">
        <v>20</v>
      </c>
      <c r="N198" s="185" t="s">
        <v>45</v>
      </c>
      <c r="O198" s="34"/>
      <c r="P198" s="186">
        <f>O198*H198</f>
        <v>0</v>
      </c>
      <c r="Q198" s="186">
        <v>0</v>
      </c>
      <c r="R198" s="186">
        <f>Q198*H198</f>
        <v>0</v>
      </c>
      <c r="S198" s="186">
        <v>2.7999999999999998E-4</v>
      </c>
      <c r="T198" s="187">
        <f>S198*H198</f>
        <v>5.5999999999999995E-4</v>
      </c>
      <c r="AR198" s="16" t="s">
        <v>221</v>
      </c>
      <c r="AT198" s="16" t="s">
        <v>133</v>
      </c>
      <c r="AU198" s="16" t="s">
        <v>83</v>
      </c>
      <c r="AY198" s="16" t="s">
        <v>130</v>
      </c>
      <c r="BE198" s="188">
        <f>IF(N198="základní",J198,0)</f>
        <v>0</v>
      </c>
      <c r="BF198" s="188">
        <f>IF(N198="snížená",J198,0)</f>
        <v>0</v>
      </c>
      <c r="BG198" s="188">
        <f>IF(N198="zákl. přenesená",J198,0)</f>
        <v>0</v>
      </c>
      <c r="BH198" s="188">
        <f>IF(N198="sníž. přenesená",J198,0)</f>
        <v>0</v>
      </c>
      <c r="BI198" s="188">
        <f>IF(N198="nulová",J198,0)</f>
        <v>0</v>
      </c>
      <c r="BJ198" s="16" t="s">
        <v>22</v>
      </c>
      <c r="BK198" s="188">
        <f>ROUND(I198*H198,2)</f>
        <v>0</v>
      </c>
      <c r="BL198" s="16" t="s">
        <v>221</v>
      </c>
      <c r="BM198" s="16" t="s">
        <v>420</v>
      </c>
    </row>
    <row r="199" spans="2:65" s="1" customFormat="1" ht="22.5" customHeight="1" x14ac:dyDescent="0.3">
      <c r="B199" s="33"/>
      <c r="C199" s="177" t="s">
        <v>421</v>
      </c>
      <c r="D199" s="177" t="s">
        <v>133</v>
      </c>
      <c r="E199" s="178" t="s">
        <v>422</v>
      </c>
      <c r="F199" s="179" t="s">
        <v>423</v>
      </c>
      <c r="G199" s="180" t="s">
        <v>220</v>
      </c>
      <c r="H199" s="181">
        <v>3</v>
      </c>
      <c r="I199" s="182"/>
      <c r="J199" s="183">
        <f>ROUND(I199*H199,2)</f>
        <v>0</v>
      </c>
      <c r="K199" s="179" t="s">
        <v>137</v>
      </c>
      <c r="L199" s="53"/>
      <c r="M199" s="184" t="s">
        <v>20</v>
      </c>
      <c r="N199" s="185" t="s">
        <v>45</v>
      </c>
      <c r="O199" s="34"/>
      <c r="P199" s="186">
        <f>O199*H199</f>
        <v>0</v>
      </c>
      <c r="Q199" s="186">
        <v>0</v>
      </c>
      <c r="R199" s="186">
        <f>Q199*H199</f>
        <v>0</v>
      </c>
      <c r="S199" s="186">
        <v>2.9E-4</v>
      </c>
      <c r="T199" s="187">
        <f>S199*H199</f>
        <v>8.7000000000000001E-4</v>
      </c>
      <c r="AR199" s="16" t="s">
        <v>221</v>
      </c>
      <c r="AT199" s="16" t="s">
        <v>133</v>
      </c>
      <c r="AU199" s="16" t="s">
        <v>83</v>
      </c>
      <c r="AY199" s="16" t="s">
        <v>130</v>
      </c>
      <c r="BE199" s="188">
        <f>IF(N199="základní",J199,0)</f>
        <v>0</v>
      </c>
      <c r="BF199" s="188">
        <f>IF(N199="snížená",J199,0)</f>
        <v>0</v>
      </c>
      <c r="BG199" s="188">
        <f>IF(N199="zákl. přenesená",J199,0)</f>
        <v>0</v>
      </c>
      <c r="BH199" s="188">
        <f>IF(N199="sníž. přenesená",J199,0)</f>
        <v>0</v>
      </c>
      <c r="BI199" s="188">
        <f>IF(N199="nulová",J199,0)</f>
        <v>0</v>
      </c>
      <c r="BJ199" s="16" t="s">
        <v>22</v>
      </c>
      <c r="BK199" s="188">
        <f>ROUND(I199*H199,2)</f>
        <v>0</v>
      </c>
      <c r="BL199" s="16" t="s">
        <v>221</v>
      </c>
      <c r="BM199" s="16" t="s">
        <v>424</v>
      </c>
    </row>
    <row r="200" spans="2:65" s="1" customFormat="1" ht="31.5" customHeight="1" x14ac:dyDescent="0.3">
      <c r="B200" s="33"/>
      <c r="C200" s="177" t="s">
        <v>425</v>
      </c>
      <c r="D200" s="177" t="s">
        <v>133</v>
      </c>
      <c r="E200" s="178" t="s">
        <v>426</v>
      </c>
      <c r="F200" s="179" t="s">
        <v>427</v>
      </c>
      <c r="G200" s="180" t="s">
        <v>187</v>
      </c>
      <c r="H200" s="181">
        <v>2E-3</v>
      </c>
      <c r="I200" s="182"/>
      <c r="J200" s="183">
        <f>ROUND(I200*H200,2)</f>
        <v>0</v>
      </c>
      <c r="K200" s="179" t="s">
        <v>137</v>
      </c>
      <c r="L200" s="53"/>
      <c r="M200" s="184" t="s">
        <v>20</v>
      </c>
      <c r="N200" s="185" t="s">
        <v>45</v>
      </c>
      <c r="O200" s="34"/>
      <c r="P200" s="186">
        <f>O200*H200</f>
        <v>0</v>
      </c>
      <c r="Q200" s="186">
        <v>0</v>
      </c>
      <c r="R200" s="186">
        <f>Q200*H200</f>
        <v>0</v>
      </c>
      <c r="S200" s="186">
        <v>0</v>
      </c>
      <c r="T200" s="187">
        <f>S200*H200</f>
        <v>0</v>
      </c>
      <c r="AR200" s="16" t="s">
        <v>221</v>
      </c>
      <c r="AT200" s="16" t="s">
        <v>133</v>
      </c>
      <c r="AU200" s="16" t="s">
        <v>83</v>
      </c>
      <c r="AY200" s="16" t="s">
        <v>130</v>
      </c>
      <c r="BE200" s="188">
        <f>IF(N200="základní",J200,0)</f>
        <v>0</v>
      </c>
      <c r="BF200" s="188">
        <f>IF(N200="snížená",J200,0)</f>
        <v>0</v>
      </c>
      <c r="BG200" s="188">
        <f>IF(N200="zákl. přenesená",J200,0)</f>
        <v>0</v>
      </c>
      <c r="BH200" s="188">
        <f>IF(N200="sníž. přenesená",J200,0)</f>
        <v>0</v>
      </c>
      <c r="BI200" s="188">
        <f>IF(N200="nulová",J200,0)</f>
        <v>0</v>
      </c>
      <c r="BJ200" s="16" t="s">
        <v>22</v>
      </c>
      <c r="BK200" s="188">
        <f>ROUND(I200*H200,2)</f>
        <v>0</v>
      </c>
      <c r="BL200" s="16" t="s">
        <v>221</v>
      </c>
      <c r="BM200" s="16" t="s">
        <v>428</v>
      </c>
    </row>
    <row r="201" spans="2:65" s="10" customFormat="1" ht="29.85" customHeight="1" x14ac:dyDescent="0.3">
      <c r="B201" s="160"/>
      <c r="C201" s="161"/>
      <c r="D201" s="174" t="s">
        <v>73</v>
      </c>
      <c r="E201" s="175" t="s">
        <v>429</v>
      </c>
      <c r="F201" s="175" t="s">
        <v>430</v>
      </c>
      <c r="G201" s="161"/>
      <c r="H201" s="161"/>
      <c r="I201" s="164"/>
      <c r="J201" s="176">
        <f>BK201</f>
        <v>0</v>
      </c>
      <c r="K201" s="161"/>
      <c r="L201" s="166"/>
      <c r="M201" s="167"/>
      <c r="N201" s="168"/>
      <c r="O201" s="168"/>
      <c r="P201" s="169">
        <f>SUM(P202:P209)</f>
        <v>0</v>
      </c>
      <c r="Q201" s="168"/>
      <c r="R201" s="169">
        <f>SUM(R202:R209)</f>
        <v>7.1300000000000001E-3</v>
      </c>
      <c r="S201" s="168"/>
      <c r="T201" s="170">
        <f>SUM(T202:T209)</f>
        <v>0</v>
      </c>
      <c r="AR201" s="171" t="s">
        <v>83</v>
      </c>
      <c r="AT201" s="172" t="s">
        <v>73</v>
      </c>
      <c r="AU201" s="172" t="s">
        <v>22</v>
      </c>
      <c r="AY201" s="171" t="s">
        <v>130</v>
      </c>
      <c r="BK201" s="173">
        <f>SUM(BK202:BK209)</f>
        <v>0</v>
      </c>
    </row>
    <row r="202" spans="2:65" s="1" customFormat="1" ht="22.5" customHeight="1" x14ac:dyDescent="0.3">
      <c r="B202" s="33"/>
      <c r="C202" s="177" t="s">
        <v>431</v>
      </c>
      <c r="D202" s="177" t="s">
        <v>133</v>
      </c>
      <c r="E202" s="178" t="s">
        <v>432</v>
      </c>
      <c r="F202" s="179" t="s">
        <v>433</v>
      </c>
      <c r="G202" s="180" t="s">
        <v>136</v>
      </c>
      <c r="H202" s="181">
        <v>1</v>
      </c>
      <c r="I202" s="182"/>
      <c r="J202" s="183">
        <f>ROUND(I202*H202,2)</f>
        <v>0</v>
      </c>
      <c r="K202" s="179" t="s">
        <v>20</v>
      </c>
      <c r="L202" s="53"/>
      <c r="M202" s="184" t="s">
        <v>20</v>
      </c>
      <c r="N202" s="185" t="s">
        <v>45</v>
      </c>
      <c r="O202" s="34"/>
      <c r="P202" s="186">
        <f>O202*H202</f>
        <v>0</v>
      </c>
      <c r="Q202" s="186">
        <v>0</v>
      </c>
      <c r="R202" s="186">
        <f>Q202*H202</f>
        <v>0</v>
      </c>
      <c r="S202" s="186">
        <v>0</v>
      </c>
      <c r="T202" s="187">
        <f>S202*H202</f>
        <v>0</v>
      </c>
      <c r="AR202" s="16" t="s">
        <v>221</v>
      </c>
      <c r="AT202" s="16" t="s">
        <v>133</v>
      </c>
      <c r="AU202" s="16" t="s">
        <v>83</v>
      </c>
      <c r="AY202" s="16" t="s">
        <v>130</v>
      </c>
      <c r="BE202" s="188">
        <f>IF(N202="základní",J202,0)</f>
        <v>0</v>
      </c>
      <c r="BF202" s="188">
        <f>IF(N202="snížená",J202,0)</f>
        <v>0</v>
      </c>
      <c r="BG202" s="188">
        <f>IF(N202="zákl. přenesená",J202,0)</f>
        <v>0</v>
      </c>
      <c r="BH202" s="188">
        <f>IF(N202="sníž. přenesená",J202,0)</f>
        <v>0</v>
      </c>
      <c r="BI202" s="188">
        <f>IF(N202="nulová",J202,0)</f>
        <v>0</v>
      </c>
      <c r="BJ202" s="16" t="s">
        <v>22</v>
      </c>
      <c r="BK202" s="188">
        <f>ROUND(I202*H202,2)</f>
        <v>0</v>
      </c>
      <c r="BL202" s="16" t="s">
        <v>221</v>
      </c>
      <c r="BM202" s="16" t="s">
        <v>434</v>
      </c>
    </row>
    <row r="203" spans="2:65" s="1" customFormat="1" ht="31.5" customHeight="1" x14ac:dyDescent="0.3">
      <c r="B203" s="33"/>
      <c r="C203" s="193" t="s">
        <v>435</v>
      </c>
      <c r="D203" s="193" t="s">
        <v>172</v>
      </c>
      <c r="E203" s="194" t="s">
        <v>436</v>
      </c>
      <c r="F203" s="195" t="s">
        <v>437</v>
      </c>
      <c r="G203" s="196" t="s">
        <v>136</v>
      </c>
      <c r="H203" s="197">
        <v>1</v>
      </c>
      <c r="I203" s="198"/>
      <c r="J203" s="199">
        <f>ROUND(I203*H203,2)</f>
        <v>0</v>
      </c>
      <c r="K203" s="195" t="s">
        <v>20</v>
      </c>
      <c r="L203" s="200"/>
      <c r="M203" s="201" t="s">
        <v>20</v>
      </c>
      <c r="N203" s="202" t="s">
        <v>45</v>
      </c>
      <c r="O203" s="34"/>
      <c r="P203" s="186">
        <f>O203*H203</f>
        <v>0</v>
      </c>
      <c r="Q203" s="186">
        <v>3.5999999999999999E-3</v>
      </c>
      <c r="R203" s="186">
        <f>Q203*H203</f>
        <v>3.5999999999999999E-3</v>
      </c>
      <c r="S203" s="186">
        <v>0</v>
      </c>
      <c r="T203" s="187">
        <f>S203*H203</f>
        <v>0</v>
      </c>
      <c r="AR203" s="16" t="s">
        <v>225</v>
      </c>
      <c r="AT203" s="16" t="s">
        <v>172</v>
      </c>
      <c r="AU203" s="16" t="s">
        <v>83</v>
      </c>
      <c r="AY203" s="16" t="s">
        <v>130</v>
      </c>
      <c r="BE203" s="188">
        <f>IF(N203="základní",J203,0)</f>
        <v>0</v>
      </c>
      <c r="BF203" s="188">
        <f>IF(N203="snížená",J203,0)</f>
        <v>0</v>
      </c>
      <c r="BG203" s="188">
        <f>IF(N203="zákl. přenesená",J203,0)</f>
        <v>0</v>
      </c>
      <c r="BH203" s="188">
        <f>IF(N203="sníž. přenesená",J203,0)</f>
        <v>0</v>
      </c>
      <c r="BI203" s="188">
        <f>IF(N203="nulová",J203,0)</f>
        <v>0</v>
      </c>
      <c r="BJ203" s="16" t="s">
        <v>22</v>
      </c>
      <c r="BK203" s="188">
        <f>ROUND(I203*H203,2)</f>
        <v>0</v>
      </c>
      <c r="BL203" s="16" t="s">
        <v>221</v>
      </c>
      <c r="BM203" s="16" t="s">
        <v>438</v>
      </c>
    </row>
    <row r="204" spans="2:65" s="1" customFormat="1" ht="31.5" customHeight="1" x14ac:dyDescent="0.3">
      <c r="B204" s="33"/>
      <c r="C204" s="177" t="s">
        <v>439</v>
      </c>
      <c r="D204" s="177" t="s">
        <v>133</v>
      </c>
      <c r="E204" s="178" t="s">
        <v>440</v>
      </c>
      <c r="F204" s="179" t="s">
        <v>441</v>
      </c>
      <c r="G204" s="180" t="s">
        <v>136</v>
      </c>
      <c r="H204" s="181">
        <v>1</v>
      </c>
      <c r="I204" s="182"/>
      <c r="J204" s="183">
        <f>ROUND(I204*H204,2)</f>
        <v>0</v>
      </c>
      <c r="K204" s="179" t="s">
        <v>137</v>
      </c>
      <c r="L204" s="53"/>
      <c r="M204" s="184" t="s">
        <v>20</v>
      </c>
      <c r="N204" s="185" t="s">
        <v>45</v>
      </c>
      <c r="O204" s="34"/>
      <c r="P204" s="186">
        <f>O204*H204</f>
        <v>0</v>
      </c>
      <c r="Q204" s="186">
        <v>3.0000000000000001E-5</v>
      </c>
      <c r="R204" s="186">
        <f>Q204*H204</f>
        <v>3.0000000000000001E-5</v>
      </c>
      <c r="S204" s="186">
        <v>0</v>
      </c>
      <c r="T204" s="187">
        <f>S204*H204</f>
        <v>0</v>
      </c>
      <c r="AR204" s="16" t="s">
        <v>221</v>
      </c>
      <c r="AT204" s="16" t="s">
        <v>133</v>
      </c>
      <c r="AU204" s="16" t="s">
        <v>83</v>
      </c>
      <c r="AY204" s="16" t="s">
        <v>130</v>
      </c>
      <c r="BE204" s="188">
        <f>IF(N204="základní",J204,0)</f>
        <v>0</v>
      </c>
      <c r="BF204" s="188">
        <f>IF(N204="snížená",J204,0)</f>
        <v>0</v>
      </c>
      <c r="BG204" s="188">
        <f>IF(N204="zákl. přenesená",J204,0)</f>
        <v>0</v>
      </c>
      <c r="BH204" s="188">
        <f>IF(N204="sníž. přenesená",J204,0)</f>
        <v>0</v>
      </c>
      <c r="BI204" s="188">
        <f>IF(N204="nulová",J204,0)</f>
        <v>0</v>
      </c>
      <c r="BJ204" s="16" t="s">
        <v>22</v>
      </c>
      <c r="BK204" s="188">
        <f>ROUND(I204*H204,2)</f>
        <v>0</v>
      </c>
      <c r="BL204" s="16" t="s">
        <v>221</v>
      </c>
      <c r="BM204" s="16" t="s">
        <v>442</v>
      </c>
    </row>
    <row r="205" spans="2:65" s="1" customFormat="1" ht="22.5" customHeight="1" x14ac:dyDescent="0.3">
      <c r="B205" s="33"/>
      <c r="C205" s="193" t="s">
        <v>443</v>
      </c>
      <c r="D205" s="193" t="s">
        <v>172</v>
      </c>
      <c r="E205" s="194" t="s">
        <v>444</v>
      </c>
      <c r="F205" s="195" t="s">
        <v>445</v>
      </c>
      <c r="G205" s="196" t="s">
        <v>136</v>
      </c>
      <c r="H205" s="197">
        <v>1</v>
      </c>
      <c r="I205" s="198"/>
      <c r="J205" s="199">
        <f>ROUND(I205*H205,2)</f>
        <v>0</v>
      </c>
      <c r="K205" s="195" t="s">
        <v>20</v>
      </c>
      <c r="L205" s="200"/>
      <c r="M205" s="201" t="s">
        <v>20</v>
      </c>
      <c r="N205" s="202" t="s">
        <v>45</v>
      </c>
      <c r="O205" s="34"/>
      <c r="P205" s="186">
        <f>O205*H205</f>
        <v>0</v>
      </c>
      <c r="Q205" s="186">
        <v>3.5000000000000001E-3</v>
      </c>
      <c r="R205" s="186">
        <f>Q205*H205</f>
        <v>3.5000000000000001E-3</v>
      </c>
      <c r="S205" s="186">
        <v>0</v>
      </c>
      <c r="T205" s="187">
        <f>S205*H205</f>
        <v>0</v>
      </c>
      <c r="AR205" s="16" t="s">
        <v>225</v>
      </c>
      <c r="AT205" s="16" t="s">
        <v>172</v>
      </c>
      <c r="AU205" s="16" t="s">
        <v>83</v>
      </c>
      <c r="AY205" s="16" t="s">
        <v>130</v>
      </c>
      <c r="BE205" s="188">
        <f>IF(N205="základní",J205,0)</f>
        <v>0</v>
      </c>
      <c r="BF205" s="188">
        <f>IF(N205="snížená",J205,0)</f>
        <v>0</v>
      </c>
      <c r="BG205" s="188">
        <f>IF(N205="zákl. přenesená",J205,0)</f>
        <v>0</v>
      </c>
      <c r="BH205" s="188">
        <f>IF(N205="sníž. přenesená",J205,0)</f>
        <v>0</v>
      </c>
      <c r="BI205" s="188">
        <f>IF(N205="nulová",J205,0)</f>
        <v>0</v>
      </c>
      <c r="BJ205" s="16" t="s">
        <v>22</v>
      </c>
      <c r="BK205" s="188">
        <f>ROUND(I205*H205,2)</f>
        <v>0</v>
      </c>
      <c r="BL205" s="16" t="s">
        <v>221</v>
      </c>
      <c r="BM205" s="16" t="s">
        <v>446</v>
      </c>
    </row>
    <row r="206" spans="2:65" s="1" customFormat="1" ht="31.5" customHeight="1" x14ac:dyDescent="0.3">
      <c r="B206" s="33"/>
      <c r="C206" s="177" t="s">
        <v>447</v>
      </c>
      <c r="D206" s="177" t="s">
        <v>133</v>
      </c>
      <c r="E206" s="178" t="s">
        <v>448</v>
      </c>
      <c r="F206" s="179" t="s">
        <v>449</v>
      </c>
      <c r="G206" s="180" t="s">
        <v>187</v>
      </c>
      <c r="H206" s="181">
        <v>7.0000000000000001E-3</v>
      </c>
      <c r="I206" s="182"/>
      <c r="J206" s="183">
        <f>ROUND(I206*H206,2)</f>
        <v>0</v>
      </c>
      <c r="K206" s="179" t="s">
        <v>137</v>
      </c>
      <c r="L206" s="53"/>
      <c r="M206" s="184" t="s">
        <v>20</v>
      </c>
      <c r="N206" s="185" t="s">
        <v>45</v>
      </c>
      <c r="O206" s="34"/>
      <c r="P206" s="186">
        <f>O206*H206</f>
        <v>0</v>
      </c>
      <c r="Q206" s="186">
        <v>0</v>
      </c>
      <c r="R206" s="186">
        <f>Q206*H206</f>
        <v>0</v>
      </c>
      <c r="S206" s="186">
        <v>0</v>
      </c>
      <c r="T206" s="187">
        <f>S206*H206</f>
        <v>0</v>
      </c>
      <c r="AR206" s="16" t="s">
        <v>221</v>
      </c>
      <c r="AT206" s="16" t="s">
        <v>133</v>
      </c>
      <c r="AU206" s="16" t="s">
        <v>83</v>
      </c>
      <c r="AY206" s="16" t="s">
        <v>130</v>
      </c>
      <c r="BE206" s="188">
        <f>IF(N206="základní",J206,0)</f>
        <v>0</v>
      </c>
      <c r="BF206" s="188">
        <f>IF(N206="snížená",J206,0)</f>
        <v>0</v>
      </c>
      <c r="BG206" s="188">
        <f>IF(N206="zákl. přenesená",J206,0)</f>
        <v>0</v>
      </c>
      <c r="BH206" s="188">
        <f>IF(N206="sníž. přenesená",J206,0)</f>
        <v>0</v>
      </c>
      <c r="BI206" s="188">
        <f>IF(N206="nulová",J206,0)</f>
        <v>0</v>
      </c>
      <c r="BJ206" s="16" t="s">
        <v>22</v>
      </c>
      <c r="BK206" s="188">
        <f>ROUND(I206*H206,2)</f>
        <v>0</v>
      </c>
      <c r="BL206" s="16" t="s">
        <v>221</v>
      </c>
      <c r="BM206" s="16" t="s">
        <v>450</v>
      </c>
    </row>
    <row r="207" spans="2:65" s="1" customFormat="1" ht="121.5" x14ac:dyDescent="0.3">
      <c r="B207" s="33"/>
      <c r="C207" s="55"/>
      <c r="D207" s="191" t="s">
        <v>153</v>
      </c>
      <c r="E207" s="55"/>
      <c r="F207" s="192" t="s">
        <v>451</v>
      </c>
      <c r="G207" s="55"/>
      <c r="H207" s="55"/>
      <c r="I207" s="147"/>
      <c r="J207" s="55"/>
      <c r="K207" s="55"/>
      <c r="L207" s="53"/>
      <c r="M207" s="70"/>
      <c r="N207" s="34"/>
      <c r="O207" s="34"/>
      <c r="P207" s="34"/>
      <c r="Q207" s="34"/>
      <c r="R207" s="34"/>
      <c r="S207" s="34"/>
      <c r="T207" s="71"/>
      <c r="AT207" s="16" t="s">
        <v>153</v>
      </c>
      <c r="AU207" s="16" t="s">
        <v>83</v>
      </c>
    </row>
    <row r="208" spans="2:65" s="1" customFormat="1" ht="44.25" customHeight="1" x14ac:dyDescent="0.3">
      <c r="B208" s="33"/>
      <c r="C208" s="177" t="s">
        <v>452</v>
      </c>
      <c r="D208" s="177" t="s">
        <v>133</v>
      </c>
      <c r="E208" s="178" t="s">
        <v>453</v>
      </c>
      <c r="F208" s="179" t="s">
        <v>454</v>
      </c>
      <c r="G208" s="180" t="s">
        <v>187</v>
      </c>
      <c r="H208" s="181">
        <v>7.0000000000000001E-3</v>
      </c>
      <c r="I208" s="182"/>
      <c r="J208" s="183">
        <f>ROUND(I208*H208,2)</f>
        <v>0</v>
      </c>
      <c r="K208" s="179" t="s">
        <v>137</v>
      </c>
      <c r="L208" s="53"/>
      <c r="M208" s="184" t="s">
        <v>20</v>
      </c>
      <c r="N208" s="185" t="s">
        <v>45</v>
      </c>
      <c r="O208" s="34"/>
      <c r="P208" s="186">
        <f>O208*H208</f>
        <v>0</v>
      </c>
      <c r="Q208" s="186">
        <v>0</v>
      </c>
      <c r="R208" s="186">
        <f>Q208*H208</f>
        <v>0</v>
      </c>
      <c r="S208" s="186">
        <v>0</v>
      </c>
      <c r="T208" s="187">
        <f>S208*H208</f>
        <v>0</v>
      </c>
      <c r="AR208" s="16" t="s">
        <v>221</v>
      </c>
      <c r="AT208" s="16" t="s">
        <v>133</v>
      </c>
      <c r="AU208" s="16" t="s">
        <v>83</v>
      </c>
      <c r="AY208" s="16" t="s">
        <v>130</v>
      </c>
      <c r="BE208" s="188">
        <f>IF(N208="základní",J208,0)</f>
        <v>0</v>
      </c>
      <c r="BF208" s="188">
        <f>IF(N208="snížená",J208,0)</f>
        <v>0</v>
      </c>
      <c r="BG208" s="188">
        <f>IF(N208="zákl. přenesená",J208,0)</f>
        <v>0</v>
      </c>
      <c r="BH208" s="188">
        <f>IF(N208="sníž. přenesená",J208,0)</f>
        <v>0</v>
      </c>
      <c r="BI208" s="188">
        <f>IF(N208="nulová",J208,0)</f>
        <v>0</v>
      </c>
      <c r="BJ208" s="16" t="s">
        <v>22</v>
      </c>
      <c r="BK208" s="188">
        <f>ROUND(I208*H208,2)</f>
        <v>0</v>
      </c>
      <c r="BL208" s="16" t="s">
        <v>221</v>
      </c>
      <c r="BM208" s="16" t="s">
        <v>455</v>
      </c>
    </row>
    <row r="209" spans="2:65" s="1" customFormat="1" ht="121.5" x14ac:dyDescent="0.3">
      <c r="B209" s="33"/>
      <c r="C209" s="55"/>
      <c r="D209" s="189" t="s">
        <v>153</v>
      </c>
      <c r="E209" s="55"/>
      <c r="F209" s="190" t="s">
        <v>451</v>
      </c>
      <c r="G209" s="55"/>
      <c r="H209" s="55"/>
      <c r="I209" s="147"/>
      <c r="J209" s="55"/>
      <c r="K209" s="55"/>
      <c r="L209" s="53"/>
      <c r="M209" s="70"/>
      <c r="N209" s="34"/>
      <c r="O209" s="34"/>
      <c r="P209" s="34"/>
      <c r="Q209" s="34"/>
      <c r="R209" s="34"/>
      <c r="S209" s="34"/>
      <c r="T209" s="71"/>
      <c r="AT209" s="16" t="s">
        <v>153</v>
      </c>
      <c r="AU209" s="16" t="s">
        <v>83</v>
      </c>
    </row>
    <row r="210" spans="2:65" s="10" customFormat="1" ht="29.85" customHeight="1" x14ac:dyDescent="0.3">
      <c r="B210" s="160"/>
      <c r="C210" s="161"/>
      <c r="D210" s="174" t="s">
        <v>73</v>
      </c>
      <c r="E210" s="175" t="s">
        <v>456</v>
      </c>
      <c r="F210" s="175" t="s">
        <v>457</v>
      </c>
      <c r="G210" s="161"/>
      <c r="H210" s="161"/>
      <c r="I210" s="164"/>
      <c r="J210" s="176">
        <f>BK210</f>
        <v>0</v>
      </c>
      <c r="K210" s="161"/>
      <c r="L210" s="166"/>
      <c r="M210" s="167"/>
      <c r="N210" s="168"/>
      <c r="O210" s="168"/>
      <c r="P210" s="169">
        <f>SUM(P211:P250)</f>
        <v>0</v>
      </c>
      <c r="Q210" s="168"/>
      <c r="R210" s="169">
        <f>SUM(R211:R250)</f>
        <v>0.25031000000000009</v>
      </c>
      <c r="S210" s="168"/>
      <c r="T210" s="170">
        <f>SUM(T211:T250)</f>
        <v>1.1397499999999998</v>
      </c>
      <c r="AR210" s="171" t="s">
        <v>83</v>
      </c>
      <c r="AT210" s="172" t="s">
        <v>73</v>
      </c>
      <c r="AU210" s="172" t="s">
        <v>22</v>
      </c>
      <c r="AY210" s="171" t="s">
        <v>130</v>
      </c>
      <c r="BK210" s="173">
        <f>SUM(BK211:BK250)</f>
        <v>0</v>
      </c>
    </row>
    <row r="211" spans="2:65" s="1" customFormat="1" ht="31.5" customHeight="1" x14ac:dyDescent="0.3">
      <c r="B211" s="33"/>
      <c r="C211" s="177" t="s">
        <v>458</v>
      </c>
      <c r="D211" s="177" t="s">
        <v>133</v>
      </c>
      <c r="E211" s="178" t="s">
        <v>459</v>
      </c>
      <c r="F211" s="179" t="s">
        <v>460</v>
      </c>
      <c r="G211" s="180" t="s">
        <v>461</v>
      </c>
      <c r="H211" s="181">
        <v>2</v>
      </c>
      <c r="I211" s="182"/>
      <c r="J211" s="183">
        <f>ROUND(I211*H211,2)</f>
        <v>0</v>
      </c>
      <c r="K211" s="179" t="s">
        <v>20</v>
      </c>
      <c r="L211" s="53"/>
      <c r="M211" s="184" t="s">
        <v>20</v>
      </c>
      <c r="N211" s="185" t="s">
        <v>45</v>
      </c>
      <c r="O211" s="34"/>
      <c r="P211" s="186">
        <f>O211*H211</f>
        <v>0</v>
      </c>
      <c r="Q211" s="186">
        <v>0</v>
      </c>
      <c r="R211" s="186">
        <f>Q211*H211</f>
        <v>0</v>
      </c>
      <c r="S211" s="186">
        <v>0</v>
      </c>
      <c r="T211" s="187">
        <f>S211*H211</f>
        <v>0</v>
      </c>
      <c r="AR211" s="16" t="s">
        <v>221</v>
      </c>
      <c r="AT211" s="16" t="s">
        <v>133</v>
      </c>
      <c r="AU211" s="16" t="s">
        <v>83</v>
      </c>
      <c r="AY211" s="16" t="s">
        <v>130</v>
      </c>
      <c r="BE211" s="188">
        <f>IF(N211="základní",J211,0)</f>
        <v>0</v>
      </c>
      <c r="BF211" s="188">
        <f>IF(N211="snížená",J211,0)</f>
        <v>0</v>
      </c>
      <c r="BG211" s="188">
        <f>IF(N211="zákl. přenesená",J211,0)</f>
        <v>0</v>
      </c>
      <c r="BH211" s="188">
        <f>IF(N211="sníž. přenesená",J211,0)</f>
        <v>0</v>
      </c>
      <c r="BI211" s="188">
        <f>IF(N211="nulová",J211,0)</f>
        <v>0</v>
      </c>
      <c r="BJ211" s="16" t="s">
        <v>22</v>
      </c>
      <c r="BK211" s="188">
        <f>ROUND(I211*H211,2)</f>
        <v>0</v>
      </c>
      <c r="BL211" s="16" t="s">
        <v>221</v>
      </c>
      <c r="BM211" s="16" t="s">
        <v>462</v>
      </c>
    </row>
    <row r="212" spans="2:65" s="1" customFormat="1" ht="81" x14ac:dyDescent="0.3">
      <c r="B212" s="33"/>
      <c r="C212" s="55"/>
      <c r="D212" s="191" t="s">
        <v>153</v>
      </c>
      <c r="E212" s="55"/>
      <c r="F212" s="192" t="s">
        <v>463</v>
      </c>
      <c r="G212" s="55"/>
      <c r="H212" s="55"/>
      <c r="I212" s="147"/>
      <c r="J212" s="55"/>
      <c r="K212" s="55"/>
      <c r="L212" s="53"/>
      <c r="M212" s="70"/>
      <c r="N212" s="34"/>
      <c r="O212" s="34"/>
      <c r="P212" s="34"/>
      <c r="Q212" s="34"/>
      <c r="R212" s="34"/>
      <c r="S212" s="34"/>
      <c r="T212" s="71"/>
      <c r="AT212" s="16" t="s">
        <v>153</v>
      </c>
      <c r="AU212" s="16" t="s">
        <v>83</v>
      </c>
    </row>
    <row r="213" spans="2:65" s="1" customFormat="1" ht="31.5" customHeight="1" x14ac:dyDescent="0.3">
      <c r="B213" s="33"/>
      <c r="C213" s="193" t="s">
        <v>464</v>
      </c>
      <c r="D213" s="193" t="s">
        <v>172</v>
      </c>
      <c r="E213" s="194" t="s">
        <v>465</v>
      </c>
      <c r="F213" s="195" t="s">
        <v>466</v>
      </c>
      <c r="G213" s="196" t="s">
        <v>461</v>
      </c>
      <c r="H213" s="197">
        <v>1</v>
      </c>
      <c r="I213" s="198"/>
      <c r="J213" s="199">
        <f t="shared" ref="J213:J222" si="20">ROUND(I213*H213,2)</f>
        <v>0</v>
      </c>
      <c r="K213" s="195" t="s">
        <v>20</v>
      </c>
      <c r="L213" s="200"/>
      <c r="M213" s="201" t="s">
        <v>20</v>
      </c>
      <c r="N213" s="202" t="s">
        <v>45</v>
      </c>
      <c r="O213" s="34"/>
      <c r="P213" s="186">
        <f t="shared" ref="P213:P222" si="21">O213*H213</f>
        <v>0</v>
      </c>
      <c r="Q213" s="186">
        <v>6.8000000000000005E-2</v>
      </c>
      <c r="R213" s="186">
        <f t="shared" ref="R213:R222" si="22">Q213*H213</f>
        <v>6.8000000000000005E-2</v>
      </c>
      <c r="S213" s="186">
        <v>0</v>
      </c>
      <c r="T213" s="187">
        <f t="shared" ref="T213:T222" si="23">S213*H213</f>
        <v>0</v>
      </c>
      <c r="AR213" s="16" t="s">
        <v>225</v>
      </c>
      <c r="AT213" s="16" t="s">
        <v>172</v>
      </c>
      <c r="AU213" s="16" t="s">
        <v>83</v>
      </c>
      <c r="AY213" s="16" t="s">
        <v>130</v>
      </c>
      <c r="BE213" s="188">
        <f t="shared" ref="BE213:BE222" si="24">IF(N213="základní",J213,0)</f>
        <v>0</v>
      </c>
      <c r="BF213" s="188">
        <f t="shared" ref="BF213:BF222" si="25">IF(N213="snížená",J213,0)</f>
        <v>0</v>
      </c>
      <c r="BG213" s="188">
        <f t="shared" ref="BG213:BG222" si="26">IF(N213="zákl. přenesená",J213,0)</f>
        <v>0</v>
      </c>
      <c r="BH213" s="188">
        <f t="shared" ref="BH213:BH222" si="27">IF(N213="sníž. přenesená",J213,0)</f>
        <v>0</v>
      </c>
      <c r="BI213" s="188">
        <f t="shared" ref="BI213:BI222" si="28">IF(N213="nulová",J213,0)</f>
        <v>0</v>
      </c>
      <c r="BJ213" s="16" t="s">
        <v>22</v>
      </c>
      <c r="BK213" s="188">
        <f t="shared" ref="BK213:BK222" si="29">ROUND(I213*H213,2)</f>
        <v>0</v>
      </c>
      <c r="BL213" s="16" t="s">
        <v>221</v>
      </c>
      <c r="BM213" s="16" t="s">
        <v>467</v>
      </c>
    </row>
    <row r="214" spans="2:65" s="1" customFormat="1" ht="31.5" customHeight="1" x14ac:dyDescent="0.3">
      <c r="B214" s="33"/>
      <c r="C214" s="193" t="s">
        <v>468</v>
      </c>
      <c r="D214" s="193" t="s">
        <v>172</v>
      </c>
      <c r="E214" s="194" t="s">
        <v>469</v>
      </c>
      <c r="F214" s="195" t="s">
        <v>470</v>
      </c>
      <c r="G214" s="196" t="s">
        <v>461</v>
      </c>
      <c r="H214" s="197">
        <v>1</v>
      </c>
      <c r="I214" s="198"/>
      <c r="J214" s="199">
        <f t="shared" si="20"/>
        <v>0</v>
      </c>
      <c r="K214" s="195" t="s">
        <v>20</v>
      </c>
      <c r="L214" s="200"/>
      <c r="M214" s="201" t="s">
        <v>20</v>
      </c>
      <c r="N214" s="202" t="s">
        <v>45</v>
      </c>
      <c r="O214" s="34"/>
      <c r="P214" s="186">
        <f t="shared" si="21"/>
        <v>0</v>
      </c>
      <c r="Q214" s="186">
        <v>8.5999999999999993E-2</v>
      </c>
      <c r="R214" s="186">
        <f t="shared" si="22"/>
        <v>8.5999999999999993E-2</v>
      </c>
      <c r="S214" s="186">
        <v>0</v>
      </c>
      <c r="T214" s="187">
        <f t="shared" si="23"/>
        <v>0</v>
      </c>
      <c r="AR214" s="16" t="s">
        <v>225</v>
      </c>
      <c r="AT214" s="16" t="s">
        <v>172</v>
      </c>
      <c r="AU214" s="16" t="s">
        <v>83</v>
      </c>
      <c r="AY214" s="16" t="s">
        <v>130</v>
      </c>
      <c r="BE214" s="188">
        <f t="shared" si="24"/>
        <v>0</v>
      </c>
      <c r="BF214" s="188">
        <f t="shared" si="25"/>
        <v>0</v>
      </c>
      <c r="BG214" s="188">
        <f t="shared" si="26"/>
        <v>0</v>
      </c>
      <c r="BH214" s="188">
        <f t="shared" si="27"/>
        <v>0</v>
      </c>
      <c r="BI214" s="188">
        <f t="shared" si="28"/>
        <v>0</v>
      </c>
      <c r="BJ214" s="16" t="s">
        <v>22</v>
      </c>
      <c r="BK214" s="188">
        <f t="shared" si="29"/>
        <v>0</v>
      </c>
      <c r="BL214" s="16" t="s">
        <v>221</v>
      </c>
      <c r="BM214" s="16" t="s">
        <v>471</v>
      </c>
    </row>
    <row r="215" spans="2:65" s="1" customFormat="1" ht="22.5" customHeight="1" x14ac:dyDescent="0.3">
      <c r="B215" s="33"/>
      <c r="C215" s="177" t="s">
        <v>472</v>
      </c>
      <c r="D215" s="177" t="s">
        <v>133</v>
      </c>
      <c r="E215" s="178" t="s">
        <v>473</v>
      </c>
      <c r="F215" s="179" t="s">
        <v>474</v>
      </c>
      <c r="G215" s="180" t="s">
        <v>461</v>
      </c>
      <c r="H215" s="181">
        <v>1</v>
      </c>
      <c r="I215" s="182"/>
      <c r="J215" s="183">
        <f t="shared" si="20"/>
        <v>0</v>
      </c>
      <c r="K215" s="179" t="s">
        <v>20</v>
      </c>
      <c r="L215" s="53"/>
      <c r="M215" s="184" t="s">
        <v>20</v>
      </c>
      <c r="N215" s="185" t="s">
        <v>45</v>
      </c>
      <c r="O215" s="34"/>
      <c r="P215" s="186">
        <f t="shared" si="21"/>
        <v>0</v>
      </c>
      <c r="Q215" s="186">
        <v>0</v>
      </c>
      <c r="R215" s="186">
        <f t="shared" si="22"/>
        <v>0</v>
      </c>
      <c r="S215" s="186">
        <v>0</v>
      </c>
      <c r="T215" s="187">
        <f t="shared" si="23"/>
        <v>0</v>
      </c>
      <c r="AR215" s="16" t="s">
        <v>221</v>
      </c>
      <c r="AT215" s="16" t="s">
        <v>133</v>
      </c>
      <c r="AU215" s="16" t="s">
        <v>83</v>
      </c>
      <c r="AY215" s="16" t="s">
        <v>130</v>
      </c>
      <c r="BE215" s="188">
        <f t="shared" si="24"/>
        <v>0</v>
      </c>
      <c r="BF215" s="188">
        <f t="shared" si="25"/>
        <v>0</v>
      </c>
      <c r="BG215" s="188">
        <f t="shared" si="26"/>
        <v>0</v>
      </c>
      <c r="BH215" s="188">
        <f t="shared" si="27"/>
        <v>0</v>
      </c>
      <c r="BI215" s="188">
        <f t="shared" si="28"/>
        <v>0</v>
      </c>
      <c r="BJ215" s="16" t="s">
        <v>22</v>
      </c>
      <c r="BK215" s="188">
        <f t="shared" si="29"/>
        <v>0</v>
      </c>
      <c r="BL215" s="16" t="s">
        <v>221</v>
      </c>
      <c r="BM215" s="16" t="s">
        <v>475</v>
      </c>
    </row>
    <row r="216" spans="2:65" s="1" customFormat="1" ht="31.5" customHeight="1" x14ac:dyDescent="0.3">
      <c r="B216" s="33"/>
      <c r="C216" s="193" t="s">
        <v>476</v>
      </c>
      <c r="D216" s="193" t="s">
        <v>172</v>
      </c>
      <c r="E216" s="194" t="s">
        <v>477</v>
      </c>
      <c r="F216" s="195" t="s">
        <v>478</v>
      </c>
      <c r="G216" s="196" t="s">
        <v>461</v>
      </c>
      <c r="H216" s="197">
        <v>1</v>
      </c>
      <c r="I216" s="198"/>
      <c r="J216" s="199">
        <f t="shared" si="20"/>
        <v>0</v>
      </c>
      <c r="K216" s="195" t="s">
        <v>20</v>
      </c>
      <c r="L216" s="200"/>
      <c r="M216" s="201" t="s">
        <v>20</v>
      </c>
      <c r="N216" s="202" t="s">
        <v>45</v>
      </c>
      <c r="O216" s="34"/>
      <c r="P216" s="186">
        <f t="shared" si="21"/>
        <v>0</v>
      </c>
      <c r="Q216" s="186">
        <v>8.0000000000000002E-3</v>
      </c>
      <c r="R216" s="186">
        <f t="shared" si="22"/>
        <v>8.0000000000000002E-3</v>
      </c>
      <c r="S216" s="186">
        <v>0</v>
      </c>
      <c r="T216" s="187">
        <f t="shared" si="23"/>
        <v>0</v>
      </c>
      <c r="AR216" s="16" t="s">
        <v>225</v>
      </c>
      <c r="AT216" s="16" t="s">
        <v>172</v>
      </c>
      <c r="AU216" s="16" t="s">
        <v>83</v>
      </c>
      <c r="AY216" s="16" t="s">
        <v>130</v>
      </c>
      <c r="BE216" s="188">
        <f t="shared" si="24"/>
        <v>0</v>
      </c>
      <c r="BF216" s="188">
        <f t="shared" si="25"/>
        <v>0</v>
      </c>
      <c r="BG216" s="188">
        <f t="shared" si="26"/>
        <v>0</v>
      </c>
      <c r="BH216" s="188">
        <f t="shared" si="27"/>
        <v>0</v>
      </c>
      <c r="BI216" s="188">
        <f t="shared" si="28"/>
        <v>0</v>
      </c>
      <c r="BJ216" s="16" t="s">
        <v>22</v>
      </c>
      <c r="BK216" s="188">
        <f t="shared" si="29"/>
        <v>0</v>
      </c>
      <c r="BL216" s="16" t="s">
        <v>221</v>
      </c>
      <c r="BM216" s="16" t="s">
        <v>479</v>
      </c>
    </row>
    <row r="217" spans="2:65" s="1" customFormat="1" ht="22.5" customHeight="1" x14ac:dyDescent="0.3">
      <c r="B217" s="33"/>
      <c r="C217" s="177" t="s">
        <v>480</v>
      </c>
      <c r="D217" s="177" t="s">
        <v>133</v>
      </c>
      <c r="E217" s="178" t="s">
        <v>481</v>
      </c>
      <c r="F217" s="179" t="s">
        <v>482</v>
      </c>
      <c r="G217" s="180" t="s">
        <v>461</v>
      </c>
      <c r="H217" s="181">
        <v>1</v>
      </c>
      <c r="I217" s="182"/>
      <c r="J217" s="183">
        <f t="shared" si="20"/>
        <v>0</v>
      </c>
      <c r="K217" s="179" t="s">
        <v>20</v>
      </c>
      <c r="L217" s="53"/>
      <c r="M217" s="184" t="s">
        <v>20</v>
      </c>
      <c r="N217" s="185" t="s">
        <v>45</v>
      </c>
      <c r="O217" s="34"/>
      <c r="P217" s="186">
        <f t="shared" si="21"/>
        <v>0</v>
      </c>
      <c r="Q217" s="186">
        <v>0</v>
      </c>
      <c r="R217" s="186">
        <f t="shared" si="22"/>
        <v>0</v>
      </c>
      <c r="S217" s="186">
        <v>0</v>
      </c>
      <c r="T217" s="187">
        <f t="shared" si="23"/>
        <v>0</v>
      </c>
      <c r="AR217" s="16" t="s">
        <v>221</v>
      </c>
      <c r="AT217" s="16" t="s">
        <v>133</v>
      </c>
      <c r="AU217" s="16" t="s">
        <v>83</v>
      </c>
      <c r="AY217" s="16" t="s">
        <v>130</v>
      </c>
      <c r="BE217" s="188">
        <f t="shared" si="24"/>
        <v>0</v>
      </c>
      <c r="BF217" s="188">
        <f t="shared" si="25"/>
        <v>0</v>
      </c>
      <c r="BG217" s="188">
        <f t="shared" si="26"/>
        <v>0</v>
      </c>
      <c r="BH217" s="188">
        <f t="shared" si="27"/>
        <v>0</v>
      </c>
      <c r="BI217" s="188">
        <f t="shared" si="28"/>
        <v>0</v>
      </c>
      <c r="BJ217" s="16" t="s">
        <v>22</v>
      </c>
      <c r="BK217" s="188">
        <f t="shared" si="29"/>
        <v>0</v>
      </c>
      <c r="BL217" s="16" t="s">
        <v>221</v>
      </c>
      <c r="BM217" s="16" t="s">
        <v>483</v>
      </c>
    </row>
    <row r="218" spans="2:65" s="1" customFormat="1" ht="31.5" customHeight="1" x14ac:dyDescent="0.3">
      <c r="B218" s="33"/>
      <c r="C218" s="193" t="s">
        <v>484</v>
      </c>
      <c r="D218" s="193" t="s">
        <v>172</v>
      </c>
      <c r="E218" s="194" t="s">
        <v>485</v>
      </c>
      <c r="F218" s="195" t="s">
        <v>486</v>
      </c>
      <c r="G218" s="196" t="s">
        <v>461</v>
      </c>
      <c r="H218" s="197">
        <v>1</v>
      </c>
      <c r="I218" s="198"/>
      <c r="J218" s="199">
        <f t="shared" si="20"/>
        <v>0</v>
      </c>
      <c r="K218" s="195" t="s">
        <v>20</v>
      </c>
      <c r="L218" s="200"/>
      <c r="M218" s="201" t="s">
        <v>20</v>
      </c>
      <c r="N218" s="202" t="s">
        <v>45</v>
      </c>
      <c r="O218" s="34"/>
      <c r="P218" s="186">
        <f t="shared" si="21"/>
        <v>0</v>
      </c>
      <c r="Q218" s="186">
        <v>8.0000000000000002E-3</v>
      </c>
      <c r="R218" s="186">
        <f t="shared" si="22"/>
        <v>8.0000000000000002E-3</v>
      </c>
      <c r="S218" s="186">
        <v>0</v>
      </c>
      <c r="T218" s="187">
        <f t="shared" si="23"/>
        <v>0</v>
      </c>
      <c r="AR218" s="16" t="s">
        <v>225</v>
      </c>
      <c r="AT218" s="16" t="s">
        <v>172</v>
      </c>
      <c r="AU218" s="16" t="s">
        <v>83</v>
      </c>
      <c r="AY218" s="16" t="s">
        <v>130</v>
      </c>
      <c r="BE218" s="188">
        <f t="shared" si="24"/>
        <v>0</v>
      </c>
      <c r="BF218" s="188">
        <f t="shared" si="25"/>
        <v>0</v>
      </c>
      <c r="BG218" s="188">
        <f t="shared" si="26"/>
        <v>0</v>
      </c>
      <c r="BH218" s="188">
        <f t="shared" si="27"/>
        <v>0</v>
      </c>
      <c r="BI218" s="188">
        <f t="shared" si="28"/>
        <v>0</v>
      </c>
      <c r="BJ218" s="16" t="s">
        <v>22</v>
      </c>
      <c r="BK218" s="188">
        <f t="shared" si="29"/>
        <v>0</v>
      </c>
      <c r="BL218" s="16" t="s">
        <v>221</v>
      </c>
      <c r="BM218" s="16" t="s">
        <v>487</v>
      </c>
    </row>
    <row r="219" spans="2:65" s="1" customFormat="1" ht="31.5" customHeight="1" x14ac:dyDescent="0.3">
      <c r="B219" s="33"/>
      <c r="C219" s="177" t="s">
        <v>488</v>
      </c>
      <c r="D219" s="177" t="s">
        <v>133</v>
      </c>
      <c r="E219" s="178" t="s">
        <v>489</v>
      </c>
      <c r="F219" s="179" t="s">
        <v>490</v>
      </c>
      <c r="G219" s="180" t="s">
        <v>136</v>
      </c>
      <c r="H219" s="181">
        <v>2</v>
      </c>
      <c r="I219" s="182"/>
      <c r="J219" s="183">
        <f t="shared" si="20"/>
        <v>0</v>
      </c>
      <c r="K219" s="179" t="s">
        <v>20</v>
      </c>
      <c r="L219" s="53"/>
      <c r="M219" s="184" t="s">
        <v>20</v>
      </c>
      <c r="N219" s="185" t="s">
        <v>45</v>
      </c>
      <c r="O219" s="34"/>
      <c r="P219" s="186">
        <f t="shared" si="21"/>
        <v>0</v>
      </c>
      <c r="Q219" s="186">
        <v>2E-3</v>
      </c>
      <c r="R219" s="186">
        <f t="shared" si="22"/>
        <v>4.0000000000000001E-3</v>
      </c>
      <c r="S219" s="186">
        <v>0</v>
      </c>
      <c r="T219" s="187">
        <f t="shared" si="23"/>
        <v>0</v>
      </c>
      <c r="AR219" s="16" t="s">
        <v>221</v>
      </c>
      <c r="AT219" s="16" t="s">
        <v>133</v>
      </c>
      <c r="AU219" s="16" t="s">
        <v>83</v>
      </c>
      <c r="AY219" s="16" t="s">
        <v>130</v>
      </c>
      <c r="BE219" s="188">
        <f t="shared" si="24"/>
        <v>0</v>
      </c>
      <c r="BF219" s="188">
        <f t="shared" si="25"/>
        <v>0</v>
      </c>
      <c r="BG219" s="188">
        <f t="shared" si="26"/>
        <v>0</v>
      </c>
      <c r="BH219" s="188">
        <f t="shared" si="27"/>
        <v>0</v>
      </c>
      <c r="BI219" s="188">
        <f t="shared" si="28"/>
        <v>0</v>
      </c>
      <c r="BJ219" s="16" t="s">
        <v>22</v>
      </c>
      <c r="BK219" s="188">
        <f t="shared" si="29"/>
        <v>0</v>
      </c>
      <c r="BL219" s="16" t="s">
        <v>221</v>
      </c>
      <c r="BM219" s="16" t="s">
        <v>491</v>
      </c>
    </row>
    <row r="220" spans="2:65" s="1" customFormat="1" ht="31.5" customHeight="1" x14ac:dyDescent="0.3">
      <c r="B220" s="33"/>
      <c r="C220" s="177" t="s">
        <v>492</v>
      </c>
      <c r="D220" s="177" t="s">
        <v>133</v>
      </c>
      <c r="E220" s="178" t="s">
        <v>493</v>
      </c>
      <c r="F220" s="179" t="s">
        <v>494</v>
      </c>
      <c r="G220" s="180" t="s">
        <v>136</v>
      </c>
      <c r="H220" s="181">
        <v>2</v>
      </c>
      <c r="I220" s="182"/>
      <c r="J220" s="183">
        <f t="shared" si="20"/>
        <v>0</v>
      </c>
      <c r="K220" s="179" t="s">
        <v>20</v>
      </c>
      <c r="L220" s="53"/>
      <c r="M220" s="184" t="s">
        <v>20</v>
      </c>
      <c r="N220" s="185" t="s">
        <v>45</v>
      </c>
      <c r="O220" s="34"/>
      <c r="P220" s="186">
        <f t="shared" si="21"/>
        <v>0</v>
      </c>
      <c r="Q220" s="186">
        <v>1E-3</v>
      </c>
      <c r="R220" s="186">
        <f t="shared" si="22"/>
        <v>2E-3</v>
      </c>
      <c r="S220" s="186">
        <v>0</v>
      </c>
      <c r="T220" s="187">
        <f t="shared" si="23"/>
        <v>0</v>
      </c>
      <c r="AR220" s="16" t="s">
        <v>221</v>
      </c>
      <c r="AT220" s="16" t="s">
        <v>133</v>
      </c>
      <c r="AU220" s="16" t="s">
        <v>83</v>
      </c>
      <c r="AY220" s="16" t="s">
        <v>130</v>
      </c>
      <c r="BE220" s="188">
        <f t="shared" si="24"/>
        <v>0</v>
      </c>
      <c r="BF220" s="188">
        <f t="shared" si="25"/>
        <v>0</v>
      </c>
      <c r="BG220" s="188">
        <f t="shared" si="26"/>
        <v>0</v>
      </c>
      <c r="BH220" s="188">
        <f t="shared" si="27"/>
        <v>0</v>
      </c>
      <c r="BI220" s="188">
        <f t="shared" si="28"/>
        <v>0</v>
      </c>
      <c r="BJ220" s="16" t="s">
        <v>22</v>
      </c>
      <c r="BK220" s="188">
        <f t="shared" si="29"/>
        <v>0</v>
      </c>
      <c r="BL220" s="16" t="s">
        <v>221</v>
      </c>
      <c r="BM220" s="16" t="s">
        <v>495</v>
      </c>
    </row>
    <row r="221" spans="2:65" s="1" customFormat="1" ht="22.5" customHeight="1" x14ac:dyDescent="0.3">
      <c r="B221" s="33"/>
      <c r="C221" s="177" t="s">
        <v>496</v>
      </c>
      <c r="D221" s="177" t="s">
        <v>133</v>
      </c>
      <c r="E221" s="178" t="s">
        <v>497</v>
      </c>
      <c r="F221" s="179" t="s">
        <v>498</v>
      </c>
      <c r="G221" s="180" t="s">
        <v>136</v>
      </c>
      <c r="H221" s="181">
        <v>2</v>
      </c>
      <c r="I221" s="182"/>
      <c r="J221" s="183">
        <f t="shared" si="20"/>
        <v>0</v>
      </c>
      <c r="K221" s="179" t="s">
        <v>20</v>
      </c>
      <c r="L221" s="53"/>
      <c r="M221" s="184" t="s">
        <v>20</v>
      </c>
      <c r="N221" s="185" t="s">
        <v>45</v>
      </c>
      <c r="O221" s="34"/>
      <c r="P221" s="186">
        <f t="shared" si="21"/>
        <v>0</v>
      </c>
      <c r="Q221" s="186">
        <v>0</v>
      </c>
      <c r="R221" s="186">
        <f t="shared" si="22"/>
        <v>0</v>
      </c>
      <c r="S221" s="186">
        <v>0</v>
      </c>
      <c r="T221" s="187">
        <f t="shared" si="23"/>
        <v>0</v>
      </c>
      <c r="AR221" s="16" t="s">
        <v>221</v>
      </c>
      <c r="AT221" s="16" t="s">
        <v>133</v>
      </c>
      <c r="AU221" s="16" t="s">
        <v>83</v>
      </c>
      <c r="AY221" s="16" t="s">
        <v>130</v>
      </c>
      <c r="BE221" s="188">
        <f t="shared" si="24"/>
        <v>0</v>
      </c>
      <c r="BF221" s="188">
        <f t="shared" si="25"/>
        <v>0</v>
      </c>
      <c r="BG221" s="188">
        <f t="shared" si="26"/>
        <v>0</v>
      </c>
      <c r="BH221" s="188">
        <f t="shared" si="27"/>
        <v>0</v>
      </c>
      <c r="BI221" s="188">
        <f t="shared" si="28"/>
        <v>0</v>
      </c>
      <c r="BJ221" s="16" t="s">
        <v>22</v>
      </c>
      <c r="BK221" s="188">
        <f t="shared" si="29"/>
        <v>0</v>
      </c>
      <c r="BL221" s="16" t="s">
        <v>221</v>
      </c>
      <c r="BM221" s="16" t="s">
        <v>499</v>
      </c>
    </row>
    <row r="222" spans="2:65" s="1" customFormat="1" ht="31.5" customHeight="1" x14ac:dyDescent="0.3">
      <c r="B222" s="33"/>
      <c r="C222" s="177" t="s">
        <v>500</v>
      </c>
      <c r="D222" s="177" t="s">
        <v>133</v>
      </c>
      <c r="E222" s="178" t="s">
        <v>501</v>
      </c>
      <c r="F222" s="179" t="s">
        <v>502</v>
      </c>
      <c r="G222" s="180" t="s">
        <v>220</v>
      </c>
      <c r="H222" s="181">
        <v>5</v>
      </c>
      <c r="I222" s="182"/>
      <c r="J222" s="183">
        <f t="shared" si="20"/>
        <v>0</v>
      </c>
      <c r="K222" s="179" t="s">
        <v>20</v>
      </c>
      <c r="L222" s="53"/>
      <c r="M222" s="184" t="s">
        <v>20</v>
      </c>
      <c r="N222" s="185" t="s">
        <v>45</v>
      </c>
      <c r="O222" s="34"/>
      <c r="P222" s="186">
        <f t="shared" si="21"/>
        <v>0</v>
      </c>
      <c r="Q222" s="186">
        <v>5.0000000000000001E-4</v>
      </c>
      <c r="R222" s="186">
        <f t="shared" si="22"/>
        <v>2.5000000000000001E-3</v>
      </c>
      <c r="S222" s="186">
        <v>0</v>
      </c>
      <c r="T222" s="187">
        <f t="shared" si="23"/>
        <v>0</v>
      </c>
      <c r="AR222" s="16" t="s">
        <v>221</v>
      </c>
      <c r="AT222" s="16" t="s">
        <v>133</v>
      </c>
      <c r="AU222" s="16" t="s">
        <v>83</v>
      </c>
      <c r="AY222" s="16" t="s">
        <v>130</v>
      </c>
      <c r="BE222" s="188">
        <f t="shared" si="24"/>
        <v>0</v>
      </c>
      <c r="BF222" s="188">
        <f t="shared" si="25"/>
        <v>0</v>
      </c>
      <c r="BG222" s="188">
        <f t="shared" si="26"/>
        <v>0</v>
      </c>
      <c r="BH222" s="188">
        <f t="shared" si="27"/>
        <v>0</v>
      </c>
      <c r="BI222" s="188">
        <f t="shared" si="28"/>
        <v>0</v>
      </c>
      <c r="BJ222" s="16" t="s">
        <v>22</v>
      </c>
      <c r="BK222" s="188">
        <f t="shared" si="29"/>
        <v>0</v>
      </c>
      <c r="BL222" s="16" t="s">
        <v>221</v>
      </c>
      <c r="BM222" s="16" t="s">
        <v>503</v>
      </c>
    </row>
    <row r="223" spans="2:65" s="1" customFormat="1" ht="27" x14ac:dyDescent="0.3">
      <c r="B223" s="33"/>
      <c r="C223" s="55"/>
      <c r="D223" s="191" t="s">
        <v>504</v>
      </c>
      <c r="E223" s="55"/>
      <c r="F223" s="192" t="s">
        <v>505</v>
      </c>
      <c r="G223" s="55"/>
      <c r="H223" s="55"/>
      <c r="I223" s="147"/>
      <c r="J223" s="55"/>
      <c r="K223" s="55"/>
      <c r="L223" s="53"/>
      <c r="M223" s="70"/>
      <c r="N223" s="34"/>
      <c r="O223" s="34"/>
      <c r="P223" s="34"/>
      <c r="Q223" s="34"/>
      <c r="R223" s="34"/>
      <c r="S223" s="34"/>
      <c r="T223" s="71"/>
      <c r="AT223" s="16" t="s">
        <v>504</v>
      </c>
      <c r="AU223" s="16" t="s">
        <v>83</v>
      </c>
    </row>
    <row r="224" spans="2:65" s="1" customFormat="1" ht="44.25" customHeight="1" x14ac:dyDescent="0.3">
      <c r="B224" s="33"/>
      <c r="C224" s="193" t="s">
        <v>506</v>
      </c>
      <c r="D224" s="193" t="s">
        <v>172</v>
      </c>
      <c r="E224" s="194" t="s">
        <v>507</v>
      </c>
      <c r="F224" s="195" t="s">
        <v>508</v>
      </c>
      <c r="G224" s="196" t="s">
        <v>136</v>
      </c>
      <c r="H224" s="197">
        <v>2</v>
      </c>
      <c r="I224" s="198"/>
      <c r="J224" s="199">
        <f t="shared" ref="J224:J237" si="30">ROUND(I224*H224,2)</f>
        <v>0</v>
      </c>
      <c r="K224" s="195" t="s">
        <v>20</v>
      </c>
      <c r="L224" s="200"/>
      <c r="M224" s="201" t="s">
        <v>20</v>
      </c>
      <c r="N224" s="202" t="s">
        <v>45</v>
      </c>
      <c r="O224" s="34"/>
      <c r="P224" s="186">
        <f t="shared" ref="P224:P237" si="31">O224*H224</f>
        <v>0</v>
      </c>
      <c r="Q224" s="186">
        <v>2E-3</v>
      </c>
      <c r="R224" s="186">
        <f t="shared" ref="R224:R237" si="32">Q224*H224</f>
        <v>4.0000000000000001E-3</v>
      </c>
      <c r="S224" s="186">
        <v>0</v>
      </c>
      <c r="T224" s="187">
        <f t="shared" ref="T224:T237" si="33">S224*H224</f>
        <v>0</v>
      </c>
      <c r="AR224" s="16" t="s">
        <v>225</v>
      </c>
      <c r="AT224" s="16" t="s">
        <v>172</v>
      </c>
      <c r="AU224" s="16" t="s">
        <v>83</v>
      </c>
      <c r="AY224" s="16" t="s">
        <v>130</v>
      </c>
      <c r="BE224" s="188">
        <f t="shared" ref="BE224:BE237" si="34">IF(N224="základní",J224,0)</f>
        <v>0</v>
      </c>
      <c r="BF224" s="188">
        <f t="shared" ref="BF224:BF237" si="35">IF(N224="snížená",J224,0)</f>
        <v>0</v>
      </c>
      <c r="BG224" s="188">
        <f t="shared" ref="BG224:BG237" si="36">IF(N224="zákl. přenesená",J224,0)</f>
        <v>0</v>
      </c>
      <c r="BH224" s="188">
        <f t="shared" ref="BH224:BH237" si="37">IF(N224="sníž. přenesená",J224,0)</f>
        <v>0</v>
      </c>
      <c r="BI224" s="188">
        <f t="shared" ref="BI224:BI237" si="38">IF(N224="nulová",J224,0)</f>
        <v>0</v>
      </c>
      <c r="BJ224" s="16" t="s">
        <v>22</v>
      </c>
      <c r="BK224" s="188">
        <f t="shared" ref="BK224:BK237" si="39">ROUND(I224*H224,2)</f>
        <v>0</v>
      </c>
      <c r="BL224" s="16" t="s">
        <v>221</v>
      </c>
      <c r="BM224" s="16" t="s">
        <v>509</v>
      </c>
    </row>
    <row r="225" spans="2:65" s="1" customFormat="1" ht="44.25" customHeight="1" x14ac:dyDescent="0.3">
      <c r="B225" s="33"/>
      <c r="C225" s="193" t="s">
        <v>510</v>
      </c>
      <c r="D225" s="193" t="s">
        <v>172</v>
      </c>
      <c r="E225" s="194" t="s">
        <v>511</v>
      </c>
      <c r="F225" s="195" t="s">
        <v>512</v>
      </c>
      <c r="G225" s="196" t="s">
        <v>136</v>
      </c>
      <c r="H225" s="197">
        <v>1</v>
      </c>
      <c r="I225" s="198"/>
      <c r="J225" s="199">
        <f t="shared" si="30"/>
        <v>0</v>
      </c>
      <c r="K225" s="195" t="s">
        <v>20</v>
      </c>
      <c r="L225" s="200"/>
      <c r="M225" s="201" t="s">
        <v>20</v>
      </c>
      <c r="N225" s="202" t="s">
        <v>45</v>
      </c>
      <c r="O225" s="34"/>
      <c r="P225" s="186">
        <f t="shared" si="31"/>
        <v>0</v>
      </c>
      <c r="Q225" s="186">
        <v>1.1999999999999999E-3</v>
      </c>
      <c r="R225" s="186">
        <f t="shared" si="32"/>
        <v>1.1999999999999999E-3</v>
      </c>
      <c r="S225" s="186">
        <v>0</v>
      </c>
      <c r="T225" s="187">
        <f t="shared" si="33"/>
        <v>0</v>
      </c>
      <c r="AR225" s="16" t="s">
        <v>225</v>
      </c>
      <c r="AT225" s="16" t="s">
        <v>172</v>
      </c>
      <c r="AU225" s="16" t="s">
        <v>83</v>
      </c>
      <c r="AY225" s="16" t="s">
        <v>130</v>
      </c>
      <c r="BE225" s="188">
        <f t="shared" si="34"/>
        <v>0</v>
      </c>
      <c r="BF225" s="188">
        <f t="shared" si="35"/>
        <v>0</v>
      </c>
      <c r="BG225" s="188">
        <f t="shared" si="36"/>
        <v>0</v>
      </c>
      <c r="BH225" s="188">
        <f t="shared" si="37"/>
        <v>0</v>
      </c>
      <c r="BI225" s="188">
        <f t="shared" si="38"/>
        <v>0</v>
      </c>
      <c r="BJ225" s="16" t="s">
        <v>22</v>
      </c>
      <c r="BK225" s="188">
        <f t="shared" si="39"/>
        <v>0</v>
      </c>
      <c r="BL225" s="16" t="s">
        <v>221</v>
      </c>
      <c r="BM225" s="16" t="s">
        <v>513</v>
      </c>
    </row>
    <row r="226" spans="2:65" s="1" customFormat="1" ht="44.25" customHeight="1" x14ac:dyDescent="0.3">
      <c r="B226" s="33"/>
      <c r="C226" s="193" t="s">
        <v>514</v>
      </c>
      <c r="D226" s="193" t="s">
        <v>172</v>
      </c>
      <c r="E226" s="194" t="s">
        <v>515</v>
      </c>
      <c r="F226" s="195" t="s">
        <v>516</v>
      </c>
      <c r="G226" s="196" t="s">
        <v>136</v>
      </c>
      <c r="H226" s="197">
        <v>3</v>
      </c>
      <c r="I226" s="198"/>
      <c r="J226" s="199">
        <f t="shared" si="30"/>
        <v>0</v>
      </c>
      <c r="K226" s="195" t="s">
        <v>20</v>
      </c>
      <c r="L226" s="200"/>
      <c r="M226" s="201" t="s">
        <v>20</v>
      </c>
      <c r="N226" s="202" t="s">
        <v>45</v>
      </c>
      <c r="O226" s="34"/>
      <c r="P226" s="186">
        <f t="shared" si="31"/>
        <v>0</v>
      </c>
      <c r="Q226" s="186">
        <v>2.5000000000000001E-3</v>
      </c>
      <c r="R226" s="186">
        <f t="shared" si="32"/>
        <v>7.4999999999999997E-3</v>
      </c>
      <c r="S226" s="186">
        <v>0</v>
      </c>
      <c r="T226" s="187">
        <f t="shared" si="33"/>
        <v>0</v>
      </c>
      <c r="AR226" s="16" t="s">
        <v>225</v>
      </c>
      <c r="AT226" s="16" t="s">
        <v>172</v>
      </c>
      <c r="AU226" s="16" t="s">
        <v>83</v>
      </c>
      <c r="AY226" s="16" t="s">
        <v>130</v>
      </c>
      <c r="BE226" s="188">
        <f t="shared" si="34"/>
        <v>0</v>
      </c>
      <c r="BF226" s="188">
        <f t="shared" si="35"/>
        <v>0</v>
      </c>
      <c r="BG226" s="188">
        <f t="shared" si="36"/>
        <v>0</v>
      </c>
      <c r="BH226" s="188">
        <f t="shared" si="37"/>
        <v>0</v>
      </c>
      <c r="BI226" s="188">
        <f t="shared" si="38"/>
        <v>0</v>
      </c>
      <c r="BJ226" s="16" t="s">
        <v>22</v>
      </c>
      <c r="BK226" s="188">
        <f t="shared" si="39"/>
        <v>0</v>
      </c>
      <c r="BL226" s="16" t="s">
        <v>221</v>
      </c>
      <c r="BM226" s="16" t="s">
        <v>517</v>
      </c>
    </row>
    <row r="227" spans="2:65" s="1" customFormat="1" ht="44.25" customHeight="1" x14ac:dyDescent="0.3">
      <c r="B227" s="33"/>
      <c r="C227" s="193" t="s">
        <v>518</v>
      </c>
      <c r="D227" s="193" t="s">
        <v>172</v>
      </c>
      <c r="E227" s="194" t="s">
        <v>519</v>
      </c>
      <c r="F227" s="195" t="s">
        <v>520</v>
      </c>
      <c r="G227" s="196" t="s">
        <v>136</v>
      </c>
      <c r="H227" s="197">
        <v>6</v>
      </c>
      <c r="I227" s="198"/>
      <c r="J227" s="199">
        <f t="shared" si="30"/>
        <v>0</v>
      </c>
      <c r="K227" s="195" t="s">
        <v>20</v>
      </c>
      <c r="L227" s="200"/>
      <c r="M227" s="201" t="s">
        <v>20</v>
      </c>
      <c r="N227" s="202" t="s">
        <v>45</v>
      </c>
      <c r="O227" s="34"/>
      <c r="P227" s="186">
        <f t="shared" si="31"/>
        <v>0</v>
      </c>
      <c r="Q227" s="186">
        <v>2E-3</v>
      </c>
      <c r="R227" s="186">
        <f t="shared" si="32"/>
        <v>1.2E-2</v>
      </c>
      <c r="S227" s="186">
        <v>0</v>
      </c>
      <c r="T227" s="187">
        <f t="shared" si="33"/>
        <v>0</v>
      </c>
      <c r="AR227" s="16" t="s">
        <v>225</v>
      </c>
      <c r="AT227" s="16" t="s">
        <v>172</v>
      </c>
      <c r="AU227" s="16" t="s">
        <v>83</v>
      </c>
      <c r="AY227" s="16" t="s">
        <v>130</v>
      </c>
      <c r="BE227" s="188">
        <f t="shared" si="34"/>
        <v>0</v>
      </c>
      <c r="BF227" s="188">
        <f t="shared" si="35"/>
        <v>0</v>
      </c>
      <c r="BG227" s="188">
        <f t="shared" si="36"/>
        <v>0</v>
      </c>
      <c r="BH227" s="188">
        <f t="shared" si="37"/>
        <v>0</v>
      </c>
      <c r="BI227" s="188">
        <f t="shared" si="38"/>
        <v>0</v>
      </c>
      <c r="BJ227" s="16" t="s">
        <v>22</v>
      </c>
      <c r="BK227" s="188">
        <f t="shared" si="39"/>
        <v>0</v>
      </c>
      <c r="BL227" s="16" t="s">
        <v>221</v>
      </c>
      <c r="BM227" s="16" t="s">
        <v>521</v>
      </c>
    </row>
    <row r="228" spans="2:65" s="1" customFormat="1" ht="44.25" customHeight="1" x14ac:dyDescent="0.3">
      <c r="B228" s="33"/>
      <c r="C228" s="193" t="s">
        <v>522</v>
      </c>
      <c r="D228" s="193" t="s">
        <v>172</v>
      </c>
      <c r="E228" s="194" t="s">
        <v>523</v>
      </c>
      <c r="F228" s="195" t="s">
        <v>524</v>
      </c>
      <c r="G228" s="196" t="s">
        <v>136</v>
      </c>
      <c r="H228" s="197">
        <v>1</v>
      </c>
      <c r="I228" s="198"/>
      <c r="J228" s="199">
        <f t="shared" si="30"/>
        <v>0</v>
      </c>
      <c r="K228" s="195" t="s">
        <v>20</v>
      </c>
      <c r="L228" s="200"/>
      <c r="M228" s="201" t="s">
        <v>20</v>
      </c>
      <c r="N228" s="202" t="s">
        <v>45</v>
      </c>
      <c r="O228" s="34"/>
      <c r="P228" s="186">
        <f t="shared" si="31"/>
        <v>0</v>
      </c>
      <c r="Q228" s="186">
        <v>4.0000000000000001E-3</v>
      </c>
      <c r="R228" s="186">
        <f t="shared" si="32"/>
        <v>4.0000000000000001E-3</v>
      </c>
      <c r="S228" s="186">
        <v>0</v>
      </c>
      <c r="T228" s="187">
        <f t="shared" si="33"/>
        <v>0</v>
      </c>
      <c r="AR228" s="16" t="s">
        <v>225</v>
      </c>
      <c r="AT228" s="16" t="s">
        <v>172</v>
      </c>
      <c r="AU228" s="16" t="s">
        <v>83</v>
      </c>
      <c r="AY228" s="16" t="s">
        <v>130</v>
      </c>
      <c r="BE228" s="188">
        <f t="shared" si="34"/>
        <v>0</v>
      </c>
      <c r="BF228" s="188">
        <f t="shared" si="35"/>
        <v>0</v>
      </c>
      <c r="BG228" s="188">
        <f t="shared" si="36"/>
        <v>0</v>
      </c>
      <c r="BH228" s="188">
        <f t="shared" si="37"/>
        <v>0</v>
      </c>
      <c r="BI228" s="188">
        <f t="shared" si="38"/>
        <v>0</v>
      </c>
      <c r="BJ228" s="16" t="s">
        <v>22</v>
      </c>
      <c r="BK228" s="188">
        <f t="shared" si="39"/>
        <v>0</v>
      </c>
      <c r="BL228" s="16" t="s">
        <v>221</v>
      </c>
      <c r="BM228" s="16" t="s">
        <v>525</v>
      </c>
    </row>
    <row r="229" spans="2:65" s="1" customFormat="1" ht="31.5" customHeight="1" x14ac:dyDescent="0.3">
      <c r="B229" s="33"/>
      <c r="C229" s="177" t="s">
        <v>526</v>
      </c>
      <c r="D229" s="177" t="s">
        <v>133</v>
      </c>
      <c r="E229" s="178" t="s">
        <v>527</v>
      </c>
      <c r="F229" s="179" t="s">
        <v>528</v>
      </c>
      <c r="G229" s="180" t="s">
        <v>220</v>
      </c>
      <c r="H229" s="181">
        <v>10</v>
      </c>
      <c r="I229" s="182"/>
      <c r="J229" s="183">
        <f t="shared" si="30"/>
        <v>0</v>
      </c>
      <c r="K229" s="179" t="s">
        <v>20</v>
      </c>
      <c r="L229" s="53"/>
      <c r="M229" s="184" t="s">
        <v>20</v>
      </c>
      <c r="N229" s="185" t="s">
        <v>45</v>
      </c>
      <c r="O229" s="34"/>
      <c r="P229" s="186">
        <f t="shared" si="31"/>
        <v>0</v>
      </c>
      <c r="Q229" s="186">
        <v>5.0000000000000001E-4</v>
      </c>
      <c r="R229" s="186">
        <f t="shared" si="32"/>
        <v>5.0000000000000001E-3</v>
      </c>
      <c r="S229" s="186">
        <v>0</v>
      </c>
      <c r="T229" s="187">
        <f t="shared" si="33"/>
        <v>0</v>
      </c>
      <c r="AR229" s="16" t="s">
        <v>221</v>
      </c>
      <c r="AT229" s="16" t="s">
        <v>133</v>
      </c>
      <c r="AU229" s="16" t="s">
        <v>83</v>
      </c>
      <c r="AY229" s="16" t="s">
        <v>130</v>
      </c>
      <c r="BE229" s="188">
        <f t="shared" si="34"/>
        <v>0</v>
      </c>
      <c r="BF229" s="188">
        <f t="shared" si="35"/>
        <v>0</v>
      </c>
      <c r="BG229" s="188">
        <f t="shared" si="36"/>
        <v>0</v>
      </c>
      <c r="BH229" s="188">
        <f t="shared" si="37"/>
        <v>0</v>
      </c>
      <c r="BI229" s="188">
        <f t="shared" si="38"/>
        <v>0</v>
      </c>
      <c r="BJ229" s="16" t="s">
        <v>22</v>
      </c>
      <c r="BK229" s="188">
        <f t="shared" si="39"/>
        <v>0</v>
      </c>
      <c r="BL229" s="16" t="s">
        <v>221</v>
      </c>
      <c r="BM229" s="16" t="s">
        <v>529</v>
      </c>
    </row>
    <row r="230" spans="2:65" s="1" customFormat="1" ht="44.25" customHeight="1" x14ac:dyDescent="0.3">
      <c r="B230" s="33"/>
      <c r="C230" s="193" t="s">
        <v>530</v>
      </c>
      <c r="D230" s="193" t="s">
        <v>172</v>
      </c>
      <c r="E230" s="194" t="s">
        <v>531</v>
      </c>
      <c r="F230" s="195" t="s">
        <v>532</v>
      </c>
      <c r="G230" s="196" t="s">
        <v>136</v>
      </c>
      <c r="H230" s="197">
        <v>2</v>
      </c>
      <c r="I230" s="198"/>
      <c r="J230" s="199">
        <f t="shared" si="30"/>
        <v>0</v>
      </c>
      <c r="K230" s="195" t="s">
        <v>20</v>
      </c>
      <c r="L230" s="200"/>
      <c r="M230" s="201" t="s">
        <v>20</v>
      </c>
      <c r="N230" s="202" t="s">
        <v>45</v>
      </c>
      <c r="O230" s="34"/>
      <c r="P230" s="186">
        <f t="shared" si="31"/>
        <v>0</v>
      </c>
      <c r="Q230" s="186">
        <v>1.1999999999999999E-3</v>
      </c>
      <c r="R230" s="186">
        <f t="shared" si="32"/>
        <v>2.3999999999999998E-3</v>
      </c>
      <c r="S230" s="186">
        <v>0</v>
      </c>
      <c r="T230" s="187">
        <f t="shared" si="33"/>
        <v>0</v>
      </c>
      <c r="AR230" s="16" t="s">
        <v>225</v>
      </c>
      <c r="AT230" s="16" t="s">
        <v>172</v>
      </c>
      <c r="AU230" s="16" t="s">
        <v>83</v>
      </c>
      <c r="AY230" s="16" t="s">
        <v>130</v>
      </c>
      <c r="BE230" s="188">
        <f t="shared" si="34"/>
        <v>0</v>
      </c>
      <c r="BF230" s="188">
        <f t="shared" si="35"/>
        <v>0</v>
      </c>
      <c r="BG230" s="188">
        <f t="shared" si="36"/>
        <v>0</v>
      </c>
      <c r="BH230" s="188">
        <f t="shared" si="37"/>
        <v>0</v>
      </c>
      <c r="BI230" s="188">
        <f t="shared" si="38"/>
        <v>0</v>
      </c>
      <c r="BJ230" s="16" t="s">
        <v>22</v>
      </c>
      <c r="BK230" s="188">
        <f t="shared" si="39"/>
        <v>0</v>
      </c>
      <c r="BL230" s="16" t="s">
        <v>221</v>
      </c>
      <c r="BM230" s="16" t="s">
        <v>533</v>
      </c>
    </row>
    <row r="231" spans="2:65" s="1" customFormat="1" ht="44.25" customHeight="1" x14ac:dyDescent="0.3">
      <c r="B231" s="33"/>
      <c r="C231" s="193" t="s">
        <v>534</v>
      </c>
      <c r="D231" s="193" t="s">
        <v>172</v>
      </c>
      <c r="E231" s="194" t="s">
        <v>535</v>
      </c>
      <c r="F231" s="195" t="s">
        <v>536</v>
      </c>
      <c r="G231" s="196" t="s">
        <v>136</v>
      </c>
      <c r="H231" s="197">
        <v>2</v>
      </c>
      <c r="I231" s="198"/>
      <c r="J231" s="199">
        <f t="shared" si="30"/>
        <v>0</v>
      </c>
      <c r="K231" s="195" t="s">
        <v>20</v>
      </c>
      <c r="L231" s="200"/>
      <c r="M231" s="201" t="s">
        <v>20</v>
      </c>
      <c r="N231" s="202" t="s">
        <v>45</v>
      </c>
      <c r="O231" s="34"/>
      <c r="P231" s="186">
        <f t="shared" si="31"/>
        <v>0</v>
      </c>
      <c r="Q231" s="186">
        <v>1.8E-3</v>
      </c>
      <c r="R231" s="186">
        <f t="shared" si="32"/>
        <v>3.5999999999999999E-3</v>
      </c>
      <c r="S231" s="186">
        <v>0</v>
      </c>
      <c r="T231" s="187">
        <f t="shared" si="33"/>
        <v>0</v>
      </c>
      <c r="AR231" s="16" t="s">
        <v>225</v>
      </c>
      <c r="AT231" s="16" t="s">
        <v>172</v>
      </c>
      <c r="AU231" s="16" t="s">
        <v>83</v>
      </c>
      <c r="AY231" s="16" t="s">
        <v>130</v>
      </c>
      <c r="BE231" s="188">
        <f t="shared" si="34"/>
        <v>0</v>
      </c>
      <c r="BF231" s="188">
        <f t="shared" si="35"/>
        <v>0</v>
      </c>
      <c r="BG231" s="188">
        <f t="shared" si="36"/>
        <v>0</v>
      </c>
      <c r="BH231" s="188">
        <f t="shared" si="37"/>
        <v>0</v>
      </c>
      <c r="BI231" s="188">
        <f t="shared" si="38"/>
        <v>0</v>
      </c>
      <c r="BJ231" s="16" t="s">
        <v>22</v>
      </c>
      <c r="BK231" s="188">
        <f t="shared" si="39"/>
        <v>0</v>
      </c>
      <c r="BL231" s="16" t="s">
        <v>221</v>
      </c>
      <c r="BM231" s="16" t="s">
        <v>537</v>
      </c>
    </row>
    <row r="232" spans="2:65" s="1" customFormat="1" ht="44.25" customHeight="1" x14ac:dyDescent="0.3">
      <c r="B232" s="33"/>
      <c r="C232" s="193" t="s">
        <v>538</v>
      </c>
      <c r="D232" s="193" t="s">
        <v>172</v>
      </c>
      <c r="E232" s="194" t="s">
        <v>539</v>
      </c>
      <c r="F232" s="195" t="s">
        <v>540</v>
      </c>
      <c r="G232" s="196" t="s">
        <v>136</v>
      </c>
      <c r="H232" s="197">
        <v>4</v>
      </c>
      <c r="I232" s="198"/>
      <c r="J232" s="199">
        <f t="shared" si="30"/>
        <v>0</v>
      </c>
      <c r="K232" s="195" t="s">
        <v>20</v>
      </c>
      <c r="L232" s="200"/>
      <c r="M232" s="201" t="s">
        <v>20</v>
      </c>
      <c r="N232" s="202" t="s">
        <v>45</v>
      </c>
      <c r="O232" s="34"/>
      <c r="P232" s="186">
        <f t="shared" si="31"/>
        <v>0</v>
      </c>
      <c r="Q232" s="186">
        <v>3.5999999999999999E-3</v>
      </c>
      <c r="R232" s="186">
        <f t="shared" si="32"/>
        <v>1.44E-2</v>
      </c>
      <c r="S232" s="186">
        <v>0</v>
      </c>
      <c r="T232" s="187">
        <f t="shared" si="33"/>
        <v>0</v>
      </c>
      <c r="AR232" s="16" t="s">
        <v>225</v>
      </c>
      <c r="AT232" s="16" t="s">
        <v>172</v>
      </c>
      <c r="AU232" s="16" t="s">
        <v>83</v>
      </c>
      <c r="AY232" s="16" t="s">
        <v>130</v>
      </c>
      <c r="BE232" s="188">
        <f t="shared" si="34"/>
        <v>0</v>
      </c>
      <c r="BF232" s="188">
        <f t="shared" si="35"/>
        <v>0</v>
      </c>
      <c r="BG232" s="188">
        <f t="shared" si="36"/>
        <v>0</v>
      </c>
      <c r="BH232" s="188">
        <f t="shared" si="37"/>
        <v>0</v>
      </c>
      <c r="BI232" s="188">
        <f t="shared" si="38"/>
        <v>0</v>
      </c>
      <c r="BJ232" s="16" t="s">
        <v>22</v>
      </c>
      <c r="BK232" s="188">
        <f t="shared" si="39"/>
        <v>0</v>
      </c>
      <c r="BL232" s="16" t="s">
        <v>221</v>
      </c>
      <c r="BM232" s="16" t="s">
        <v>541</v>
      </c>
    </row>
    <row r="233" spans="2:65" s="1" customFormat="1" ht="57" customHeight="1" x14ac:dyDescent="0.3">
      <c r="B233" s="33"/>
      <c r="C233" s="193" t="s">
        <v>542</v>
      </c>
      <c r="D233" s="193" t="s">
        <v>172</v>
      </c>
      <c r="E233" s="194" t="s">
        <v>543</v>
      </c>
      <c r="F233" s="195" t="s">
        <v>544</v>
      </c>
      <c r="G233" s="196" t="s">
        <v>136</v>
      </c>
      <c r="H233" s="197">
        <v>2</v>
      </c>
      <c r="I233" s="198"/>
      <c r="J233" s="199">
        <f t="shared" si="30"/>
        <v>0</v>
      </c>
      <c r="K233" s="195" t="s">
        <v>20</v>
      </c>
      <c r="L233" s="200"/>
      <c r="M233" s="201" t="s">
        <v>20</v>
      </c>
      <c r="N233" s="202" t="s">
        <v>45</v>
      </c>
      <c r="O233" s="34"/>
      <c r="P233" s="186">
        <f t="shared" si="31"/>
        <v>0</v>
      </c>
      <c r="Q233" s="186">
        <v>4.0000000000000001E-3</v>
      </c>
      <c r="R233" s="186">
        <f t="shared" si="32"/>
        <v>8.0000000000000002E-3</v>
      </c>
      <c r="S233" s="186">
        <v>0</v>
      </c>
      <c r="T233" s="187">
        <f t="shared" si="33"/>
        <v>0</v>
      </c>
      <c r="AR233" s="16" t="s">
        <v>225</v>
      </c>
      <c r="AT233" s="16" t="s">
        <v>172</v>
      </c>
      <c r="AU233" s="16" t="s">
        <v>83</v>
      </c>
      <c r="AY233" s="16" t="s">
        <v>130</v>
      </c>
      <c r="BE233" s="188">
        <f t="shared" si="34"/>
        <v>0</v>
      </c>
      <c r="BF233" s="188">
        <f t="shared" si="35"/>
        <v>0</v>
      </c>
      <c r="BG233" s="188">
        <f t="shared" si="36"/>
        <v>0</v>
      </c>
      <c r="BH233" s="188">
        <f t="shared" si="37"/>
        <v>0</v>
      </c>
      <c r="BI233" s="188">
        <f t="shared" si="38"/>
        <v>0</v>
      </c>
      <c r="BJ233" s="16" t="s">
        <v>22</v>
      </c>
      <c r="BK233" s="188">
        <f t="shared" si="39"/>
        <v>0</v>
      </c>
      <c r="BL233" s="16" t="s">
        <v>221</v>
      </c>
      <c r="BM233" s="16" t="s">
        <v>545</v>
      </c>
    </row>
    <row r="234" spans="2:65" s="1" customFormat="1" ht="44.25" customHeight="1" x14ac:dyDescent="0.3">
      <c r="B234" s="33"/>
      <c r="C234" s="193" t="s">
        <v>546</v>
      </c>
      <c r="D234" s="193" t="s">
        <v>172</v>
      </c>
      <c r="E234" s="194" t="s">
        <v>547</v>
      </c>
      <c r="F234" s="195" t="s">
        <v>548</v>
      </c>
      <c r="G234" s="196" t="s">
        <v>136</v>
      </c>
      <c r="H234" s="197">
        <v>6</v>
      </c>
      <c r="I234" s="198"/>
      <c r="J234" s="199">
        <f t="shared" si="30"/>
        <v>0</v>
      </c>
      <c r="K234" s="195" t="s">
        <v>20</v>
      </c>
      <c r="L234" s="200"/>
      <c r="M234" s="201" t="s">
        <v>20</v>
      </c>
      <c r="N234" s="202" t="s">
        <v>45</v>
      </c>
      <c r="O234" s="34"/>
      <c r="P234" s="186">
        <f t="shared" si="31"/>
        <v>0</v>
      </c>
      <c r="Q234" s="186">
        <v>2.0000000000000001E-4</v>
      </c>
      <c r="R234" s="186">
        <f t="shared" si="32"/>
        <v>1.2000000000000001E-3</v>
      </c>
      <c r="S234" s="186">
        <v>0</v>
      </c>
      <c r="T234" s="187">
        <f t="shared" si="33"/>
        <v>0</v>
      </c>
      <c r="AR234" s="16" t="s">
        <v>225</v>
      </c>
      <c r="AT234" s="16" t="s">
        <v>172</v>
      </c>
      <c r="AU234" s="16" t="s">
        <v>83</v>
      </c>
      <c r="AY234" s="16" t="s">
        <v>130</v>
      </c>
      <c r="BE234" s="188">
        <f t="shared" si="34"/>
        <v>0</v>
      </c>
      <c r="BF234" s="188">
        <f t="shared" si="35"/>
        <v>0</v>
      </c>
      <c r="BG234" s="188">
        <f t="shared" si="36"/>
        <v>0</v>
      </c>
      <c r="BH234" s="188">
        <f t="shared" si="37"/>
        <v>0</v>
      </c>
      <c r="BI234" s="188">
        <f t="shared" si="38"/>
        <v>0</v>
      </c>
      <c r="BJ234" s="16" t="s">
        <v>22</v>
      </c>
      <c r="BK234" s="188">
        <f t="shared" si="39"/>
        <v>0</v>
      </c>
      <c r="BL234" s="16" t="s">
        <v>221</v>
      </c>
      <c r="BM234" s="16" t="s">
        <v>549</v>
      </c>
    </row>
    <row r="235" spans="2:65" s="1" customFormat="1" ht="22.5" customHeight="1" x14ac:dyDescent="0.3">
      <c r="B235" s="33"/>
      <c r="C235" s="177" t="s">
        <v>550</v>
      </c>
      <c r="D235" s="177" t="s">
        <v>133</v>
      </c>
      <c r="E235" s="178" t="s">
        <v>551</v>
      </c>
      <c r="F235" s="179" t="s">
        <v>552</v>
      </c>
      <c r="G235" s="180" t="s">
        <v>136</v>
      </c>
      <c r="H235" s="181">
        <v>1</v>
      </c>
      <c r="I235" s="182"/>
      <c r="J235" s="183">
        <f t="shared" si="30"/>
        <v>0</v>
      </c>
      <c r="K235" s="179" t="s">
        <v>20</v>
      </c>
      <c r="L235" s="53"/>
      <c r="M235" s="184" t="s">
        <v>20</v>
      </c>
      <c r="N235" s="185" t="s">
        <v>45</v>
      </c>
      <c r="O235" s="34"/>
      <c r="P235" s="186">
        <f t="shared" si="31"/>
        <v>0</v>
      </c>
      <c r="Q235" s="186">
        <v>0</v>
      </c>
      <c r="R235" s="186">
        <f t="shared" si="32"/>
        <v>0</v>
      </c>
      <c r="S235" s="186">
        <v>0</v>
      </c>
      <c r="T235" s="187">
        <f t="shared" si="33"/>
        <v>0</v>
      </c>
      <c r="AR235" s="16" t="s">
        <v>221</v>
      </c>
      <c r="AT235" s="16" t="s">
        <v>133</v>
      </c>
      <c r="AU235" s="16" t="s">
        <v>83</v>
      </c>
      <c r="AY235" s="16" t="s">
        <v>130</v>
      </c>
      <c r="BE235" s="188">
        <f t="shared" si="34"/>
        <v>0</v>
      </c>
      <c r="BF235" s="188">
        <f t="shared" si="35"/>
        <v>0</v>
      </c>
      <c r="BG235" s="188">
        <f t="shared" si="36"/>
        <v>0</v>
      </c>
      <c r="BH235" s="188">
        <f t="shared" si="37"/>
        <v>0</v>
      </c>
      <c r="BI235" s="188">
        <f t="shared" si="38"/>
        <v>0</v>
      </c>
      <c r="BJ235" s="16" t="s">
        <v>22</v>
      </c>
      <c r="BK235" s="188">
        <f t="shared" si="39"/>
        <v>0</v>
      </c>
      <c r="BL235" s="16" t="s">
        <v>221</v>
      </c>
      <c r="BM235" s="16" t="s">
        <v>553</v>
      </c>
    </row>
    <row r="236" spans="2:65" s="1" customFormat="1" ht="22.5" customHeight="1" x14ac:dyDescent="0.3">
      <c r="B236" s="33"/>
      <c r="C236" s="193" t="s">
        <v>554</v>
      </c>
      <c r="D236" s="193" t="s">
        <v>172</v>
      </c>
      <c r="E236" s="194" t="s">
        <v>555</v>
      </c>
      <c r="F236" s="195" t="s">
        <v>556</v>
      </c>
      <c r="G236" s="196" t="s">
        <v>136</v>
      </c>
      <c r="H236" s="197">
        <v>1</v>
      </c>
      <c r="I236" s="198"/>
      <c r="J236" s="199">
        <f t="shared" si="30"/>
        <v>0</v>
      </c>
      <c r="K236" s="195" t="s">
        <v>20</v>
      </c>
      <c r="L236" s="200"/>
      <c r="M236" s="201" t="s">
        <v>20</v>
      </c>
      <c r="N236" s="202" t="s">
        <v>45</v>
      </c>
      <c r="O236" s="34"/>
      <c r="P236" s="186">
        <f t="shared" si="31"/>
        <v>0</v>
      </c>
      <c r="Q236" s="186">
        <v>8.0000000000000002E-3</v>
      </c>
      <c r="R236" s="186">
        <f t="shared" si="32"/>
        <v>8.0000000000000002E-3</v>
      </c>
      <c r="S236" s="186">
        <v>0</v>
      </c>
      <c r="T236" s="187">
        <f t="shared" si="33"/>
        <v>0</v>
      </c>
      <c r="AR236" s="16" t="s">
        <v>225</v>
      </c>
      <c r="AT236" s="16" t="s">
        <v>172</v>
      </c>
      <c r="AU236" s="16" t="s">
        <v>83</v>
      </c>
      <c r="AY236" s="16" t="s">
        <v>130</v>
      </c>
      <c r="BE236" s="188">
        <f t="shared" si="34"/>
        <v>0</v>
      </c>
      <c r="BF236" s="188">
        <f t="shared" si="35"/>
        <v>0</v>
      </c>
      <c r="BG236" s="188">
        <f t="shared" si="36"/>
        <v>0</v>
      </c>
      <c r="BH236" s="188">
        <f t="shared" si="37"/>
        <v>0</v>
      </c>
      <c r="BI236" s="188">
        <f t="shared" si="38"/>
        <v>0</v>
      </c>
      <c r="BJ236" s="16" t="s">
        <v>22</v>
      </c>
      <c r="BK236" s="188">
        <f t="shared" si="39"/>
        <v>0</v>
      </c>
      <c r="BL236" s="16" t="s">
        <v>221</v>
      </c>
      <c r="BM236" s="16" t="s">
        <v>557</v>
      </c>
    </row>
    <row r="237" spans="2:65" s="1" customFormat="1" ht="31.5" customHeight="1" x14ac:dyDescent="0.3">
      <c r="B237" s="33"/>
      <c r="C237" s="177" t="s">
        <v>558</v>
      </c>
      <c r="D237" s="177" t="s">
        <v>133</v>
      </c>
      <c r="E237" s="178" t="s">
        <v>559</v>
      </c>
      <c r="F237" s="179" t="s">
        <v>560</v>
      </c>
      <c r="G237" s="180" t="s">
        <v>187</v>
      </c>
      <c r="H237" s="181">
        <v>0.25</v>
      </c>
      <c r="I237" s="182"/>
      <c r="J237" s="183">
        <f t="shared" si="30"/>
        <v>0</v>
      </c>
      <c r="K237" s="179" t="s">
        <v>137</v>
      </c>
      <c r="L237" s="53"/>
      <c r="M237" s="184" t="s">
        <v>20</v>
      </c>
      <c r="N237" s="185" t="s">
        <v>45</v>
      </c>
      <c r="O237" s="34"/>
      <c r="P237" s="186">
        <f t="shared" si="31"/>
        <v>0</v>
      </c>
      <c r="Q237" s="186">
        <v>0</v>
      </c>
      <c r="R237" s="186">
        <f t="shared" si="32"/>
        <v>0</v>
      </c>
      <c r="S237" s="186">
        <v>0</v>
      </c>
      <c r="T237" s="187">
        <f t="shared" si="33"/>
        <v>0</v>
      </c>
      <c r="AR237" s="16" t="s">
        <v>221</v>
      </c>
      <c r="AT237" s="16" t="s">
        <v>133</v>
      </c>
      <c r="AU237" s="16" t="s">
        <v>83</v>
      </c>
      <c r="AY237" s="16" t="s">
        <v>130</v>
      </c>
      <c r="BE237" s="188">
        <f t="shared" si="34"/>
        <v>0</v>
      </c>
      <c r="BF237" s="188">
        <f t="shared" si="35"/>
        <v>0</v>
      </c>
      <c r="BG237" s="188">
        <f t="shared" si="36"/>
        <v>0</v>
      </c>
      <c r="BH237" s="188">
        <f t="shared" si="37"/>
        <v>0</v>
      </c>
      <c r="BI237" s="188">
        <f t="shared" si="38"/>
        <v>0</v>
      </c>
      <c r="BJ237" s="16" t="s">
        <v>22</v>
      </c>
      <c r="BK237" s="188">
        <f t="shared" si="39"/>
        <v>0</v>
      </c>
      <c r="BL237" s="16" t="s">
        <v>221</v>
      </c>
      <c r="BM237" s="16" t="s">
        <v>561</v>
      </c>
    </row>
    <row r="238" spans="2:65" s="1" customFormat="1" ht="121.5" x14ac:dyDescent="0.3">
      <c r="B238" s="33"/>
      <c r="C238" s="55"/>
      <c r="D238" s="191" t="s">
        <v>153</v>
      </c>
      <c r="E238" s="55"/>
      <c r="F238" s="192" t="s">
        <v>336</v>
      </c>
      <c r="G238" s="55"/>
      <c r="H238" s="55"/>
      <c r="I238" s="147"/>
      <c r="J238" s="55"/>
      <c r="K238" s="55"/>
      <c r="L238" s="53"/>
      <c r="M238" s="70"/>
      <c r="N238" s="34"/>
      <c r="O238" s="34"/>
      <c r="P238" s="34"/>
      <c r="Q238" s="34"/>
      <c r="R238" s="34"/>
      <c r="S238" s="34"/>
      <c r="T238" s="71"/>
      <c r="AT238" s="16" t="s">
        <v>153</v>
      </c>
      <c r="AU238" s="16" t="s">
        <v>83</v>
      </c>
    </row>
    <row r="239" spans="2:65" s="1" customFormat="1" ht="31.5" customHeight="1" x14ac:dyDescent="0.3">
      <c r="B239" s="33"/>
      <c r="C239" s="177" t="s">
        <v>176</v>
      </c>
      <c r="D239" s="177" t="s">
        <v>133</v>
      </c>
      <c r="E239" s="178" t="s">
        <v>562</v>
      </c>
      <c r="F239" s="179" t="s">
        <v>563</v>
      </c>
      <c r="G239" s="180" t="s">
        <v>187</v>
      </c>
      <c r="H239" s="181">
        <v>0.25</v>
      </c>
      <c r="I239" s="182"/>
      <c r="J239" s="183">
        <f>ROUND(I239*H239,2)</f>
        <v>0</v>
      </c>
      <c r="K239" s="179" t="s">
        <v>137</v>
      </c>
      <c r="L239" s="53"/>
      <c r="M239" s="184" t="s">
        <v>20</v>
      </c>
      <c r="N239" s="185" t="s">
        <v>45</v>
      </c>
      <c r="O239" s="34"/>
      <c r="P239" s="186">
        <f>O239*H239</f>
        <v>0</v>
      </c>
      <c r="Q239" s="186">
        <v>0</v>
      </c>
      <c r="R239" s="186">
        <f>Q239*H239</f>
        <v>0</v>
      </c>
      <c r="S239" s="186">
        <v>0</v>
      </c>
      <c r="T239" s="187">
        <f>S239*H239</f>
        <v>0</v>
      </c>
      <c r="AR239" s="16" t="s">
        <v>221</v>
      </c>
      <c r="AT239" s="16" t="s">
        <v>133</v>
      </c>
      <c r="AU239" s="16" t="s">
        <v>83</v>
      </c>
      <c r="AY239" s="16" t="s">
        <v>130</v>
      </c>
      <c r="BE239" s="188">
        <f>IF(N239="základní",J239,0)</f>
        <v>0</v>
      </c>
      <c r="BF239" s="188">
        <f>IF(N239="snížená",J239,0)</f>
        <v>0</v>
      </c>
      <c r="BG239" s="188">
        <f>IF(N239="zákl. přenesená",J239,0)</f>
        <v>0</v>
      </c>
      <c r="BH239" s="188">
        <f>IF(N239="sníž. přenesená",J239,0)</f>
        <v>0</v>
      </c>
      <c r="BI239" s="188">
        <f>IF(N239="nulová",J239,0)</f>
        <v>0</v>
      </c>
      <c r="BJ239" s="16" t="s">
        <v>22</v>
      </c>
      <c r="BK239" s="188">
        <f>ROUND(I239*H239,2)</f>
        <v>0</v>
      </c>
      <c r="BL239" s="16" t="s">
        <v>221</v>
      </c>
      <c r="BM239" s="16" t="s">
        <v>564</v>
      </c>
    </row>
    <row r="240" spans="2:65" s="1" customFormat="1" ht="121.5" x14ac:dyDescent="0.3">
      <c r="B240" s="33"/>
      <c r="C240" s="55"/>
      <c r="D240" s="191" t="s">
        <v>153</v>
      </c>
      <c r="E240" s="55"/>
      <c r="F240" s="192" t="s">
        <v>565</v>
      </c>
      <c r="G240" s="55"/>
      <c r="H240" s="55"/>
      <c r="I240" s="147"/>
      <c r="J240" s="55"/>
      <c r="K240" s="55"/>
      <c r="L240" s="53"/>
      <c r="M240" s="70"/>
      <c r="N240" s="34"/>
      <c r="O240" s="34"/>
      <c r="P240" s="34"/>
      <c r="Q240" s="34"/>
      <c r="R240" s="34"/>
      <c r="S240" s="34"/>
      <c r="T240" s="71"/>
      <c r="AT240" s="16" t="s">
        <v>153</v>
      </c>
      <c r="AU240" s="16" t="s">
        <v>83</v>
      </c>
    </row>
    <row r="241" spans="2:65" s="1" customFormat="1" ht="22.5" customHeight="1" x14ac:dyDescent="0.3">
      <c r="B241" s="33"/>
      <c r="C241" s="177" t="s">
        <v>566</v>
      </c>
      <c r="D241" s="177" t="s">
        <v>133</v>
      </c>
      <c r="E241" s="178" t="s">
        <v>567</v>
      </c>
      <c r="F241" s="179" t="s">
        <v>568</v>
      </c>
      <c r="G241" s="180" t="s">
        <v>136</v>
      </c>
      <c r="H241" s="181">
        <v>2</v>
      </c>
      <c r="I241" s="182"/>
      <c r="J241" s="183">
        <f>ROUND(I241*H241,2)</f>
        <v>0</v>
      </c>
      <c r="K241" s="179" t="s">
        <v>137</v>
      </c>
      <c r="L241" s="53"/>
      <c r="M241" s="184" t="s">
        <v>20</v>
      </c>
      <c r="N241" s="185" t="s">
        <v>45</v>
      </c>
      <c r="O241" s="34"/>
      <c r="P241" s="186">
        <f>O241*H241</f>
        <v>0</v>
      </c>
      <c r="Q241" s="186">
        <v>1.7000000000000001E-4</v>
      </c>
      <c r="R241" s="186">
        <f>Q241*H241</f>
        <v>3.4000000000000002E-4</v>
      </c>
      <c r="S241" s="186">
        <v>0.35625000000000001</v>
      </c>
      <c r="T241" s="187">
        <f>S241*H241</f>
        <v>0.71250000000000002</v>
      </c>
      <c r="AR241" s="16" t="s">
        <v>221</v>
      </c>
      <c r="AT241" s="16" t="s">
        <v>133</v>
      </c>
      <c r="AU241" s="16" t="s">
        <v>83</v>
      </c>
      <c r="AY241" s="16" t="s">
        <v>130</v>
      </c>
      <c r="BE241" s="188">
        <f>IF(N241="základní",J241,0)</f>
        <v>0</v>
      </c>
      <c r="BF241" s="188">
        <f>IF(N241="snížená",J241,0)</f>
        <v>0</v>
      </c>
      <c r="BG241" s="188">
        <f>IF(N241="zákl. přenesená",J241,0)</f>
        <v>0</v>
      </c>
      <c r="BH241" s="188">
        <f>IF(N241="sníž. přenesená",J241,0)</f>
        <v>0</v>
      </c>
      <c r="BI241" s="188">
        <f>IF(N241="nulová",J241,0)</f>
        <v>0</v>
      </c>
      <c r="BJ241" s="16" t="s">
        <v>22</v>
      </c>
      <c r="BK241" s="188">
        <f>ROUND(I241*H241,2)</f>
        <v>0</v>
      </c>
      <c r="BL241" s="16" t="s">
        <v>221</v>
      </c>
      <c r="BM241" s="16" t="s">
        <v>569</v>
      </c>
    </row>
    <row r="242" spans="2:65" s="1" customFormat="1" ht="22.5" customHeight="1" x14ac:dyDescent="0.3">
      <c r="B242" s="33"/>
      <c r="C242" s="177" t="s">
        <v>570</v>
      </c>
      <c r="D242" s="177" t="s">
        <v>133</v>
      </c>
      <c r="E242" s="178" t="s">
        <v>571</v>
      </c>
      <c r="F242" s="179" t="s">
        <v>572</v>
      </c>
      <c r="G242" s="180" t="s">
        <v>136</v>
      </c>
      <c r="H242" s="181">
        <v>1</v>
      </c>
      <c r="I242" s="182"/>
      <c r="J242" s="183">
        <f>ROUND(I242*H242,2)</f>
        <v>0</v>
      </c>
      <c r="K242" s="179" t="s">
        <v>137</v>
      </c>
      <c r="L242" s="53"/>
      <c r="M242" s="184" t="s">
        <v>20</v>
      </c>
      <c r="N242" s="185" t="s">
        <v>45</v>
      </c>
      <c r="O242" s="34"/>
      <c r="P242" s="186">
        <f>O242*H242</f>
        <v>0</v>
      </c>
      <c r="Q242" s="186">
        <v>1.7000000000000001E-4</v>
      </c>
      <c r="R242" s="186">
        <f>Q242*H242</f>
        <v>1.7000000000000001E-4</v>
      </c>
      <c r="S242" s="186">
        <v>0.41225000000000001</v>
      </c>
      <c r="T242" s="187">
        <f>S242*H242</f>
        <v>0.41225000000000001</v>
      </c>
      <c r="AR242" s="16" t="s">
        <v>221</v>
      </c>
      <c r="AT242" s="16" t="s">
        <v>133</v>
      </c>
      <c r="AU242" s="16" t="s">
        <v>83</v>
      </c>
      <c r="AY242" s="16" t="s">
        <v>130</v>
      </c>
      <c r="BE242" s="188">
        <f>IF(N242="základní",J242,0)</f>
        <v>0</v>
      </c>
      <c r="BF242" s="188">
        <f>IF(N242="snížená",J242,0)</f>
        <v>0</v>
      </c>
      <c r="BG242" s="188">
        <f>IF(N242="zákl. přenesená",J242,0)</f>
        <v>0</v>
      </c>
      <c r="BH242" s="188">
        <f>IF(N242="sníž. přenesená",J242,0)</f>
        <v>0</v>
      </c>
      <c r="BI242" s="188">
        <f>IF(N242="nulová",J242,0)</f>
        <v>0</v>
      </c>
      <c r="BJ242" s="16" t="s">
        <v>22</v>
      </c>
      <c r="BK242" s="188">
        <f>ROUND(I242*H242,2)</f>
        <v>0</v>
      </c>
      <c r="BL242" s="16" t="s">
        <v>221</v>
      </c>
      <c r="BM242" s="16" t="s">
        <v>573</v>
      </c>
    </row>
    <row r="243" spans="2:65" s="1" customFormat="1" ht="22.5" customHeight="1" x14ac:dyDescent="0.3">
      <c r="B243" s="33"/>
      <c r="C243" s="177" t="s">
        <v>574</v>
      </c>
      <c r="D243" s="177" t="s">
        <v>133</v>
      </c>
      <c r="E243" s="178" t="s">
        <v>575</v>
      </c>
      <c r="F243" s="179" t="s">
        <v>576</v>
      </c>
      <c r="G243" s="180" t="s">
        <v>461</v>
      </c>
      <c r="H243" s="181">
        <v>1</v>
      </c>
      <c r="I243" s="182"/>
      <c r="J243" s="183">
        <f>ROUND(I243*H243,2)</f>
        <v>0</v>
      </c>
      <c r="K243" s="179" t="s">
        <v>20</v>
      </c>
      <c r="L243" s="53"/>
      <c r="M243" s="184" t="s">
        <v>20</v>
      </c>
      <c r="N243" s="185" t="s">
        <v>45</v>
      </c>
      <c r="O243" s="34"/>
      <c r="P243" s="186">
        <f>O243*H243</f>
        <v>0</v>
      </c>
      <c r="Q243" s="186">
        <v>0</v>
      </c>
      <c r="R243" s="186">
        <f>Q243*H243</f>
        <v>0</v>
      </c>
      <c r="S243" s="186">
        <v>5.0000000000000001E-3</v>
      </c>
      <c r="T243" s="187">
        <f>S243*H243</f>
        <v>5.0000000000000001E-3</v>
      </c>
      <c r="AR243" s="16" t="s">
        <v>221</v>
      </c>
      <c r="AT243" s="16" t="s">
        <v>133</v>
      </c>
      <c r="AU243" s="16" t="s">
        <v>83</v>
      </c>
      <c r="AY243" s="16" t="s">
        <v>130</v>
      </c>
      <c r="BE243" s="188">
        <f>IF(N243="základní",J243,0)</f>
        <v>0</v>
      </c>
      <c r="BF243" s="188">
        <f>IF(N243="snížená",J243,0)</f>
        <v>0</v>
      </c>
      <c r="BG243" s="188">
        <f>IF(N243="zákl. přenesená",J243,0)</f>
        <v>0</v>
      </c>
      <c r="BH243" s="188">
        <f>IF(N243="sníž. přenesená",J243,0)</f>
        <v>0</v>
      </c>
      <c r="BI243" s="188">
        <f>IF(N243="nulová",J243,0)</f>
        <v>0</v>
      </c>
      <c r="BJ243" s="16" t="s">
        <v>22</v>
      </c>
      <c r="BK243" s="188">
        <f>ROUND(I243*H243,2)</f>
        <v>0</v>
      </c>
      <c r="BL243" s="16" t="s">
        <v>221</v>
      </c>
      <c r="BM243" s="16" t="s">
        <v>577</v>
      </c>
    </row>
    <row r="244" spans="2:65" s="1" customFormat="1" ht="31.5" customHeight="1" x14ac:dyDescent="0.3">
      <c r="B244" s="33"/>
      <c r="C244" s="177" t="s">
        <v>28</v>
      </c>
      <c r="D244" s="177" t="s">
        <v>133</v>
      </c>
      <c r="E244" s="178" t="s">
        <v>578</v>
      </c>
      <c r="F244" s="179" t="s">
        <v>579</v>
      </c>
      <c r="G244" s="180" t="s">
        <v>187</v>
      </c>
      <c r="H244" s="181">
        <v>1.1399999999999999</v>
      </c>
      <c r="I244" s="182"/>
      <c r="J244" s="183">
        <f>ROUND(I244*H244,2)</f>
        <v>0</v>
      </c>
      <c r="K244" s="179" t="s">
        <v>137</v>
      </c>
      <c r="L244" s="53"/>
      <c r="M244" s="184" t="s">
        <v>20</v>
      </c>
      <c r="N244" s="185" t="s">
        <v>45</v>
      </c>
      <c r="O244" s="34"/>
      <c r="P244" s="186">
        <f>O244*H244</f>
        <v>0</v>
      </c>
      <c r="Q244" s="186">
        <v>0</v>
      </c>
      <c r="R244" s="186">
        <f>Q244*H244</f>
        <v>0</v>
      </c>
      <c r="S244" s="186">
        <v>0</v>
      </c>
      <c r="T244" s="187">
        <f>S244*H244</f>
        <v>0</v>
      </c>
      <c r="AR244" s="16" t="s">
        <v>221</v>
      </c>
      <c r="AT244" s="16" t="s">
        <v>133</v>
      </c>
      <c r="AU244" s="16" t="s">
        <v>83</v>
      </c>
      <c r="AY244" s="16" t="s">
        <v>130</v>
      </c>
      <c r="BE244" s="188">
        <f>IF(N244="základní",J244,0)</f>
        <v>0</v>
      </c>
      <c r="BF244" s="188">
        <f>IF(N244="snížená",J244,0)</f>
        <v>0</v>
      </c>
      <c r="BG244" s="188">
        <f>IF(N244="zákl. přenesená",J244,0)</f>
        <v>0</v>
      </c>
      <c r="BH244" s="188">
        <f>IF(N244="sníž. přenesená",J244,0)</f>
        <v>0</v>
      </c>
      <c r="BI244" s="188">
        <f>IF(N244="nulová",J244,0)</f>
        <v>0</v>
      </c>
      <c r="BJ244" s="16" t="s">
        <v>22</v>
      </c>
      <c r="BK244" s="188">
        <f>ROUND(I244*H244,2)</f>
        <v>0</v>
      </c>
      <c r="BL244" s="16" t="s">
        <v>221</v>
      </c>
      <c r="BM244" s="16" t="s">
        <v>580</v>
      </c>
    </row>
    <row r="245" spans="2:65" s="1" customFormat="1" ht="40.5" x14ac:dyDescent="0.3">
      <c r="B245" s="33"/>
      <c r="C245" s="55"/>
      <c r="D245" s="191" t="s">
        <v>153</v>
      </c>
      <c r="E245" s="55"/>
      <c r="F245" s="192" t="s">
        <v>581</v>
      </c>
      <c r="G245" s="55"/>
      <c r="H245" s="55"/>
      <c r="I245" s="147"/>
      <c r="J245" s="55"/>
      <c r="K245" s="55"/>
      <c r="L245" s="53"/>
      <c r="M245" s="70"/>
      <c r="N245" s="34"/>
      <c r="O245" s="34"/>
      <c r="P245" s="34"/>
      <c r="Q245" s="34"/>
      <c r="R245" s="34"/>
      <c r="S245" s="34"/>
      <c r="T245" s="71"/>
      <c r="AT245" s="16" t="s">
        <v>153</v>
      </c>
      <c r="AU245" s="16" t="s">
        <v>83</v>
      </c>
    </row>
    <row r="246" spans="2:65" s="1" customFormat="1" ht="31.5" customHeight="1" x14ac:dyDescent="0.3">
      <c r="B246" s="33"/>
      <c r="C246" s="177" t="s">
        <v>582</v>
      </c>
      <c r="D246" s="177" t="s">
        <v>133</v>
      </c>
      <c r="E246" s="178" t="s">
        <v>583</v>
      </c>
      <c r="F246" s="179" t="s">
        <v>584</v>
      </c>
      <c r="G246" s="180" t="s">
        <v>461</v>
      </c>
      <c r="H246" s="181">
        <v>1</v>
      </c>
      <c r="I246" s="182"/>
      <c r="J246" s="183">
        <f>ROUND(I246*H246,2)</f>
        <v>0</v>
      </c>
      <c r="K246" s="179" t="s">
        <v>20</v>
      </c>
      <c r="L246" s="53"/>
      <c r="M246" s="184" t="s">
        <v>20</v>
      </c>
      <c r="N246" s="185" t="s">
        <v>45</v>
      </c>
      <c r="O246" s="34"/>
      <c r="P246" s="186">
        <f>O246*H246</f>
        <v>0</v>
      </c>
      <c r="Q246" s="186">
        <v>0</v>
      </c>
      <c r="R246" s="186">
        <f>Q246*H246</f>
        <v>0</v>
      </c>
      <c r="S246" s="186">
        <v>5.0000000000000001E-3</v>
      </c>
      <c r="T246" s="187">
        <f>S246*H246</f>
        <v>5.0000000000000001E-3</v>
      </c>
      <c r="AR246" s="16" t="s">
        <v>221</v>
      </c>
      <c r="AT246" s="16" t="s">
        <v>133</v>
      </c>
      <c r="AU246" s="16" t="s">
        <v>83</v>
      </c>
      <c r="AY246" s="16" t="s">
        <v>130</v>
      </c>
      <c r="BE246" s="188">
        <f>IF(N246="základní",J246,0)</f>
        <v>0</v>
      </c>
      <c r="BF246" s="188">
        <f>IF(N246="snížená",J246,0)</f>
        <v>0</v>
      </c>
      <c r="BG246" s="188">
        <f>IF(N246="zákl. přenesená",J246,0)</f>
        <v>0</v>
      </c>
      <c r="BH246" s="188">
        <f>IF(N246="sníž. přenesená",J246,0)</f>
        <v>0</v>
      </c>
      <c r="BI246" s="188">
        <f>IF(N246="nulová",J246,0)</f>
        <v>0</v>
      </c>
      <c r="BJ246" s="16" t="s">
        <v>22</v>
      </c>
      <c r="BK246" s="188">
        <f>ROUND(I246*H246,2)</f>
        <v>0</v>
      </c>
      <c r="BL246" s="16" t="s">
        <v>221</v>
      </c>
      <c r="BM246" s="16" t="s">
        <v>585</v>
      </c>
    </row>
    <row r="247" spans="2:65" s="1" customFormat="1" ht="31.5" customHeight="1" x14ac:dyDescent="0.3">
      <c r="B247" s="33"/>
      <c r="C247" s="177" t="s">
        <v>586</v>
      </c>
      <c r="D247" s="177" t="s">
        <v>133</v>
      </c>
      <c r="E247" s="178" t="s">
        <v>587</v>
      </c>
      <c r="F247" s="179" t="s">
        <v>588</v>
      </c>
      <c r="G247" s="180" t="s">
        <v>461</v>
      </c>
      <c r="H247" s="181">
        <v>1</v>
      </c>
      <c r="I247" s="182"/>
      <c r="J247" s="183">
        <f>ROUND(I247*H247,2)</f>
        <v>0</v>
      </c>
      <c r="K247" s="179" t="s">
        <v>20</v>
      </c>
      <c r="L247" s="53"/>
      <c r="M247" s="184" t="s">
        <v>20</v>
      </c>
      <c r="N247" s="185" t="s">
        <v>45</v>
      </c>
      <c r="O247" s="34"/>
      <c r="P247" s="186">
        <f>O247*H247</f>
        <v>0</v>
      </c>
      <c r="Q247" s="186">
        <v>0</v>
      </c>
      <c r="R247" s="186">
        <f>Q247*H247</f>
        <v>0</v>
      </c>
      <c r="S247" s="186">
        <v>5.0000000000000001E-3</v>
      </c>
      <c r="T247" s="187">
        <f>S247*H247</f>
        <v>5.0000000000000001E-3</v>
      </c>
      <c r="AR247" s="16" t="s">
        <v>221</v>
      </c>
      <c r="AT247" s="16" t="s">
        <v>133</v>
      </c>
      <c r="AU247" s="16" t="s">
        <v>83</v>
      </c>
      <c r="AY247" s="16" t="s">
        <v>130</v>
      </c>
      <c r="BE247" s="188">
        <f>IF(N247="základní",J247,0)</f>
        <v>0</v>
      </c>
      <c r="BF247" s="188">
        <f>IF(N247="snížená",J247,0)</f>
        <v>0</v>
      </c>
      <c r="BG247" s="188">
        <f>IF(N247="zákl. přenesená",J247,0)</f>
        <v>0</v>
      </c>
      <c r="BH247" s="188">
        <f>IF(N247="sníž. přenesená",J247,0)</f>
        <v>0</v>
      </c>
      <c r="BI247" s="188">
        <f>IF(N247="nulová",J247,0)</f>
        <v>0</v>
      </c>
      <c r="BJ247" s="16" t="s">
        <v>22</v>
      </c>
      <c r="BK247" s="188">
        <f>ROUND(I247*H247,2)</f>
        <v>0</v>
      </c>
      <c r="BL247" s="16" t="s">
        <v>221</v>
      </c>
      <c r="BM247" s="16" t="s">
        <v>589</v>
      </c>
    </row>
    <row r="248" spans="2:65" s="1" customFormat="1" ht="22.5" customHeight="1" x14ac:dyDescent="0.3">
      <c r="B248" s="33"/>
      <c r="C248" s="177" t="s">
        <v>590</v>
      </c>
      <c r="D248" s="177" t="s">
        <v>133</v>
      </c>
      <c r="E248" s="178" t="s">
        <v>591</v>
      </c>
      <c r="F248" s="179" t="s">
        <v>592</v>
      </c>
      <c r="G248" s="180" t="s">
        <v>593</v>
      </c>
      <c r="H248" s="181">
        <v>72</v>
      </c>
      <c r="I248" s="182"/>
      <c r="J248" s="183">
        <f>ROUND(I248*H248,2)</f>
        <v>0</v>
      </c>
      <c r="K248" s="179" t="s">
        <v>20</v>
      </c>
      <c r="L248" s="53"/>
      <c r="M248" s="184" t="s">
        <v>20</v>
      </c>
      <c r="N248" s="185" t="s">
        <v>45</v>
      </c>
      <c r="O248" s="34"/>
      <c r="P248" s="186">
        <f>O248*H248</f>
        <v>0</v>
      </c>
      <c r="Q248" s="186">
        <v>0</v>
      </c>
      <c r="R248" s="186">
        <f>Q248*H248</f>
        <v>0</v>
      </c>
      <c r="S248" s="186">
        <v>0</v>
      </c>
      <c r="T248" s="187">
        <f>S248*H248</f>
        <v>0</v>
      </c>
      <c r="AR248" s="16" t="s">
        <v>221</v>
      </c>
      <c r="AT248" s="16" t="s">
        <v>133</v>
      </c>
      <c r="AU248" s="16" t="s">
        <v>83</v>
      </c>
      <c r="AY248" s="16" t="s">
        <v>130</v>
      </c>
      <c r="BE248" s="188">
        <f>IF(N248="základní",J248,0)</f>
        <v>0</v>
      </c>
      <c r="BF248" s="188">
        <f>IF(N248="snížená",J248,0)</f>
        <v>0</v>
      </c>
      <c r="BG248" s="188">
        <f>IF(N248="zákl. přenesená",J248,0)</f>
        <v>0</v>
      </c>
      <c r="BH248" s="188">
        <f>IF(N248="sníž. přenesená",J248,0)</f>
        <v>0</v>
      </c>
      <c r="BI248" s="188">
        <f>IF(N248="nulová",J248,0)</f>
        <v>0</v>
      </c>
      <c r="BJ248" s="16" t="s">
        <v>22</v>
      </c>
      <c r="BK248" s="188">
        <f>ROUND(I248*H248,2)</f>
        <v>0</v>
      </c>
      <c r="BL248" s="16" t="s">
        <v>221</v>
      </c>
      <c r="BM248" s="16" t="s">
        <v>594</v>
      </c>
    </row>
    <row r="249" spans="2:65" s="1" customFormat="1" ht="22.5" customHeight="1" x14ac:dyDescent="0.3">
      <c r="B249" s="33"/>
      <c r="C249" s="177" t="s">
        <v>595</v>
      </c>
      <c r="D249" s="177" t="s">
        <v>133</v>
      </c>
      <c r="E249" s="178" t="s">
        <v>596</v>
      </c>
      <c r="F249" s="179" t="s">
        <v>597</v>
      </c>
      <c r="G249" s="180" t="s">
        <v>461</v>
      </c>
      <c r="H249" s="181">
        <v>1</v>
      </c>
      <c r="I249" s="182"/>
      <c r="J249" s="183">
        <f>ROUND(I249*H249,2)</f>
        <v>0</v>
      </c>
      <c r="K249" s="179" t="s">
        <v>20</v>
      </c>
      <c r="L249" s="53"/>
      <c r="M249" s="184" t="s">
        <v>20</v>
      </c>
      <c r="N249" s="185" t="s">
        <v>45</v>
      </c>
      <c r="O249" s="34"/>
      <c r="P249" s="186">
        <f>O249*H249</f>
        <v>0</v>
      </c>
      <c r="Q249" s="186">
        <v>0</v>
      </c>
      <c r="R249" s="186">
        <f>Q249*H249</f>
        <v>0</v>
      </c>
      <c r="S249" s="186">
        <v>0</v>
      </c>
      <c r="T249" s="187">
        <f>S249*H249</f>
        <v>0</v>
      </c>
      <c r="AR249" s="16" t="s">
        <v>221</v>
      </c>
      <c r="AT249" s="16" t="s">
        <v>133</v>
      </c>
      <c r="AU249" s="16" t="s">
        <v>83</v>
      </c>
      <c r="AY249" s="16" t="s">
        <v>130</v>
      </c>
      <c r="BE249" s="188">
        <f>IF(N249="základní",J249,0)</f>
        <v>0</v>
      </c>
      <c r="BF249" s="188">
        <f>IF(N249="snížená",J249,0)</f>
        <v>0</v>
      </c>
      <c r="BG249" s="188">
        <f>IF(N249="zákl. přenesená",J249,0)</f>
        <v>0</v>
      </c>
      <c r="BH249" s="188">
        <f>IF(N249="sníž. přenesená",J249,0)</f>
        <v>0</v>
      </c>
      <c r="BI249" s="188">
        <f>IF(N249="nulová",J249,0)</f>
        <v>0</v>
      </c>
      <c r="BJ249" s="16" t="s">
        <v>22</v>
      </c>
      <c r="BK249" s="188">
        <f>ROUND(I249*H249,2)</f>
        <v>0</v>
      </c>
      <c r="BL249" s="16" t="s">
        <v>221</v>
      </c>
      <c r="BM249" s="16" t="s">
        <v>598</v>
      </c>
    </row>
    <row r="250" spans="2:65" s="1" customFormat="1" ht="44.25" customHeight="1" x14ac:dyDescent="0.3">
      <c r="B250" s="33"/>
      <c r="C250" s="177" t="s">
        <v>599</v>
      </c>
      <c r="D250" s="177" t="s">
        <v>133</v>
      </c>
      <c r="E250" s="178" t="s">
        <v>600</v>
      </c>
      <c r="F250" s="179" t="s">
        <v>601</v>
      </c>
      <c r="G250" s="180" t="s">
        <v>461</v>
      </c>
      <c r="H250" s="181">
        <v>1</v>
      </c>
      <c r="I250" s="182"/>
      <c r="J250" s="183">
        <f>ROUND(I250*H250,2)</f>
        <v>0</v>
      </c>
      <c r="K250" s="179" t="s">
        <v>20</v>
      </c>
      <c r="L250" s="53"/>
      <c r="M250" s="184" t="s">
        <v>20</v>
      </c>
      <c r="N250" s="185" t="s">
        <v>45</v>
      </c>
      <c r="O250" s="34"/>
      <c r="P250" s="186">
        <f>O250*H250</f>
        <v>0</v>
      </c>
      <c r="Q250" s="186">
        <v>0</v>
      </c>
      <c r="R250" s="186">
        <f>Q250*H250</f>
        <v>0</v>
      </c>
      <c r="S250" s="186">
        <v>0</v>
      </c>
      <c r="T250" s="187">
        <f>S250*H250</f>
        <v>0</v>
      </c>
      <c r="AR250" s="16" t="s">
        <v>221</v>
      </c>
      <c r="AT250" s="16" t="s">
        <v>133</v>
      </c>
      <c r="AU250" s="16" t="s">
        <v>83</v>
      </c>
      <c r="AY250" s="16" t="s">
        <v>130</v>
      </c>
      <c r="BE250" s="188">
        <f>IF(N250="základní",J250,0)</f>
        <v>0</v>
      </c>
      <c r="BF250" s="188">
        <f>IF(N250="snížená",J250,0)</f>
        <v>0</v>
      </c>
      <c r="BG250" s="188">
        <f>IF(N250="zákl. přenesená",J250,0)</f>
        <v>0</v>
      </c>
      <c r="BH250" s="188">
        <f>IF(N250="sníž. přenesená",J250,0)</f>
        <v>0</v>
      </c>
      <c r="BI250" s="188">
        <f>IF(N250="nulová",J250,0)</f>
        <v>0</v>
      </c>
      <c r="BJ250" s="16" t="s">
        <v>22</v>
      </c>
      <c r="BK250" s="188">
        <f>ROUND(I250*H250,2)</f>
        <v>0</v>
      </c>
      <c r="BL250" s="16" t="s">
        <v>221</v>
      </c>
      <c r="BM250" s="16" t="s">
        <v>602</v>
      </c>
    </row>
    <row r="251" spans="2:65" s="10" customFormat="1" ht="29.85" customHeight="1" x14ac:dyDescent="0.3">
      <c r="B251" s="160"/>
      <c r="C251" s="161"/>
      <c r="D251" s="174" t="s">
        <v>73</v>
      </c>
      <c r="E251" s="175" t="s">
        <v>603</v>
      </c>
      <c r="F251" s="175" t="s">
        <v>604</v>
      </c>
      <c r="G251" s="161"/>
      <c r="H251" s="161"/>
      <c r="I251" s="164"/>
      <c r="J251" s="176">
        <f>BK251</f>
        <v>0</v>
      </c>
      <c r="K251" s="161"/>
      <c r="L251" s="166"/>
      <c r="M251" s="167"/>
      <c r="N251" s="168"/>
      <c r="O251" s="168"/>
      <c r="P251" s="169">
        <f>SUM(P252:P285)</f>
        <v>0</v>
      </c>
      <c r="Q251" s="168"/>
      <c r="R251" s="169">
        <f>SUM(R252:R285)</f>
        <v>0.22912000000000005</v>
      </c>
      <c r="S251" s="168"/>
      <c r="T251" s="170">
        <f>SUM(T252:T285)</f>
        <v>0.57396000000000003</v>
      </c>
      <c r="AR251" s="171" t="s">
        <v>83</v>
      </c>
      <c r="AT251" s="172" t="s">
        <v>73</v>
      </c>
      <c r="AU251" s="172" t="s">
        <v>22</v>
      </c>
      <c r="AY251" s="171" t="s">
        <v>130</v>
      </c>
      <c r="BK251" s="173">
        <f>SUM(BK252:BK285)</f>
        <v>0</v>
      </c>
    </row>
    <row r="252" spans="2:65" s="1" customFormat="1" ht="22.5" customHeight="1" x14ac:dyDescent="0.3">
      <c r="B252" s="33"/>
      <c r="C252" s="177" t="s">
        <v>605</v>
      </c>
      <c r="D252" s="177" t="s">
        <v>133</v>
      </c>
      <c r="E252" s="178" t="s">
        <v>606</v>
      </c>
      <c r="F252" s="179" t="s">
        <v>607</v>
      </c>
      <c r="G252" s="180" t="s">
        <v>461</v>
      </c>
      <c r="H252" s="181">
        <v>1</v>
      </c>
      <c r="I252" s="182"/>
      <c r="J252" s="183">
        <f t="shared" ref="J252:J269" si="40">ROUND(I252*H252,2)</f>
        <v>0</v>
      </c>
      <c r="K252" s="179" t="s">
        <v>137</v>
      </c>
      <c r="L252" s="53"/>
      <c r="M252" s="184" t="s">
        <v>20</v>
      </c>
      <c r="N252" s="185" t="s">
        <v>45</v>
      </c>
      <c r="O252" s="34"/>
      <c r="P252" s="186">
        <f t="shared" ref="P252:P269" si="41">O252*H252</f>
        <v>0</v>
      </c>
      <c r="Q252" s="186">
        <v>0</v>
      </c>
      <c r="R252" s="186">
        <f t="shared" ref="R252:R269" si="42">Q252*H252</f>
        <v>0</v>
      </c>
      <c r="S252" s="186">
        <v>0</v>
      </c>
      <c r="T252" s="187">
        <f t="shared" ref="T252:T269" si="43">S252*H252</f>
        <v>0</v>
      </c>
      <c r="AR252" s="16" t="s">
        <v>221</v>
      </c>
      <c r="AT252" s="16" t="s">
        <v>133</v>
      </c>
      <c r="AU252" s="16" t="s">
        <v>83</v>
      </c>
      <c r="AY252" s="16" t="s">
        <v>130</v>
      </c>
      <c r="BE252" s="188">
        <f t="shared" ref="BE252:BE269" si="44">IF(N252="základní",J252,0)</f>
        <v>0</v>
      </c>
      <c r="BF252" s="188">
        <f t="shared" ref="BF252:BF269" si="45">IF(N252="snížená",J252,0)</f>
        <v>0</v>
      </c>
      <c r="BG252" s="188">
        <f t="shared" ref="BG252:BG269" si="46">IF(N252="zákl. přenesená",J252,0)</f>
        <v>0</v>
      </c>
      <c r="BH252" s="188">
        <f t="shared" ref="BH252:BH269" si="47">IF(N252="sníž. přenesená",J252,0)</f>
        <v>0</v>
      </c>
      <c r="BI252" s="188">
        <f t="shared" ref="BI252:BI269" si="48">IF(N252="nulová",J252,0)</f>
        <v>0</v>
      </c>
      <c r="BJ252" s="16" t="s">
        <v>22</v>
      </c>
      <c r="BK252" s="188">
        <f t="shared" ref="BK252:BK269" si="49">ROUND(I252*H252,2)</f>
        <v>0</v>
      </c>
      <c r="BL252" s="16" t="s">
        <v>221</v>
      </c>
      <c r="BM252" s="16" t="s">
        <v>608</v>
      </c>
    </row>
    <row r="253" spans="2:65" s="1" customFormat="1" ht="22.5" customHeight="1" x14ac:dyDescent="0.3">
      <c r="B253" s="33"/>
      <c r="C253" s="193" t="s">
        <v>609</v>
      </c>
      <c r="D253" s="193" t="s">
        <v>172</v>
      </c>
      <c r="E253" s="194" t="s">
        <v>610</v>
      </c>
      <c r="F253" s="195" t="s">
        <v>611</v>
      </c>
      <c r="G253" s="196" t="s">
        <v>461</v>
      </c>
      <c r="H253" s="197">
        <v>1</v>
      </c>
      <c r="I253" s="198"/>
      <c r="J253" s="199">
        <f t="shared" si="40"/>
        <v>0</v>
      </c>
      <c r="K253" s="195" t="s">
        <v>20</v>
      </c>
      <c r="L253" s="200"/>
      <c r="M253" s="201" t="s">
        <v>20</v>
      </c>
      <c r="N253" s="202" t="s">
        <v>45</v>
      </c>
      <c r="O253" s="34"/>
      <c r="P253" s="186">
        <f t="shared" si="41"/>
        <v>0</v>
      </c>
      <c r="Q253" s="186">
        <v>1E-4</v>
      </c>
      <c r="R253" s="186">
        <f t="shared" si="42"/>
        <v>1E-4</v>
      </c>
      <c r="S253" s="186">
        <v>0</v>
      </c>
      <c r="T253" s="187">
        <f t="shared" si="43"/>
        <v>0</v>
      </c>
      <c r="AR253" s="16" t="s">
        <v>225</v>
      </c>
      <c r="AT253" s="16" t="s">
        <v>172</v>
      </c>
      <c r="AU253" s="16" t="s">
        <v>83</v>
      </c>
      <c r="AY253" s="16" t="s">
        <v>130</v>
      </c>
      <c r="BE253" s="188">
        <f t="shared" si="44"/>
        <v>0</v>
      </c>
      <c r="BF253" s="188">
        <f t="shared" si="45"/>
        <v>0</v>
      </c>
      <c r="BG253" s="188">
        <f t="shared" si="46"/>
        <v>0</v>
      </c>
      <c r="BH253" s="188">
        <f t="shared" si="47"/>
        <v>0</v>
      </c>
      <c r="BI253" s="188">
        <f t="shared" si="48"/>
        <v>0</v>
      </c>
      <c r="BJ253" s="16" t="s">
        <v>22</v>
      </c>
      <c r="BK253" s="188">
        <f t="shared" si="49"/>
        <v>0</v>
      </c>
      <c r="BL253" s="16" t="s">
        <v>221</v>
      </c>
      <c r="BM253" s="16" t="s">
        <v>612</v>
      </c>
    </row>
    <row r="254" spans="2:65" s="1" customFormat="1" ht="22.5" customHeight="1" x14ac:dyDescent="0.3">
      <c r="B254" s="33"/>
      <c r="C254" s="177" t="s">
        <v>613</v>
      </c>
      <c r="D254" s="177" t="s">
        <v>133</v>
      </c>
      <c r="E254" s="178" t="s">
        <v>614</v>
      </c>
      <c r="F254" s="179" t="s">
        <v>615</v>
      </c>
      <c r="G254" s="180" t="s">
        <v>136</v>
      </c>
      <c r="H254" s="181">
        <v>2</v>
      </c>
      <c r="I254" s="182"/>
      <c r="J254" s="183">
        <f t="shared" si="40"/>
        <v>0</v>
      </c>
      <c r="K254" s="179" t="s">
        <v>20</v>
      </c>
      <c r="L254" s="53"/>
      <c r="M254" s="184" t="s">
        <v>20</v>
      </c>
      <c r="N254" s="185" t="s">
        <v>45</v>
      </c>
      <c r="O254" s="34"/>
      <c r="P254" s="186">
        <f t="shared" si="41"/>
        <v>0</v>
      </c>
      <c r="Q254" s="186">
        <v>1E-3</v>
      </c>
      <c r="R254" s="186">
        <f t="shared" si="42"/>
        <v>2E-3</v>
      </c>
      <c r="S254" s="186">
        <v>0</v>
      </c>
      <c r="T254" s="187">
        <f t="shared" si="43"/>
        <v>0</v>
      </c>
      <c r="AR254" s="16" t="s">
        <v>221</v>
      </c>
      <c r="AT254" s="16" t="s">
        <v>133</v>
      </c>
      <c r="AU254" s="16" t="s">
        <v>83</v>
      </c>
      <c r="AY254" s="16" t="s">
        <v>130</v>
      </c>
      <c r="BE254" s="188">
        <f t="shared" si="44"/>
        <v>0</v>
      </c>
      <c r="BF254" s="188">
        <f t="shared" si="45"/>
        <v>0</v>
      </c>
      <c r="BG254" s="188">
        <f t="shared" si="46"/>
        <v>0</v>
      </c>
      <c r="BH254" s="188">
        <f t="shared" si="47"/>
        <v>0</v>
      </c>
      <c r="BI254" s="188">
        <f t="shared" si="48"/>
        <v>0</v>
      </c>
      <c r="BJ254" s="16" t="s">
        <v>22</v>
      </c>
      <c r="BK254" s="188">
        <f t="shared" si="49"/>
        <v>0</v>
      </c>
      <c r="BL254" s="16" t="s">
        <v>221</v>
      </c>
      <c r="BM254" s="16" t="s">
        <v>616</v>
      </c>
    </row>
    <row r="255" spans="2:65" s="1" customFormat="1" ht="22.5" customHeight="1" x14ac:dyDescent="0.3">
      <c r="B255" s="33"/>
      <c r="C255" s="193" t="s">
        <v>617</v>
      </c>
      <c r="D255" s="193" t="s">
        <v>172</v>
      </c>
      <c r="E255" s="194" t="s">
        <v>618</v>
      </c>
      <c r="F255" s="195" t="s">
        <v>619</v>
      </c>
      <c r="G255" s="196" t="s">
        <v>136</v>
      </c>
      <c r="H255" s="197">
        <v>2</v>
      </c>
      <c r="I255" s="198"/>
      <c r="J255" s="199">
        <f t="shared" si="40"/>
        <v>0</v>
      </c>
      <c r="K255" s="195" t="s">
        <v>20</v>
      </c>
      <c r="L255" s="200"/>
      <c r="M255" s="201" t="s">
        <v>20</v>
      </c>
      <c r="N255" s="202" t="s">
        <v>45</v>
      </c>
      <c r="O255" s="34"/>
      <c r="P255" s="186">
        <f t="shared" si="41"/>
        <v>0</v>
      </c>
      <c r="Q255" s="186">
        <v>1.6999999999999999E-3</v>
      </c>
      <c r="R255" s="186">
        <f t="shared" si="42"/>
        <v>3.3999999999999998E-3</v>
      </c>
      <c r="S255" s="186">
        <v>0</v>
      </c>
      <c r="T255" s="187">
        <f t="shared" si="43"/>
        <v>0</v>
      </c>
      <c r="AR255" s="16" t="s">
        <v>225</v>
      </c>
      <c r="AT255" s="16" t="s">
        <v>172</v>
      </c>
      <c r="AU255" s="16" t="s">
        <v>83</v>
      </c>
      <c r="AY255" s="16" t="s">
        <v>130</v>
      </c>
      <c r="BE255" s="188">
        <f t="shared" si="44"/>
        <v>0</v>
      </c>
      <c r="BF255" s="188">
        <f t="shared" si="45"/>
        <v>0</v>
      </c>
      <c r="BG255" s="188">
        <f t="shared" si="46"/>
        <v>0</v>
      </c>
      <c r="BH255" s="188">
        <f t="shared" si="47"/>
        <v>0</v>
      </c>
      <c r="BI255" s="188">
        <f t="shared" si="48"/>
        <v>0</v>
      </c>
      <c r="BJ255" s="16" t="s">
        <v>22</v>
      </c>
      <c r="BK255" s="188">
        <f t="shared" si="49"/>
        <v>0</v>
      </c>
      <c r="BL255" s="16" t="s">
        <v>221</v>
      </c>
      <c r="BM255" s="16" t="s">
        <v>620</v>
      </c>
    </row>
    <row r="256" spans="2:65" s="1" customFormat="1" ht="22.5" customHeight="1" x14ac:dyDescent="0.3">
      <c r="B256" s="33"/>
      <c r="C256" s="177" t="s">
        <v>621</v>
      </c>
      <c r="D256" s="177" t="s">
        <v>133</v>
      </c>
      <c r="E256" s="178" t="s">
        <v>622</v>
      </c>
      <c r="F256" s="179" t="s">
        <v>623</v>
      </c>
      <c r="G256" s="180" t="s">
        <v>136</v>
      </c>
      <c r="H256" s="181">
        <v>2</v>
      </c>
      <c r="I256" s="182"/>
      <c r="J256" s="183">
        <f t="shared" si="40"/>
        <v>0</v>
      </c>
      <c r="K256" s="179" t="s">
        <v>20</v>
      </c>
      <c r="L256" s="53"/>
      <c r="M256" s="184" t="s">
        <v>20</v>
      </c>
      <c r="N256" s="185" t="s">
        <v>45</v>
      </c>
      <c r="O256" s="34"/>
      <c r="P256" s="186">
        <f t="shared" si="41"/>
        <v>0</v>
      </c>
      <c r="Q256" s="186">
        <v>2E-3</v>
      </c>
      <c r="R256" s="186">
        <f t="shared" si="42"/>
        <v>4.0000000000000001E-3</v>
      </c>
      <c r="S256" s="186">
        <v>0</v>
      </c>
      <c r="T256" s="187">
        <f t="shared" si="43"/>
        <v>0</v>
      </c>
      <c r="AR256" s="16" t="s">
        <v>221</v>
      </c>
      <c r="AT256" s="16" t="s">
        <v>133</v>
      </c>
      <c r="AU256" s="16" t="s">
        <v>83</v>
      </c>
      <c r="AY256" s="16" t="s">
        <v>130</v>
      </c>
      <c r="BE256" s="188">
        <f t="shared" si="44"/>
        <v>0</v>
      </c>
      <c r="BF256" s="188">
        <f t="shared" si="45"/>
        <v>0</v>
      </c>
      <c r="BG256" s="188">
        <f t="shared" si="46"/>
        <v>0</v>
      </c>
      <c r="BH256" s="188">
        <f t="shared" si="47"/>
        <v>0</v>
      </c>
      <c r="BI256" s="188">
        <f t="shared" si="48"/>
        <v>0</v>
      </c>
      <c r="BJ256" s="16" t="s">
        <v>22</v>
      </c>
      <c r="BK256" s="188">
        <f t="shared" si="49"/>
        <v>0</v>
      </c>
      <c r="BL256" s="16" t="s">
        <v>221</v>
      </c>
      <c r="BM256" s="16" t="s">
        <v>624</v>
      </c>
    </row>
    <row r="257" spans="2:65" s="1" customFormat="1" ht="22.5" customHeight="1" x14ac:dyDescent="0.3">
      <c r="B257" s="33"/>
      <c r="C257" s="193" t="s">
        <v>625</v>
      </c>
      <c r="D257" s="193" t="s">
        <v>172</v>
      </c>
      <c r="E257" s="194" t="s">
        <v>626</v>
      </c>
      <c r="F257" s="195" t="s">
        <v>627</v>
      </c>
      <c r="G257" s="196" t="s">
        <v>136</v>
      </c>
      <c r="H257" s="197">
        <v>2</v>
      </c>
      <c r="I257" s="198"/>
      <c r="J257" s="199">
        <f t="shared" si="40"/>
        <v>0</v>
      </c>
      <c r="K257" s="195" t="s">
        <v>20</v>
      </c>
      <c r="L257" s="200"/>
      <c r="M257" s="201" t="s">
        <v>20</v>
      </c>
      <c r="N257" s="202" t="s">
        <v>45</v>
      </c>
      <c r="O257" s="34"/>
      <c r="P257" s="186">
        <f t="shared" si="41"/>
        <v>0</v>
      </c>
      <c r="Q257" s="186">
        <v>1.3100000000000001E-2</v>
      </c>
      <c r="R257" s="186">
        <f t="shared" si="42"/>
        <v>2.6200000000000001E-2</v>
      </c>
      <c r="S257" s="186">
        <v>0</v>
      </c>
      <c r="T257" s="187">
        <f t="shared" si="43"/>
        <v>0</v>
      </c>
      <c r="AR257" s="16" t="s">
        <v>225</v>
      </c>
      <c r="AT257" s="16" t="s">
        <v>172</v>
      </c>
      <c r="AU257" s="16" t="s">
        <v>83</v>
      </c>
      <c r="AY257" s="16" t="s">
        <v>130</v>
      </c>
      <c r="BE257" s="188">
        <f t="shared" si="44"/>
        <v>0</v>
      </c>
      <c r="BF257" s="188">
        <f t="shared" si="45"/>
        <v>0</v>
      </c>
      <c r="BG257" s="188">
        <f t="shared" si="46"/>
        <v>0</v>
      </c>
      <c r="BH257" s="188">
        <f t="shared" si="47"/>
        <v>0</v>
      </c>
      <c r="BI257" s="188">
        <f t="shared" si="48"/>
        <v>0</v>
      </c>
      <c r="BJ257" s="16" t="s">
        <v>22</v>
      </c>
      <c r="BK257" s="188">
        <f t="shared" si="49"/>
        <v>0</v>
      </c>
      <c r="BL257" s="16" t="s">
        <v>221</v>
      </c>
      <c r="BM257" s="16" t="s">
        <v>628</v>
      </c>
    </row>
    <row r="258" spans="2:65" s="1" customFormat="1" ht="31.5" customHeight="1" x14ac:dyDescent="0.3">
      <c r="B258" s="33"/>
      <c r="C258" s="177" t="s">
        <v>629</v>
      </c>
      <c r="D258" s="177" t="s">
        <v>133</v>
      </c>
      <c r="E258" s="178" t="s">
        <v>630</v>
      </c>
      <c r="F258" s="179" t="s">
        <v>631</v>
      </c>
      <c r="G258" s="180" t="s">
        <v>136</v>
      </c>
      <c r="H258" s="181">
        <v>1</v>
      </c>
      <c r="I258" s="182"/>
      <c r="J258" s="183">
        <f t="shared" si="40"/>
        <v>0</v>
      </c>
      <c r="K258" s="179" t="s">
        <v>20</v>
      </c>
      <c r="L258" s="53"/>
      <c r="M258" s="184" t="s">
        <v>20</v>
      </c>
      <c r="N258" s="185" t="s">
        <v>45</v>
      </c>
      <c r="O258" s="34"/>
      <c r="P258" s="186">
        <f t="shared" si="41"/>
        <v>0</v>
      </c>
      <c r="Q258" s="186">
        <v>2E-3</v>
      </c>
      <c r="R258" s="186">
        <f t="shared" si="42"/>
        <v>2E-3</v>
      </c>
      <c r="S258" s="186">
        <v>0</v>
      </c>
      <c r="T258" s="187">
        <f t="shared" si="43"/>
        <v>0</v>
      </c>
      <c r="AR258" s="16" t="s">
        <v>221</v>
      </c>
      <c r="AT258" s="16" t="s">
        <v>133</v>
      </c>
      <c r="AU258" s="16" t="s">
        <v>83</v>
      </c>
      <c r="AY258" s="16" t="s">
        <v>130</v>
      </c>
      <c r="BE258" s="188">
        <f t="shared" si="44"/>
        <v>0</v>
      </c>
      <c r="BF258" s="188">
        <f t="shared" si="45"/>
        <v>0</v>
      </c>
      <c r="BG258" s="188">
        <f t="shared" si="46"/>
        <v>0</v>
      </c>
      <c r="BH258" s="188">
        <f t="shared" si="47"/>
        <v>0</v>
      </c>
      <c r="BI258" s="188">
        <f t="shared" si="48"/>
        <v>0</v>
      </c>
      <c r="BJ258" s="16" t="s">
        <v>22</v>
      </c>
      <c r="BK258" s="188">
        <f t="shared" si="49"/>
        <v>0</v>
      </c>
      <c r="BL258" s="16" t="s">
        <v>221</v>
      </c>
      <c r="BM258" s="16" t="s">
        <v>632</v>
      </c>
    </row>
    <row r="259" spans="2:65" s="1" customFormat="1" ht="22.5" customHeight="1" x14ac:dyDescent="0.3">
      <c r="B259" s="33"/>
      <c r="C259" s="177" t="s">
        <v>633</v>
      </c>
      <c r="D259" s="177" t="s">
        <v>133</v>
      </c>
      <c r="E259" s="178" t="s">
        <v>634</v>
      </c>
      <c r="F259" s="179" t="s">
        <v>635</v>
      </c>
      <c r="G259" s="180" t="s">
        <v>461</v>
      </c>
      <c r="H259" s="181">
        <v>1</v>
      </c>
      <c r="I259" s="182"/>
      <c r="J259" s="183">
        <f t="shared" si="40"/>
        <v>0</v>
      </c>
      <c r="K259" s="179" t="s">
        <v>20</v>
      </c>
      <c r="L259" s="53"/>
      <c r="M259" s="184" t="s">
        <v>20</v>
      </c>
      <c r="N259" s="185" t="s">
        <v>45</v>
      </c>
      <c r="O259" s="34"/>
      <c r="P259" s="186">
        <f t="shared" si="41"/>
        <v>0</v>
      </c>
      <c r="Q259" s="186">
        <v>0</v>
      </c>
      <c r="R259" s="186">
        <f t="shared" si="42"/>
        <v>0</v>
      </c>
      <c r="S259" s="186">
        <v>0</v>
      </c>
      <c r="T259" s="187">
        <f t="shared" si="43"/>
        <v>0</v>
      </c>
      <c r="AR259" s="16" t="s">
        <v>221</v>
      </c>
      <c r="AT259" s="16" t="s">
        <v>133</v>
      </c>
      <c r="AU259" s="16" t="s">
        <v>83</v>
      </c>
      <c r="AY259" s="16" t="s">
        <v>130</v>
      </c>
      <c r="BE259" s="188">
        <f t="shared" si="44"/>
        <v>0</v>
      </c>
      <c r="BF259" s="188">
        <f t="shared" si="45"/>
        <v>0</v>
      </c>
      <c r="BG259" s="188">
        <f t="shared" si="46"/>
        <v>0</v>
      </c>
      <c r="BH259" s="188">
        <f t="shared" si="47"/>
        <v>0</v>
      </c>
      <c r="BI259" s="188">
        <f t="shared" si="48"/>
        <v>0</v>
      </c>
      <c r="BJ259" s="16" t="s">
        <v>22</v>
      </c>
      <c r="BK259" s="188">
        <f t="shared" si="49"/>
        <v>0</v>
      </c>
      <c r="BL259" s="16" t="s">
        <v>221</v>
      </c>
      <c r="BM259" s="16" t="s">
        <v>636</v>
      </c>
    </row>
    <row r="260" spans="2:65" s="1" customFormat="1" ht="31.5" customHeight="1" x14ac:dyDescent="0.3">
      <c r="B260" s="33"/>
      <c r="C260" s="193" t="s">
        <v>637</v>
      </c>
      <c r="D260" s="193" t="s">
        <v>172</v>
      </c>
      <c r="E260" s="194" t="s">
        <v>638</v>
      </c>
      <c r="F260" s="195" t="s">
        <v>639</v>
      </c>
      <c r="G260" s="196" t="s">
        <v>461</v>
      </c>
      <c r="H260" s="197">
        <v>1</v>
      </c>
      <c r="I260" s="198"/>
      <c r="J260" s="199">
        <f t="shared" si="40"/>
        <v>0</v>
      </c>
      <c r="K260" s="195" t="s">
        <v>20</v>
      </c>
      <c r="L260" s="200"/>
      <c r="M260" s="201" t="s">
        <v>20</v>
      </c>
      <c r="N260" s="202" t="s">
        <v>45</v>
      </c>
      <c r="O260" s="34"/>
      <c r="P260" s="186">
        <f t="shared" si="41"/>
        <v>0</v>
      </c>
      <c r="Q260" s="186">
        <v>0.13</v>
      </c>
      <c r="R260" s="186">
        <f t="shared" si="42"/>
        <v>0.13</v>
      </c>
      <c r="S260" s="186">
        <v>0</v>
      </c>
      <c r="T260" s="187">
        <f t="shared" si="43"/>
        <v>0</v>
      </c>
      <c r="AR260" s="16" t="s">
        <v>225</v>
      </c>
      <c r="AT260" s="16" t="s">
        <v>172</v>
      </c>
      <c r="AU260" s="16" t="s">
        <v>83</v>
      </c>
      <c r="AY260" s="16" t="s">
        <v>130</v>
      </c>
      <c r="BE260" s="188">
        <f t="shared" si="44"/>
        <v>0</v>
      </c>
      <c r="BF260" s="188">
        <f t="shared" si="45"/>
        <v>0</v>
      </c>
      <c r="BG260" s="188">
        <f t="shared" si="46"/>
        <v>0</v>
      </c>
      <c r="BH260" s="188">
        <f t="shared" si="47"/>
        <v>0</v>
      </c>
      <c r="BI260" s="188">
        <f t="shared" si="48"/>
        <v>0</v>
      </c>
      <c r="BJ260" s="16" t="s">
        <v>22</v>
      </c>
      <c r="BK260" s="188">
        <f t="shared" si="49"/>
        <v>0</v>
      </c>
      <c r="BL260" s="16" t="s">
        <v>221</v>
      </c>
      <c r="BM260" s="16" t="s">
        <v>640</v>
      </c>
    </row>
    <row r="261" spans="2:65" s="1" customFormat="1" ht="22.5" customHeight="1" x14ac:dyDescent="0.3">
      <c r="B261" s="33"/>
      <c r="C261" s="177" t="s">
        <v>641</v>
      </c>
      <c r="D261" s="177" t="s">
        <v>133</v>
      </c>
      <c r="E261" s="178" t="s">
        <v>642</v>
      </c>
      <c r="F261" s="179" t="s">
        <v>643</v>
      </c>
      <c r="G261" s="180" t="s">
        <v>136</v>
      </c>
      <c r="H261" s="181">
        <v>1</v>
      </c>
      <c r="I261" s="182"/>
      <c r="J261" s="183">
        <f t="shared" si="40"/>
        <v>0</v>
      </c>
      <c r="K261" s="179" t="s">
        <v>20</v>
      </c>
      <c r="L261" s="53"/>
      <c r="M261" s="184" t="s">
        <v>20</v>
      </c>
      <c r="N261" s="185" t="s">
        <v>45</v>
      </c>
      <c r="O261" s="34"/>
      <c r="P261" s="186">
        <f t="shared" si="41"/>
        <v>0</v>
      </c>
      <c r="Q261" s="186">
        <v>1E-3</v>
      </c>
      <c r="R261" s="186">
        <f t="shared" si="42"/>
        <v>1E-3</v>
      </c>
      <c r="S261" s="186">
        <v>0</v>
      </c>
      <c r="T261" s="187">
        <f t="shared" si="43"/>
        <v>0</v>
      </c>
      <c r="AR261" s="16" t="s">
        <v>221</v>
      </c>
      <c r="AT261" s="16" t="s">
        <v>133</v>
      </c>
      <c r="AU261" s="16" t="s">
        <v>83</v>
      </c>
      <c r="AY261" s="16" t="s">
        <v>130</v>
      </c>
      <c r="BE261" s="188">
        <f t="shared" si="44"/>
        <v>0</v>
      </c>
      <c r="BF261" s="188">
        <f t="shared" si="45"/>
        <v>0</v>
      </c>
      <c r="BG261" s="188">
        <f t="shared" si="46"/>
        <v>0</v>
      </c>
      <c r="BH261" s="188">
        <f t="shared" si="47"/>
        <v>0</v>
      </c>
      <c r="BI261" s="188">
        <f t="shared" si="48"/>
        <v>0</v>
      </c>
      <c r="BJ261" s="16" t="s">
        <v>22</v>
      </c>
      <c r="BK261" s="188">
        <f t="shared" si="49"/>
        <v>0</v>
      </c>
      <c r="BL261" s="16" t="s">
        <v>221</v>
      </c>
      <c r="BM261" s="16" t="s">
        <v>644</v>
      </c>
    </row>
    <row r="262" spans="2:65" s="1" customFormat="1" ht="44.25" customHeight="1" x14ac:dyDescent="0.3">
      <c r="B262" s="33"/>
      <c r="C262" s="193" t="s">
        <v>645</v>
      </c>
      <c r="D262" s="193" t="s">
        <v>172</v>
      </c>
      <c r="E262" s="194" t="s">
        <v>646</v>
      </c>
      <c r="F262" s="195" t="s">
        <v>647</v>
      </c>
      <c r="G262" s="196" t="s">
        <v>136</v>
      </c>
      <c r="H262" s="197">
        <v>1</v>
      </c>
      <c r="I262" s="198"/>
      <c r="J262" s="199">
        <f t="shared" si="40"/>
        <v>0</v>
      </c>
      <c r="K262" s="195" t="s">
        <v>20</v>
      </c>
      <c r="L262" s="200"/>
      <c r="M262" s="201" t="s">
        <v>20</v>
      </c>
      <c r="N262" s="202" t="s">
        <v>45</v>
      </c>
      <c r="O262" s="34"/>
      <c r="P262" s="186">
        <f t="shared" si="41"/>
        <v>0</v>
      </c>
      <c r="Q262" s="186">
        <v>0.04</v>
      </c>
      <c r="R262" s="186">
        <f t="shared" si="42"/>
        <v>0.04</v>
      </c>
      <c r="S262" s="186">
        <v>0</v>
      </c>
      <c r="T262" s="187">
        <f t="shared" si="43"/>
        <v>0</v>
      </c>
      <c r="AR262" s="16" t="s">
        <v>225</v>
      </c>
      <c r="AT262" s="16" t="s">
        <v>172</v>
      </c>
      <c r="AU262" s="16" t="s">
        <v>83</v>
      </c>
      <c r="AY262" s="16" t="s">
        <v>130</v>
      </c>
      <c r="BE262" s="188">
        <f t="shared" si="44"/>
        <v>0</v>
      </c>
      <c r="BF262" s="188">
        <f t="shared" si="45"/>
        <v>0</v>
      </c>
      <c r="BG262" s="188">
        <f t="shared" si="46"/>
        <v>0</v>
      </c>
      <c r="BH262" s="188">
        <f t="shared" si="47"/>
        <v>0</v>
      </c>
      <c r="BI262" s="188">
        <f t="shared" si="48"/>
        <v>0</v>
      </c>
      <c r="BJ262" s="16" t="s">
        <v>22</v>
      </c>
      <c r="BK262" s="188">
        <f t="shared" si="49"/>
        <v>0</v>
      </c>
      <c r="BL262" s="16" t="s">
        <v>221</v>
      </c>
      <c r="BM262" s="16" t="s">
        <v>648</v>
      </c>
    </row>
    <row r="263" spans="2:65" s="1" customFormat="1" ht="31.5" customHeight="1" x14ac:dyDescent="0.3">
      <c r="B263" s="33"/>
      <c r="C263" s="177" t="s">
        <v>649</v>
      </c>
      <c r="D263" s="177" t="s">
        <v>133</v>
      </c>
      <c r="E263" s="178" t="s">
        <v>650</v>
      </c>
      <c r="F263" s="179" t="s">
        <v>651</v>
      </c>
      <c r="G263" s="180" t="s">
        <v>461</v>
      </c>
      <c r="H263" s="181">
        <v>1</v>
      </c>
      <c r="I263" s="182"/>
      <c r="J263" s="183">
        <f t="shared" si="40"/>
        <v>0</v>
      </c>
      <c r="K263" s="179" t="s">
        <v>137</v>
      </c>
      <c r="L263" s="53"/>
      <c r="M263" s="184" t="s">
        <v>20</v>
      </c>
      <c r="N263" s="185" t="s">
        <v>45</v>
      </c>
      <c r="O263" s="34"/>
      <c r="P263" s="186">
        <f t="shared" si="41"/>
        <v>0</v>
      </c>
      <c r="Q263" s="186">
        <v>0</v>
      </c>
      <c r="R263" s="186">
        <f t="shared" si="42"/>
        <v>0</v>
      </c>
      <c r="S263" s="186">
        <v>0</v>
      </c>
      <c r="T263" s="187">
        <f t="shared" si="43"/>
        <v>0</v>
      </c>
      <c r="AR263" s="16" t="s">
        <v>221</v>
      </c>
      <c r="AT263" s="16" t="s">
        <v>133</v>
      </c>
      <c r="AU263" s="16" t="s">
        <v>83</v>
      </c>
      <c r="AY263" s="16" t="s">
        <v>130</v>
      </c>
      <c r="BE263" s="188">
        <f t="shared" si="44"/>
        <v>0</v>
      </c>
      <c r="BF263" s="188">
        <f t="shared" si="45"/>
        <v>0</v>
      </c>
      <c r="BG263" s="188">
        <f t="shared" si="46"/>
        <v>0</v>
      </c>
      <c r="BH263" s="188">
        <f t="shared" si="47"/>
        <v>0</v>
      </c>
      <c r="BI263" s="188">
        <f t="shared" si="48"/>
        <v>0</v>
      </c>
      <c r="BJ263" s="16" t="s">
        <v>22</v>
      </c>
      <c r="BK263" s="188">
        <f t="shared" si="49"/>
        <v>0</v>
      </c>
      <c r="BL263" s="16" t="s">
        <v>221</v>
      </c>
      <c r="BM263" s="16" t="s">
        <v>652</v>
      </c>
    </row>
    <row r="264" spans="2:65" s="1" customFormat="1" ht="31.5" customHeight="1" x14ac:dyDescent="0.3">
      <c r="B264" s="33"/>
      <c r="C264" s="193" t="s">
        <v>653</v>
      </c>
      <c r="D264" s="193" t="s">
        <v>172</v>
      </c>
      <c r="E264" s="194" t="s">
        <v>654</v>
      </c>
      <c r="F264" s="195" t="s">
        <v>655</v>
      </c>
      <c r="G264" s="196" t="s">
        <v>136</v>
      </c>
      <c r="H264" s="197">
        <v>1</v>
      </c>
      <c r="I264" s="198"/>
      <c r="J264" s="199">
        <f t="shared" si="40"/>
        <v>0</v>
      </c>
      <c r="K264" s="195" t="s">
        <v>20</v>
      </c>
      <c r="L264" s="200"/>
      <c r="M264" s="201" t="s">
        <v>20</v>
      </c>
      <c r="N264" s="202" t="s">
        <v>45</v>
      </c>
      <c r="O264" s="34"/>
      <c r="P264" s="186">
        <f t="shared" si="41"/>
        <v>0</v>
      </c>
      <c r="Q264" s="186">
        <v>4.0000000000000001E-3</v>
      </c>
      <c r="R264" s="186">
        <f t="shared" si="42"/>
        <v>4.0000000000000001E-3</v>
      </c>
      <c r="S264" s="186">
        <v>0</v>
      </c>
      <c r="T264" s="187">
        <f t="shared" si="43"/>
        <v>0</v>
      </c>
      <c r="AR264" s="16" t="s">
        <v>225</v>
      </c>
      <c r="AT264" s="16" t="s">
        <v>172</v>
      </c>
      <c r="AU264" s="16" t="s">
        <v>83</v>
      </c>
      <c r="AY264" s="16" t="s">
        <v>130</v>
      </c>
      <c r="BE264" s="188">
        <f t="shared" si="44"/>
        <v>0</v>
      </c>
      <c r="BF264" s="188">
        <f t="shared" si="45"/>
        <v>0</v>
      </c>
      <c r="BG264" s="188">
        <f t="shared" si="46"/>
        <v>0</v>
      </c>
      <c r="BH264" s="188">
        <f t="shared" si="47"/>
        <v>0</v>
      </c>
      <c r="BI264" s="188">
        <f t="shared" si="48"/>
        <v>0</v>
      </c>
      <c r="BJ264" s="16" t="s">
        <v>22</v>
      </c>
      <c r="BK264" s="188">
        <f t="shared" si="49"/>
        <v>0</v>
      </c>
      <c r="BL264" s="16" t="s">
        <v>221</v>
      </c>
      <c r="BM264" s="16" t="s">
        <v>656</v>
      </c>
    </row>
    <row r="265" spans="2:65" s="1" customFormat="1" ht="31.5" customHeight="1" x14ac:dyDescent="0.3">
      <c r="B265" s="33"/>
      <c r="C265" s="177" t="s">
        <v>657</v>
      </c>
      <c r="D265" s="177" t="s">
        <v>133</v>
      </c>
      <c r="E265" s="178" t="s">
        <v>650</v>
      </c>
      <c r="F265" s="179" t="s">
        <v>651</v>
      </c>
      <c r="G265" s="180" t="s">
        <v>461</v>
      </c>
      <c r="H265" s="181">
        <v>1</v>
      </c>
      <c r="I265" s="182"/>
      <c r="J265" s="183">
        <f t="shared" si="40"/>
        <v>0</v>
      </c>
      <c r="K265" s="179" t="s">
        <v>137</v>
      </c>
      <c r="L265" s="53"/>
      <c r="M265" s="184" t="s">
        <v>20</v>
      </c>
      <c r="N265" s="185" t="s">
        <v>45</v>
      </c>
      <c r="O265" s="34"/>
      <c r="P265" s="186">
        <f t="shared" si="41"/>
        <v>0</v>
      </c>
      <c r="Q265" s="186">
        <v>0</v>
      </c>
      <c r="R265" s="186">
        <f t="shared" si="42"/>
        <v>0</v>
      </c>
      <c r="S265" s="186">
        <v>0</v>
      </c>
      <c r="T265" s="187">
        <f t="shared" si="43"/>
        <v>0</v>
      </c>
      <c r="AR265" s="16" t="s">
        <v>221</v>
      </c>
      <c r="AT265" s="16" t="s">
        <v>133</v>
      </c>
      <c r="AU265" s="16" t="s">
        <v>83</v>
      </c>
      <c r="AY265" s="16" t="s">
        <v>130</v>
      </c>
      <c r="BE265" s="188">
        <f t="shared" si="44"/>
        <v>0</v>
      </c>
      <c r="BF265" s="188">
        <f t="shared" si="45"/>
        <v>0</v>
      </c>
      <c r="BG265" s="188">
        <f t="shared" si="46"/>
        <v>0</v>
      </c>
      <c r="BH265" s="188">
        <f t="shared" si="47"/>
        <v>0</v>
      </c>
      <c r="BI265" s="188">
        <f t="shared" si="48"/>
        <v>0</v>
      </c>
      <c r="BJ265" s="16" t="s">
        <v>22</v>
      </c>
      <c r="BK265" s="188">
        <f t="shared" si="49"/>
        <v>0</v>
      </c>
      <c r="BL265" s="16" t="s">
        <v>221</v>
      </c>
      <c r="BM265" s="16" t="s">
        <v>658</v>
      </c>
    </row>
    <row r="266" spans="2:65" s="1" customFormat="1" ht="31.5" customHeight="1" x14ac:dyDescent="0.3">
      <c r="B266" s="33"/>
      <c r="C266" s="193" t="s">
        <v>659</v>
      </c>
      <c r="D266" s="193" t="s">
        <v>172</v>
      </c>
      <c r="E266" s="194" t="s">
        <v>660</v>
      </c>
      <c r="F266" s="195" t="s">
        <v>661</v>
      </c>
      <c r="G266" s="196" t="s">
        <v>136</v>
      </c>
      <c r="H266" s="197">
        <v>1</v>
      </c>
      <c r="I266" s="198"/>
      <c r="J266" s="199">
        <f t="shared" si="40"/>
        <v>0</v>
      </c>
      <c r="K266" s="195" t="s">
        <v>20</v>
      </c>
      <c r="L266" s="200"/>
      <c r="M266" s="201" t="s">
        <v>20</v>
      </c>
      <c r="N266" s="202" t="s">
        <v>45</v>
      </c>
      <c r="O266" s="34"/>
      <c r="P266" s="186">
        <f t="shared" si="41"/>
        <v>0</v>
      </c>
      <c r="Q266" s="186">
        <v>4.0000000000000001E-3</v>
      </c>
      <c r="R266" s="186">
        <f t="shared" si="42"/>
        <v>4.0000000000000001E-3</v>
      </c>
      <c r="S266" s="186">
        <v>0</v>
      </c>
      <c r="T266" s="187">
        <f t="shared" si="43"/>
        <v>0</v>
      </c>
      <c r="AR266" s="16" t="s">
        <v>225</v>
      </c>
      <c r="AT266" s="16" t="s">
        <v>172</v>
      </c>
      <c r="AU266" s="16" t="s">
        <v>83</v>
      </c>
      <c r="AY266" s="16" t="s">
        <v>130</v>
      </c>
      <c r="BE266" s="188">
        <f t="shared" si="44"/>
        <v>0</v>
      </c>
      <c r="BF266" s="188">
        <f t="shared" si="45"/>
        <v>0</v>
      </c>
      <c r="BG266" s="188">
        <f t="shared" si="46"/>
        <v>0</v>
      </c>
      <c r="BH266" s="188">
        <f t="shared" si="47"/>
        <v>0</v>
      </c>
      <c r="BI266" s="188">
        <f t="shared" si="48"/>
        <v>0</v>
      </c>
      <c r="BJ266" s="16" t="s">
        <v>22</v>
      </c>
      <c r="BK266" s="188">
        <f t="shared" si="49"/>
        <v>0</v>
      </c>
      <c r="BL266" s="16" t="s">
        <v>221</v>
      </c>
      <c r="BM266" s="16" t="s">
        <v>662</v>
      </c>
    </row>
    <row r="267" spans="2:65" s="1" customFormat="1" ht="31.5" customHeight="1" x14ac:dyDescent="0.3">
      <c r="B267" s="33"/>
      <c r="C267" s="177" t="s">
        <v>663</v>
      </c>
      <c r="D267" s="177" t="s">
        <v>133</v>
      </c>
      <c r="E267" s="178" t="s">
        <v>650</v>
      </c>
      <c r="F267" s="179" t="s">
        <v>651</v>
      </c>
      <c r="G267" s="180" t="s">
        <v>461</v>
      </c>
      <c r="H267" s="181">
        <v>3</v>
      </c>
      <c r="I267" s="182"/>
      <c r="J267" s="183">
        <f t="shared" si="40"/>
        <v>0</v>
      </c>
      <c r="K267" s="179" t="s">
        <v>137</v>
      </c>
      <c r="L267" s="53"/>
      <c r="M267" s="184" t="s">
        <v>20</v>
      </c>
      <c r="N267" s="185" t="s">
        <v>45</v>
      </c>
      <c r="O267" s="34"/>
      <c r="P267" s="186">
        <f t="shared" si="41"/>
        <v>0</v>
      </c>
      <c r="Q267" s="186">
        <v>0</v>
      </c>
      <c r="R267" s="186">
        <f t="shared" si="42"/>
        <v>0</v>
      </c>
      <c r="S267" s="186">
        <v>0</v>
      </c>
      <c r="T267" s="187">
        <f t="shared" si="43"/>
        <v>0</v>
      </c>
      <c r="AR267" s="16" t="s">
        <v>221</v>
      </c>
      <c r="AT267" s="16" t="s">
        <v>133</v>
      </c>
      <c r="AU267" s="16" t="s">
        <v>83</v>
      </c>
      <c r="AY267" s="16" t="s">
        <v>130</v>
      </c>
      <c r="BE267" s="188">
        <f t="shared" si="44"/>
        <v>0</v>
      </c>
      <c r="BF267" s="188">
        <f t="shared" si="45"/>
        <v>0</v>
      </c>
      <c r="BG267" s="188">
        <f t="shared" si="46"/>
        <v>0</v>
      </c>
      <c r="BH267" s="188">
        <f t="shared" si="47"/>
        <v>0</v>
      </c>
      <c r="BI267" s="188">
        <f t="shared" si="48"/>
        <v>0</v>
      </c>
      <c r="BJ267" s="16" t="s">
        <v>22</v>
      </c>
      <c r="BK267" s="188">
        <f t="shared" si="49"/>
        <v>0</v>
      </c>
      <c r="BL267" s="16" t="s">
        <v>221</v>
      </c>
      <c r="BM267" s="16" t="s">
        <v>664</v>
      </c>
    </row>
    <row r="268" spans="2:65" s="1" customFormat="1" ht="31.5" customHeight="1" x14ac:dyDescent="0.3">
      <c r="B268" s="33"/>
      <c r="C268" s="193" t="s">
        <v>665</v>
      </c>
      <c r="D268" s="193" t="s">
        <v>172</v>
      </c>
      <c r="E268" s="194" t="s">
        <v>666</v>
      </c>
      <c r="F268" s="195" t="s">
        <v>667</v>
      </c>
      <c r="G268" s="196" t="s">
        <v>136</v>
      </c>
      <c r="H268" s="197">
        <v>3</v>
      </c>
      <c r="I268" s="198"/>
      <c r="J268" s="199">
        <f t="shared" si="40"/>
        <v>0</v>
      </c>
      <c r="K268" s="195" t="s">
        <v>20</v>
      </c>
      <c r="L268" s="200"/>
      <c r="M268" s="201" t="s">
        <v>20</v>
      </c>
      <c r="N268" s="202" t="s">
        <v>45</v>
      </c>
      <c r="O268" s="34"/>
      <c r="P268" s="186">
        <f t="shared" si="41"/>
        <v>0</v>
      </c>
      <c r="Q268" s="186">
        <v>4.0000000000000001E-3</v>
      </c>
      <c r="R268" s="186">
        <f t="shared" si="42"/>
        <v>1.2E-2</v>
      </c>
      <c r="S268" s="186">
        <v>0</v>
      </c>
      <c r="T268" s="187">
        <f t="shared" si="43"/>
        <v>0</v>
      </c>
      <c r="AR268" s="16" t="s">
        <v>225</v>
      </c>
      <c r="AT268" s="16" t="s">
        <v>172</v>
      </c>
      <c r="AU268" s="16" t="s">
        <v>83</v>
      </c>
      <c r="AY268" s="16" t="s">
        <v>130</v>
      </c>
      <c r="BE268" s="188">
        <f t="shared" si="44"/>
        <v>0</v>
      </c>
      <c r="BF268" s="188">
        <f t="shared" si="45"/>
        <v>0</v>
      </c>
      <c r="BG268" s="188">
        <f t="shared" si="46"/>
        <v>0</v>
      </c>
      <c r="BH268" s="188">
        <f t="shared" si="47"/>
        <v>0</v>
      </c>
      <c r="BI268" s="188">
        <f t="shared" si="48"/>
        <v>0</v>
      </c>
      <c r="BJ268" s="16" t="s">
        <v>22</v>
      </c>
      <c r="BK268" s="188">
        <f t="shared" si="49"/>
        <v>0</v>
      </c>
      <c r="BL268" s="16" t="s">
        <v>221</v>
      </c>
      <c r="BM268" s="16" t="s">
        <v>668</v>
      </c>
    </row>
    <row r="269" spans="2:65" s="1" customFormat="1" ht="31.5" customHeight="1" x14ac:dyDescent="0.3">
      <c r="B269" s="33"/>
      <c r="C269" s="177" t="s">
        <v>669</v>
      </c>
      <c r="D269" s="177" t="s">
        <v>133</v>
      </c>
      <c r="E269" s="178" t="s">
        <v>670</v>
      </c>
      <c r="F269" s="179" t="s">
        <v>671</v>
      </c>
      <c r="G269" s="180" t="s">
        <v>187</v>
      </c>
      <c r="H269" s="181">
        <v>0.22900000000000001</v>
      </c>
      <c r="I269" s="182"/>
      <c r="J269" s="183">
        <f t="shared" si="40"/>
        <v>0</v>
      </c>
      <c r="K269" s="179" t="s">
        <v>137</v>
      </c>
      <c r="L269" s="53"/>
      <c r="M269" s="184" t="s">
        <v>20</v>
      </c>
      <c r="N269" s="185" t="s">
        <v>45</v>
      </c>
      <c r="O269" s="34"/>
      <c r="P269" s="186">
        <f t="shared" si="41"/>
        <v>0</v>
      </c>
      <c r="Q269" s="186">
        <v>0</v>
      </c>
      <c r="R269" s="186">
        <f t="shared" si="42"/>
        <v>0</v>
      </c>
      <c r="S269" s="186">
        <v>0</v>
      </c>
      <c r="T269" s="187">
        <f t="shared" si="43"/>
        <v>0</v>
      </c>
      <c r="AR269" s="16" t="s">
        <v>221</v>
      </c>
      <c r="AT269" s="16" t="s">
        <v>133</v>
      </c>
      <c r="AU269" s="16" t="s">
        <v>83</v>
      </c>
      <c r="AY269" s="16" t="s">
        <v>130</v>
      </c>
      <c r="BE269" s="188">
        <f t="shared" si="44"/>
        <v>0</v>
      </c>
      <c r="BF269" s="188">
        <f t="shared" si="45"/>
        <v>0</v>
      </c>
      <c r="BG269" s="188">
        <f t="shared" si="46"/>
        <v>0</v>
      </c>
      <c r="BH269" s="188">
        <f t="shared" si="47"/>
        <v>0</v>
      </c>
      <c r="BI269" s="188">
        <f t="shared" si="48"/>
        <v>0</v>
      </c>
      <c r="BJ269" s="16" t="s">
        <v>22</v>
      </c>
      <c r="BK269" s="188">
        <f t="shared" si="49"/>
        <v>0</v>
      </c>
      <c r="BL269" s="16" t="s">
        <v>221</v>
      </c>
      <c r="BM269" s="16" t="s">
        <v>672</v>
      </c>
    </row>
    <row r="270" spans="2:65" s="1" customFormat="1" ht="121.5" x14ac:dyDescent="0.3">
      <c r="B270" s="33"/>
      <c r="C270" s="55"/>
      <c r="D270" s="191" t="s">
        <v>153</v>
      </c>
      <c r="E270" s="55"/>
      <c r="F270" s="192" t="s">
        <v>412</v>
      </c>
      <c r="G270" s="55"/>
      <c r="H270" s="55"/>
      <c r="I270" s="147"/>
      <c r="J270" s="55"/>
      <c r="K270" s="55"/>
      <c r="L270" s="53"/>
      <c r="M270" s="70"/>
      <c r="N270" s="34"/>
      <c r="O270" s="34"/>
      <c r="P270" s="34"/>
      <c r="Q270" s="34"/>
      <c r="R270" s="34"/>
      <c r="S270" s="34"/>
      <c r="T270" s="71"/>
      <c r="AT270" s="16" t="s">
        <v>153</v>
      </c>
      <c r="AU270" s="16" t="s">
        <v>83</v>
      </c>
    </row>
    <row r="271" spans="2:65" s="1" customFormat="1" ht="31.5" customHeight="1" x14ac:dyDescent="0.3">
      <c r="B271" s="33"/>
      <c r="C271" s="177" t="s">
        <v>673</v>
      </c>
      <c r="D271" s="177" t="s">
        <v>133</v>
      </c>
      <c r="E271" s="178" t="s">
        <v>674</v>
      </c>
      <c r="F271" s="179" t="s">
        <v>675</v>
      </c>
      <c r="G271" s="180" t="s">
        <v>187</v>
      </c>
      <c r="H271" s="181">
        <v>0.22900000000000001</v>
      </c>
      <c r="I271" s="182"/>
      <c r="J271" s="183">
        <f>ROUND(I271*H271,2)</f>
        <v>0</v>
      </c>
      <c r="K271" s="179" t="s">
        <v>20</v>
      </c>
      <c r="L271" s="53"/>
      <c r="M271" s="184" t="s">
        <v>20</v>
      </c>
      <c r="N271" s="185" t="s">
        <v>45</v>
      </c>
      <c r="O271" s="34"/>
      <c r="P271" s="186">
        <f>O271*H271</f>
        <v>0</v>
      </c>
      <c r="Q271" s="186">
        <v>0</v>
      </c>
      <c r="R271" s="186">
        <f>Q271*H271</f>
        <v>0</v>
      </c>
      <c r="S271" s="186">
        <v>0</v>
      </c>
      <c r="T271" s="187">
        <f>S271*H271</f>
        <v>0</v>
      </c>
      <c r="AR271" s="16" t="s">
        <v>221</v>
      </c>
      <c r="AT271" s="16" t="s">
        <v>133</v>
      </c>
      <c r="AU271" s="16" t="s">
        <v>83</v>
      </c>
      <c r="AY271" s="16" t="s">
        <v>130</v>
      </c>
      <c r="BE271" s="188">
        <f>IF(N271="základní",J271,0)</f>
        <v>0</v>
      </c>
      <c r="BF271" s="188">
        <f>IF(N271="snížená",J271,0)</f>
        <v>0</v>
      </c>
      <c r="BG271" s="188">
        <f>IF(N271="zákl. přenesená",J271,0)</f>
        <v>0</v>
      </c>
      <c r="BH271" s="188">
        <f>IF(N271="sníž. přenesená",J271,0)</f>
        <v>0</v>
      </c>
      <c r="BI271" s="188">
        <f>IF(N271="nulová",J271,0)</f>
        <v>0</v>
      </c>
      <c r="BJ271" s="16" t="s">
        <v>22</v>
      </c>
      <c r="BK271" s="188">
        <f>ROUND(I271*H271,2)</f>
        <v>0</v>
      </c>
      <c r="BL271" s="16" t="s">
        <v>221</v>
      </c>
      <c r="BM271" s="16" t="s">
        <v>676</v>
      </c>
    </row>
    <row r="272" spans="2:65" s="1" customFormat="1" ht="121.5" x14ac:dyDescent="0.3">
      <c r="B272" s="33"/>
      <c r="C272" s="55"/>
      <c r="D272" s="191" t="s">
        <v>153</v>
      </c>
      <c r="E272" s="55"/>
      <c r="F272" s="192" t="s">
        <v>677</v>
      </c>
      <c r="G272" s="55"/>
      <c r="H272" s="55"/>
      <c r="I272" s="147"/>
      <c r="J272" s="55"/>
      <c r="K272" s="55"/>
      <c r="L272" s="53"/>
      <c r="M272" s="70"/>
      <c r="N272" s="34"/>
      <c r="O272" s="34"/>
      <c r="P272" s="34"/>
      <c r="Q272" s="34"/>
      <c r="R272" s="34"/>
      <c r="S272" s="34"/>
      <c r="T272" s="71"/>
      <c r="AT272" s="16" t="s">
        <v>153</v>
      </c>
      <c r="AU272" s="16" t="s">
        <v>83</v>
      </c>
    </row>
    <row r="273" spans="2:65" s="1" customFormat="1" ht="22.5" customHeight="1" x14ac:dyDescent="0.3">
      <c r="B273" s="33"/>
      <c r="C273" s="177" t="s">
        <v>678</v>
      </c>
      <c r="D273" s="177" t="s">
        <v>133</v>
      </c>
      <c r="E273" s="178" t="s">
        <v>679</v>
      </c>
      <c r="F273" s="179" t="s">
        <v>680</v>
      </c>
      <c r="G273" s="180" t="s">
        <v>136</v>
      </c>
      <c r="H273" s="181">
        <v>1</v>
      </c>
      <c r="I273" s="182"/>
      <c r="J273" s="183">
        <f>ROUND(I273*H273,2)</f>
        <v>0</v>
      </c>
      <c r="K273" s="179" t="s">
        <v>137</v>
      </c>
      <c r="L273" s="53"/>
      <c r="M273" s="184" t="s">
        <v>20</v>
      </c>
      <c r="N273" s="185" t="s">
        <v>45</v>
      </c>
      <c r="O273" s="34"/>
      <c r="P273" s="186">
        <f>O273*H273</f>
        <v>0</v>
      </c>
      <c r="Q273" s="186">
        <v>0</v>
      </c>
      <c r="R273" s="186">
        <f>Q273*H273</f>
        <v>0</v>
      </c>
      <c r="S273" s="186">
        <v>0</v>
      </c>
      <c r="T273" s="187">
        <f>S273*H273</f>
        <v>0</v>
      </c>
      <c r="AR273" s="16" t="s">
        <v>221</v>
      </c>
      <c r="AT273" s="16" t="s">
        <v>133</v>
      </c>
      <c r="AU273" s="16" t="s">
        <v>83</v>
      </c>
      <c r="AY273" s="16" t="s">
        <v>130</v>
      </c>
      <c r="BE273" s="188">
        <f>IF(N273="základní",J273,0)</f>
        <v>0</v>
      </c>
      <c r="BF273" s="188">
        <f>IF(N273="snížená",J273,0)</f>
        <v>0</v>
      </c>
      <c r="BG273" s="188">
        <f>IF(N273="zákl. přenesená",J273,0)</f>
        <v>0</v>
      </c>
      <c r="BH273" s="188">
        <f>IF(N273="sníž. přenesená",J273,0)</f>
        <v>0</v>
      </c>
      <c r="BI273" s="188">
        <f>IF(N273="nulová",J273,0)</f>
        <v>0</v>
      </c>
      <c r="BJ273" s="16" t="s">
        <v>22</v>
      </c>
      <c r="BK273" s="188">
        <f>ROUND(I273*H273,2)</f>
        <v>0</v>
      </c>
      <c r="BL273" s="16" t="s">
        <v>221</v>
      </c>
      <c r="BM273" s="16" t="s">
        <v>681</v>
      </c>
    </row>
    <row r="274" spans="2:65" s="1" customFormat="1" ht="22.5" customHeight="1" x14ac:dyDescent="0.3">
      <c r="B274" s="33"/>
      <c r="C274" s="177" t="s">
        <v>682</v>
      </c>
      <c r="D274" s="177" t="s">
        <v>133</v>
      </c>
      <c r="E274" s="178" t="s">
        <v>683</v>
      </c>
      <c r="F274" s="179" t="s">
        <v>684</v>
      </c>
      <c r="G274" s="180" t="s">
        <v>136</v>
      </c>
      <c r="H274" s="181">
        <v>1</v>
      </c>
      <c r="I274" s="182"/>
      <c r="J274" s="183">
        <f>ROUND(I274*H274,2)</f>
        <v>0</v>
      </c>
      <c r="K274" s="179" t="s">
        <v>137</v>
      </c>
      <c r="L274" s="53"/>
      <c r="M274" s="184" t="s">
        <v>20</v>
      </c>
      <c r="N274" s="185" t="s">
        <v>45</v>
      </c>
      <c r="O274" s="34"/>
      <c r="P274" s="186">
        <f>O274*H274</f>
        <v>0</v>
      </c>
      <c r="Q274" s="186">
        <v>0</v>
      </c>
      <c r="R274" s="186">
        <f>Q274*H274</f>
        <v>0</v>
      </c>
      <c r="S274" s="186">
        <v>0.51195999999999997</v>
      </c>
      <c r="T274" s="187">
        <f>S274*H274</f>
        <v>0.51195999999999997</v>
      </c>
      <c r="AR274" s="16" t="s">
        <v>221</v>
      </c>
      <c r="AT274" s="16" t="s">
        <v>133</v>
      </c>
      <c r="AU274" s="16" t="s">
        <v>83</v>
      </c>
      <c r="AY274" s="16" t="s">
        <v>130</v>
      </c>
      <c r="BE274" s="188">
        <f>IF(N274="základní",J274,0)</f>
        <v>0</v>
      </c>
      <c r="BF274" s="188">
        <f>IF(N274="snížená",J274,0)</f>
        <v>0</v>
      </c>
      <c r="BG274" s="188">
        <f>IF(N274="zákl. přenesená",J274,0)</f>
        <v>0</v>
      </c>
      <c r="BH274" s="188">
        <f>IF(N274="sníž. přenesená",J274,0)</f>
        <v>0</v>
      </c>
      <c r="BI274" s="188">
        <f>IF(N274="nulová",J274,0)</f>
        <v>0</v>
      </c>
      <c r="BJ274" s="16" t="s">
        <v>22</v>
      </c>
      <c r="BK274" s="188">
        <f>ROUND(I274*H274,2)</f>
        <v>0</v>
      </c>
      <c r="BL274" s="16" t="s">
        <v>221</v>
      </c>
      <c r="BM274" s="16" t="s">
        <v>685</v>
      </c>
    </row>
    <row r="275" spans="2:65" s="1" customFormat="1" ht="31.5" customHeight="1" x14ac:dyDescent="0.3">
      <c r="B275" s="33"/>
      <c r="C275" s="177" t="s">
        <v>686</v>
      </c>
      <c r="D275" s="177" t="s">
        <v>133</v>
      </c>
      <c r="E275" s="178" t="s">
        <v>687</v>
      </c>
      <c r="F275" s="179" t="s">
        <v>688</v>
      </c>
      <c r="G275" s="180" t="s">
        <v>136</v>
      </c>
      <c r="H275" s="181">
        <v>2</v>
      </c>
      <c r="I275" s="182"/>
      <c r="J275" s="183">
        <f>ROUND(I275*H275,2)</f>
        <v>0</v>
      </c>
      <c r="K275" s="179" t="s">
        <v>137</v>
      </c>
      <c r="L275" s="53"/>
      <c r="M275" s="184" t="s">
        <v>20</v>
      </c>
      <c r="N275" s="185" t="s">
        <v>45</v>
      </c>
      <c r="O275" s="34"/>
      <c r="P275" s="186">
        <f>O275*H275</f>
        <v>0</v>
      </c>
      <c r="Q275" s="186">
        <v>0</v>
      </c>
      <c r="R275" s="186">
        <f>Q275*H275</f>
        <v>0</v>
      </c>
      <c r="S275" s="186">
        <v>0</v>
      </c>
      <c r="T275" s="187">
        <f>S275*H275</f>
        <v>0</v>
      </c>
      <c r="AR275" s="16" t="s">
        <v>221</v>
      </c>
      <c r="AT275" s="16" t="s">
        <v>133</v>
      </c>
      <c r="AU275" s="16" t="s">
        <v>83</v>
      </c>
      <c r="AY275" s="16" t="s">
        <v>130</v>
      </c>
      <c r="BE275" s="188">
        <f>IF(N275="základní",J275,0)</f>
        <v>0</v>
      </c>
      <c r="BF275" s="188">
        <f>IF(N275="snížená",J275,0)</f>
        <v>0</v>
      </c>
      <c r="BG275" s="188">
        <f>IF(N275="zákl. přenesená",J275,0)</f>
        <v>0</v>
      </c>
      <c r="BH275" s="188">
        <f>IF(N275="sníž. přenesená",J275,0)</f>
        <v>0</v>
      </c>
      <c r="BI275" s="188">
        <f>IF(N275="nulová",J275,0)</f>
        <v>0</v>
      </c>
      <c r="BJ275" s="16" t="s">
        <v>22</v>
      </c>
      <c r="BK275" s="188">
        <f>ROUND(I275*H275,2)</f>
        <v>0</v>
      </c>
      <c r="BL275" s="16" t="s">
        <v>221</v>
      </c>
      <c r="BM275" s="16" t="s">
        <v>689</v>
      </c>
    </row>
    <row r="276" spans="2:65" s="1" customFormat="1" ht="40.5" x14ac:dyDescent="0.3">
      <c r="B276" s="33"/>
      <c r="C276" s="55"/>
      <c r="D276" s="191" t="s">
        <v>153</v>
      </c>
      <c r="E276" s="55"/>
      <c r="F276" s="192" t="s">
        <v>690</v>
      </c>
      <c r="G276" s="55"/>
      <c r="H276" s="55"/>
      <c r="I276" s="147"/>
      <c r="J276" s="55"/>
      <c r="K276" s="55"/>
      <c r="L276" s="53"/>
      <c r="M276" s="70"/>
      <c r="N276" s="34"/>
      <c r="O276" s="34"/>
      <c r="P276" s="34"/>
      <c r="Q276" s="34"/>
      <c r="R276" s="34"/>
      <c r="S276" s="34"/>
      <c r="T276" s="71"/>
      <c r="AT276" s="16" t="s">
        <v>153</v>
      </c>
      <c r="AU276" s="16" t="s">
        <v>83</v>
      </c>
    </row>
    <row r="277" spans="2:65" s="1" customFormat="1" ht="31.5" customHeight="1" x14ac:dyDescent="0.3">
      <c r="B277" s="33"/>
      <c r="C277" s="177" t="s">
        <v>691</v>
      </c>
      <c r="D277" s="177" t="s">
        <v>133</v>
      </c>
      <c r="E277" s="178" t="s">
        <v>692</v>
      </c>
      <c r="F277" s="179" t="s">
        <v>693</v>
      </c>
      <c r="G277" s="180" t="s">
        <v>136</v>
      </c>
      <c r="H277" s="181">
        <v>1</v>
      </c>
      <c r="I277" s="182"/>
      <c r="J277" s="183">
        <f>ROUND(I277*H277,2)</f>
        <v>0</v>
      </c>
      <c r="K277" s="179" t="s">
        <v>137</v>
      </c>
      <c r="L277" s="53"/>
      <c r="M277" s="184" t="s">
        <v>20</v>
      </c>
      <c r="N277" s="185" t="s">
        <v>45</v>
      </c>
      <c r="O277" s="34"/>
      <c r="P277" s="186">
        <f>O277*H277</f>
        <v>0</v>
      </c>
      <c r="Q277" s="186">
        <v>0</v>
      </c>
      <c r="R277" s="186">
        <f>Q277*H277</f>
        <v>0</v>
      </c>
      <c r="S277" s="186">
        <v>0</v>
      </c>
      <c r="T277" s="187">
        <f>S277*H277</f>
        <v>0</v>
      </c>
      <c r="AR277" s="16" t="s">
        <v>221</v>
      </c>
      <c r="AT277" s="16" t="s">
        <v>133</v>
      </c>
      <c r="AU277" s="16" t="s">
        <v>83</v>
      </c>
      <c r="AY277" s="16" t="s">
        <v>130</v>
      </c>
      <c r="BE277" s="188">
        <f>IF(N277="základní",J277,0)</f>
        <v>0</v>
      </c>
      <c r="BF277" s="188">
        <f>IF(N277="snížená",J277,0)</f>
        <v>0</v>
      </c>
      <c r="BG277" s="188">
        <f>IF(N277="zákl. přenesená",J277,0)</f>
        <v>0</v>
      </c>
      <c r="BH277" s="188">
        <f>IF(N277="sníž. přenesená",J277,0)</f>
        <v>0</v>
      </c>
      <c r="BI277" s="188">
        <f>IF(N277="nulová",J277,0)</f>
        <v>0</v>
      </c>
      <c r="BJ277" s="16" t="s">
        <v>22</v>
      </c>
      <c r="BK277" s="188">
        <f>ROUND(I277*H277,2)</f>
        <v>0</v>
      </c>
      <c r="BL277" s="16" t="s">
        <v>221</v>
      </c>
      <c r="BM277" s="16" t="s">
        <v>694</v>
      </c>
    </row>
    <row r="278" spans="2:65" s="1" customFormat="1" ht="40.5" x14ac:dyDescent="0.3">
      <c r="B278" s="33"/>
      <c r="C278" s="55"/>
      <c r="D278" s="191" t="s">
        <v>153</v>
      </c>
      <c r="E278" s="55"/>
      <c r="F278" s="192" t="s">
        <v>690</v>
      </c>
      <c r="G278" s="55"/>
      <c r="H278" s="55"/>
      <c r="I278" s="147"/>
      <c r="J278" s="55"/>
      <c r="K278" s="55"/>
      <c r="L278" s="53"/>
      <c r="M278" s="70"/>
      <c r="N278" s="34"/>
      <c r="O278" s="34"/>
      <c r="P278" s="34"/>
      <c r="Q278" s="34"/>
      <c r="R278" s="34"/>
      <c r="S278" s="34"/>
      <c r="T278" s="71"/>
      <c r="AT278" s="16" t="s">
        <v>153</v>
      </c>
      <c r="AU278" s="16" t="s">
        <v>83</v>
      </c>
    </row>
    <row r="279" spans="2:65" s="1" customFormat="1" ht="22.5" customHeight="1" x14ac:dyDescent="0.3">
      <c r="B279" s="33"/>
      <c r="C279" s="177" t="s">
        <v>695</v>
      </c>
      <c r="D279" s="177" t="s">
        <v>133</v>
      </c>
      <c r="E279" s="178" t="s">
        <v>696</v>
      </c>
      <c r="F279" s="179" t="s">
        <v>697</v>
      </c>
      <c r="G279" s="180" t="s">
        <v>136</v>
      </c>
      <c r="H279" s="181">
        <v>2</v>
      </c>
      <c r="I279" s="182"/>
      <c r="J279" s="183">
        <f>ROUND(I279*H279,2)</f>
        <v>0</v>
      </c>
      <c r="K279" s="179" t="s">
        <v>137</v>
      </c>
      <c r="L279" s="53"/>
      <c r="M279" s="184" t="s">
        <v>20</v>
      </c>
      <c r="N279" s="185" t="s">
        <v>45</v>
      </c>
      <c r="O279" s="34"/>
      <c r="P279" s="186">
        <f>O279*H279</f>
        <v>0</v>
      </c>
      <c r="Q279" s="186">
        <v>0</v>
      </c>
      <c r="R279" s="186">
        <f>Q279*H279</f>
        <v>0</v>
      </c>
      <c r="S279" s="186">
        <v>0</v>
      </c>
      <c r="T279" s="187">
        <f>S279*H279</f>
        <v>0</v>
      </c>
      <c r="AR279" s="16" t="s">
        <v>221</v>
      </c>
      <c r="AT279" s="16" t="s">
        <v>133</v>
      </c>
      <c r="AU279" s="16" t="s">
        <v>83</v>
      </c>
      <c r="AY279" s="16" t="s">
        <v>130</v>
      </c>
      <c r="BE279" s="188">
        <f>IF(N279="základní",J279,0)</f>
        <v>0</v>
      </c>
      <c r="BF279" s="188">
        <f>IF(N279="snížená",J279,0)</f>
        <v>0</v>
      </c>
      <c r="BG279" s="188">
        <f>IF(N279="zákl. přenesená",J279,0)</f>
        <v>0</v>
      </c>
      <c r="BH279" s="188">
        <f>IF(N279="sníž. přenesená",J279,0)</f>
        <v>0</v>
      </c>
      <c r="BI279" s="188">
        <f>IF(N279="nulová",J279,0)</f>
        <v>0</v>
      </c>
      <c r="BJ279" s="16" t="s">
        <v>22</v>
      </c>
      <c r="BK279" s="188">
        <f>ROUND(I279*H279,2)</f>
        <v>0</v>
      </c>
      <c r="BL279" s="16" t="s">
        <v>221</v>
      </c>
      <c r="BM279" s="16" t="s">
        <v>698</v>
      </c>
    </row>
    <row r="280" spans="2:65" s="1" customFormat="1" ht="40.5" x14ac:dyDescent="0.3">
      <c r="B280" s="33"/>
      <c r="C280" s="55"/>
      <c r="D280" s="191" t="s">
        <v>153</v>
      </c>
      <c r="E280" s="55"/>
      <c r="F280" s="192" t="s">
        <v>690</v>
      </c>
      <c r="G280" s="55"/>
      <c r="H280" s="55"/>
      <c r="I280" s="147"/>
      <c r="J280" s="55"/>
      <c r="K280" s="55"/>
      <c r="L280" s="53"/>
      <c r="M280" s="70"/>
      <c r="N280" s="34"/>
      <c r="O280" s="34"/>
      <c r="P280" s="34"/>
      <c r="Q280" s="34"/>
      <c r="R280" s="34"/>
      <c r="S280" s="34"/>
      <c r="T280" s="71"/>
      <c r="AT280" s="16" t="s">
        <v>153</v>
      </c>
      <c r="AU280" s="16" t="s">
        <v>83</v>
      </c>
    </row>
    <row r="281" spans="2:65" s="1" customFormat="1" ht="31.5" customHeight="1" x14ac:dyDescent="0.3">
      <c r="B281" s="33"/>
      <c r="C281" s="177" t="s">
        <v>699</v>
      </c>
      <c r="D281" s="177" t="s">
        <v>133</v>
      </c>
      <c r="E281" s="178" t="s">
        <v>700</v>
      </c>
      <c r="F281" s="179" t="s">
        <v>701</v>
      </c>
      <c r="G281" s="180" t="s">
        <v>136</v>
      </c>
      <c r="H281" s="181">
        <v>1</v>
      </c>
      <c r="I281" s="182"/>
      <c r="J281" s="183">
        <f>ROUND(I281*H281,2)</f>
        <v>0</v>
      </c>
      <c r="K281" s="179" t="s">
        <v>137</v>
      </c>
      <c r="L281" s="53"/>
      <c r="M281" s="184" t="s">
        <v>20</v>
      </c>
      <c r="N281" s="185" t="s">
        <v>45</v>
      </c>
      <c r="O281" s="34"/>
      <c r="P281" s="186">
        <f>O281*H281</f>
        <v>0</v>
      </c>
      <c r="Q281" s="186">
        <v>0</v>
      </c>
      <c r="R281" s="186">
        <f>Q281*H281</f>
        <v>0</v>
      </c>
      <c r="S281" s="186">
        <v>0</v>
      </c>
      <c r="T281" s="187">
        <f>S281*H281</f>
        <v>0</v>
      </c>
      <c r="AR281" s="16" t="s">
        <v>221</v>
      </c>
      <c r="AT281" s="16" t="s">
        <v>133</v>
      </c>
      <c r="AU281" s="16" t="s">
        <v>83</v>
      </c>
      <c r="AY281" s="16" t="s">
        <v>130</v>
      </c>
      <c r="BE281" s="188">
        <f>IF(N281="základní",J281,0)</f>
        <v>0</v>
      </c>
      <c r="BF281" s="188">
        <f>IF(N281="snížená",J281,0)</f>
        <v>0</v>
      </c>
      <c r="BG281" s="188">
        <f>IF(N281="zákl. přenesená",J281,0)</f>
        <v>0</v>
      </c>
      <c r="BH281" s="188">
        <f>IF(N281="sníž. přenesená",J281,0)</f>
        <v>0</v>
      </c>
      <c r="BI281" s="188">
        <f>IF(N281="nulová",J281,0)</f>
        <v>0</v>
      </c>
      <c r="BJ281" s="16" t="s">
        <v>22</v>
      </c>
      <c r="BK281" s="188">
        <f>ROUND(I281*H281,2)</f>
        <v>0</v>
      </c>
      <c r="BL281" s="16" t="s">
        <v>221</v>
      </c>
      <c r="BM281" s="16" t="s">
        <v>702</v>
      </c>
    </row>
    <row r="282" spans="2:65" s="1" customFormat="1" ht="40.5" x14ac:dyDescent="0.3">
      <c r="B282" s="33"/>
      <c r="C282" s="55"/>
      <c r="D282" s="191" t="s">
        <v>153</v>
      </c>
      <c r="E282" s="55"/>
      <c r="F282" s="192" t="s">
        <v>690</v>
      </c>
      <c r="G282" s="55"/>
      <c r="H282" s="55"/>
      <c r="I282" s="147"/>
      <c r="J282" s="55"/>
      <c r="K282" s="55"/>
      <c r="L282" s="53"/>
      <c r="M282" s="70"/>
      <c r="N282" s="34"/>
      <c r="O282" s="34"/>
      <c r="P282" s="34"/>
      <c r="Q282" s="34"/>
      <c r="R282" s="34"/>
      <c r="S282" s="34"/>
      <c r="T282" s="71"/>
      <c r="AT282" s="16" t="s">
        <v>153</v>
      </c>
      <c r="AU282" s="16" t="s">
        <v>83</v>
      </c>
    </row>
    <row r="283" spans="2:65" s="1" customFormat="1" ht="31.5" customHeight="1" x14ac:dyDescent="0.3">
      <c r="B283" s="33"/>
      <c r="C283" s="177" t="s">
        <v>703</v>
      </c>
      <c r="D283" s="177" t="s">
        <v>133</v>
      </c>
      <c r="E283" s="178" t="s">
        <v>704</v>
      </c>
      <c r="F283" s="179" t="s">
        <v>705</v>
      </c>
      <c r="G283" s="180" t="s">
        <v>136</v>
      </c>
      <c r="H283" s="181">
        <v>4</v>
      </c>
      <c r="I283" s="182"/>
      <c r="J283" s="183">
        <f>ROUND(I283*H283,2)</f>
        <v>0</v>
      </c>
      <c r="K283" s="179" t="s">
        <v>137</v>
      </c>
      <c r="L283" s="53"/>
      <c r="M283" s="184" t="s">
        <v>20</v>
      </c>
      <c r="N283" s="185" t="s">
        <v>45</v>
      </c>
      <c r="O283" s="34"/>
      <c r="P283" s="186">
        <f>O283*H283</f>
        <v>0</v>
      </c>
      <c r="Q283" s="186">
        <v>6.9999999999999994E-5</v>
      </c>
      <c r="R283" s="186">
        <f>Q283*H283</f>
        <v>2.7999999999999998E-4</v>
      </c>
      <c r="S283" s="186">
        <v>4.4999999999999997E-3</v>
      </c>
      <c r="T283" s="187">
        <f>S283*H283</f>
        <v>1.7999999999999999E-2</v>
      </c>
      <c r="AR283" s="16" t="s">
        <v>221</v>
      </c>
      <c r="AT283" s="16" t="s">
        <v>133</v>
      </c>
      <c r="AU283" s="16" t="s">
        <v>83</v>
      </c>
      <c r="AY283" s="16" t="s">
        <v>130</v>
      </c>
      <c r="BE283" s="188">
        <f>IF(N283="základní",J283,0)</f>
        <v>0</v>
      </c>
      <c r="BF283" s="188">
        <f>IF(N283="snížená",J283,0)</f>
        <v>0</v>
      </c>
      <c r="BG283" s="188">
        <f>IF(N283="zákl. přenesená",J283,0)</f>
        <v>0</v>
      </c>
      <c r="BH283" s="188">
        <f>IF(N283="sníž. přenesená",J283,0)</f>
        <v>0</v>
      </c>
      <c r="BI283" s="188">
        <f>IF(N283="nulová",J283,0)</f>
        <v>0</v>
      </c>
      <c r="BJ283" s="16" t="s">
        <v>22</v>
      </c>
      <c r="BK283" s="188">
        <f>ROUND(I283*H283,2)</f>
        <v>0</v>
      </c>
      <c r="BL283" s="16" t="s">
        <v>221</v>
      </c>
      <c r="BM283" s="16" t="s">
        <v>706</v>
      </c>
    </row>
    <row r="284" spans="2:65" s="1" customFormat="1" ht="22.5" customHeight="1" x14ac:dyDescent="0.3">
      <c r="B284" s="33"/>
      <c r="C284" s="177" t="s">
        <v>707</v>
      </c>
      <c r="D284" s="177" t="s">
        <v>133</v>
      </c>
      <c r="E284" s="178" t="s">
        <v>708</v>
      </c>
      <c r="F284" s="179" t="s">
        <v>709</v>
      </c>
      <c r="G284" s="180" t="s">
        <v>136</v>
      </c>
      <c r="H284" s="181">
        <v>2</v>
      </c>
      <c r="I284" s="182"/>
      <c r="J284" s="183">
        <f>ROUND(I284*H284,2)</f>
        <v>0</v>
      </c>
      <c r="K284" s="179" t="s">
        <v>137</v>
      </c>
      <c r="L284" s="53"/>
      <c r="M284" s="184" t="s">
        <v>20</v>
      </c>
      <c r="N284" s="185" t="s">
        <v>45</v>
      </c>
      <c r="O284" s="34"/>
      <c r="P284" s="186">
        <f>O284*H284</f>
        <v>0</v>
      </c>
      <c r="Q284" s="186">
        <v>6.9999999999999994E-5</v>
      </c>
      <c r="R284" s="186">
        <f>Q284*H284</f>
        <v>1.3999999999999999E-4</v>
      </c>
      <c r="S284" s="186">
        <v>2.1999999999999999E-2</v>
      </c>
      <c r="T284" s="187">
        <f>S284*H284</f>
        <v>4.3999999999999997E-2</v>
      </c>
      <c r="AR284" s="16" t="s">
        <v>221</v>
      </c>
      <c r="AT284" s="16" t="s">
        <v>133</v>
      </c>
      <c r="AU284" s="16" t="s">
        <v>83</v>
      </c>
      <c r="AY284" s="16" t="s">
        <v>130</v>
      </c>
      <c r="BE284" s="188">
        <f>IF(N284="základní",J284,0)</f>
        <v>0</v>
      </c>
      <c r="BF284" s="188">
        <f>IF(N284="snížená",J284,0)</f>
        <v>0</v>
      </c>
      <c r="BG284" s="188">
        <f>IF(N284="zákl. přenesená",J284,0)</f>
        <v>0</v>
      </c>
      <c r="BH284" s="188">
        <f>IF(N284="sníž. přenesená",J284,0)</f>
        <v>0</v>
      </c>
      <c r="BI284" s="188">
        <f>IF(N284="nulová",J284,0)</f>
        <v>0</v>
      </c>
      <c r="BJ284" s="16" t="s">
        <v>22</v>
      </c>
      <c r="BK284" s="188">
        <f>ROUND(I284*H284,2)</f>
        <v>0</v>
      </c>
      <c r="BL284" s="16" t="s">
        <v>221</v>
      </c>
      <c r="BM284" s="16" t="s">
        <v>710</v>
      </c>
    </row>
    <row r="285" spans="2:65" s="1" customFormat="1" ht="31.5" customHeight="1" x14ac:dyDescent="0.3">
      <c r="B285" s="33"/>
      <c r="C285" s="177" t="s">
        <v>711</v>
      </c>
      <c r="D285" s="177" t="s">
        <v>133</v>
      </c>
      <c r="E285" s="178" t="s">
        <v>712</v>
      </c>
      <c r="F285" s="179" t="s">
        <v>713</v>
      </c>
      <c r="G285" s="180" t="s">
        <v>187</v>
      </c>
      <c r="H285" s="181">
        <v>0.57399999999999995</v>
      </c>
      <c r="I285" s="182"/>
      <c r="J285" s="183">
        <f>ROUND(I285*H285,2)</f>
        <v>0</v>
      </c>
      <c r="K285" s="179" t="s">
        <v>137</v>
      </c>
      <c r="L285" s="53"/>
      <c r="M285" s="184" t="s">
        <v>20</v>
      </c>
      <c r="N285" s="185" t="s">
        <v>45</v>
      </c>
      <c r="O285" s="34"/>
      <c r="P285" s="186">
        <f>O285*H285</f>
        <v>0</v>
      </c>
      <c r="Q285" s="186">
        <v>0</v>
      </c>
      <c r="R285" s="186">
        <f>Q285*H285</f>
        <v>0</v>
      </c>
      <c r="S285" s="186">
        <v>0</v>
      </c>
      <c r="T285" s="187">
        <f>S285*H285</f>
        <v>0</v>
      </c>
      <c r="AR285" s="16" t="s">
        <v>221</v>
      </c>
      <c r="AT285" s="16" t="s">
        <v>133</v>
      </c>
      <c r="AU285" s="16" t="s">
        <v>83</v>
      </c>
      <c r="AY285" s="16" t="s">
        <v>130</v>
      </c>
      <c r="BE285" s="188">
        <f>IF(N285="základní",J285,0)</f>
        <v>0</v>
      </c>
      <c r="BF285" s="188">
        <f>IF(N285="snížená",J285,0)</f>
        <v>0</v>
      </c>
      <c r="BG285" s="188">
        <f>IF(N285="zákl. přenesená",J285,0)</f>
        <v>0</v>
      </c>
      <c r="BH285" s="188">
        <f>IF(N285="sníž. přenesená",J285,0)</f>
        <v>0</v>
      </c>
      <c r="BI285" s="188">
        <f>IF(N285="nulová",J285,0)</f>
        <v>0</v>
      </c>
      <c r="BJ285" s="16" t="s">
        <v>22</v>
      </c>
      <c r="BK285" s="188">
        <f>ROUND(I285*H285,2)</f>
        <v>0</v>
      </c>
      <c r="BL285" s="16" t="s">
        <v>221</v>
      </c>
      <c r="BM285" s="16" t="s">
        <v>714</v>
      </c>
    </row>
    <row r="286" spans="2:65" s="10" customFormat="1" ht="29.85" customHeight="1" x14ac:dyDescent="0.3">
      <c r="B286" s="160"/>
      <c r="C286" s="161"/>
      <c r="D286" s="174" t="s">
        <v>73</v>
      </c>
      <c r="E286" s="175" t="s">
        <v>715</v>
      </c>
      <c r="F286" s="175" t="s">
        <v>716</v>
      </c>
      <c r="G286" s="161"/>
      <c r="H286" s="161"/>
      <c r="I286" s="164"/>
      <c r="J286" s="176">
        <f>BK286</f>
        <v>0</v>
      </c>
      <c r="K286" s="161"/>
      <c r="L286" s="166"/>
      <c r="M286" s="167"/>
      <c r="N286" s="168"/>
      <c r="O286" s="168"/>
      <c r="P286" s="169">
        <f>SUM(P287:P315)</f>
        <v>0</v>
      </c>
      <c r="Q286" s="168"/>
      <c r="R286" s="169">
        <f>SUM(R287:R315)</f>
        <v>0.36194000000000004</v>
      </c>
      <c r="S286" s="168"/>
      <c r="T286" s="170">
        <f>SUM(T287:T315)</f>
        <v>0.42659999999999998</v>
      </c>
      <c r="AR286" s="171" t="s">
        <v>83</v>
      </c>
      <c r="AT286" s="172" t="s">
        <v>73</v>
      </c>
      <c r="AU286" s="172" t="s">
        <v>22</v>
      </c>
      <c r="AY286" s="171" t="s">
        <v>130</v>
      </c>
      <c r="BK286" s="173">
        <f>SUM(BK287:BK315)</f>
        <v>0</v>
      </c>
    </row>
    <row r="287" spans="2:65" s="1" customFormat="1" ht="31.5" customHeight="1" x14ac:dyDescent="0.3">
      <c r="B287" s="33"/>
      <c r="C287" s="177" t="s">
        <v>717</v>
      </c>
      <c r="D287" s="177" t="s">
        <v>133</v>
      </c>
      <c r="E287" s="178" t="s">
        <v>718</v>
      </c>
      <c r="F287" s="179" t="s">
        <v>719</v>
      </c>
      <c r="G287" s="180" t="s">
        <v>220</v>
      </c>
      <c r="H287" s="181">
        <v>11</v>
      </c>
      <c r="I287" s="182"/>
      <c r="J287" s="183">
        <f t="shared" ref="J287:J295" si="50">ROUND(I287*H287,2)</f>
        <v>0</v>
      </c>
      <c r="K287" s="179" t="s">
        <v>137</v>
      </c>
      <c r="L287" s="53"/>
      <c r="M287" s="184" t="s">
        <v>20</v>
      </c>
      <c r="N287" s="185" t="s">
        <v>45</v>
      </c>
      <c r="O287" s="34"/>
      <c r="P287" s="186">
        <f t="shared" ref="P287:P295" si="51">O287*H287</f>
        <v>0</v>
      </c>
      <c r="Q287" s="186">
        <v>1.99E-3</v>
      </c>
      <c r="R287" s="186">
        <f t="shared" ref="R287:R295" si="52">Q287*H287</f>
        <v>2.189E-2</v>
      </c>
      <c r="S287" s="186">
        <v>0</v>
      </c>
      <c r="T287" s="187">
        <f t="shared" ref="T287:T295" si="53">S287*H287</f>
        <v>0</v>
      </c>
      <c r="AR287" s="16" t="s">
        <v>221</v>
      </c>
      <c r="AT287" s="16" t="s">
        <v>133</v>
      </c>
      <c r="AU287" s="16" t="s">
        <v>83</v>
      </c>
      <c r="AY287" s="16" t="s">
        <v>130</v>
      </c>
      <c r="BE287" s="188">
        <f t="shared" ref="BE287:BE295" si="54">IF(N287="základní",J287,0)</f>
        <v>0</v>
      </c>
      <c r="BF287" s="188">
        <f t="shared" ref="BF287:BF295" si="55">IF(N287="snížená",J287,0)</f>
        <v>0</v>
      </c>
      <c r="BG287" s="188">
        <f t="shared" ref="BG287:BG295" si="56">IF(N287="zákl. přenesená",J287,0)</f>
        <v>0</v>
      </c>
      <c r="BH287" s="188">
        <f t="shared" ref="BH287:BH295" si="57">IF(N287="sníž. přenesená",J287,0)</f>
        <v>0</v>
      </c>
      <c r="BI287" s="188">
        <f t="shared" ref="BI287:BI295" si="58">IF(N287="nulová",J287,0)</f>
        <v>0</v>
      </c>
      <c r="BJ287" s="16" t="s">
        <v>22</v>
      </c>
      <c r="BK287" s="188">
        <f t="shared" ref="BK287:BK295" si="59">ROUND(I287*H287,2)</f>
        <v>0</v>
      </c>
      <c r="BL287" s="16" t="s">
        <v>221</v>
      </c>
      <c r="BM287" s="16" t="s">
        <v>720</v>
      </c>
    </row>
    <row r="288" spans="2:65" s="1" customFormat="1" ht="31.5" customHeight="1" x14ac:dyDescent="0.3">
      <c r="B288" s="33"/>
      <c r="C288" s="177" t="s">
        <v>721</v>
      </c>
      <c r="D288" s="177" t="s">
        <v>133</v>
      </c>
      <c r="E288" s="178" t="s">
        <v>722</v>
      </c>
      <c r="F288" s="179" t="s">
        <v>723</v>
      </c>
      <c r="G288" s="180" t="s">
        <v>220</v>
      </c>
      <c r="H288" s="181">
        <v>3</v>
      </c>
      <c r="I288" s="182"/>
      <c r="J288" s="183">
        <f t="shared" si="50"/>
        <v>0</v>
      </c>
      <c r="K288" s="179" t="s">
        <v>137</v>
      </c>
      <c r="L288" s="53"/>
      <c r="M288" s="184" t="s">
        <v>20</v>
      </c>
      <c r="N288" s="185" t="s">
        <v>45</v>
      </c>
      <c r="O288" s="34"/>
      <c r="P288" s="186">
        <f t="shared" si="51"/>
        <v>0</v>
      </c>
      <c r="Q288" s="186">
        <v>2.96E-3</v>
      </c>
      <c r="R288" s="186">
        <f t="shared" si="52"/>
        <v>8.879999999999999E-3</v>
      </c>
      <c r="S288" s="186">
        <v>0</v>
      </c>
      <c r="T288" s="187">
        <f t="shared" si="53"/>
        <v>0</v>
      </c>
      <c r="AR288" s="16" t="s">
        <v>221</v>
      </c>
      <c r="AT288" s="16" t="s">
        <v>133</v>
      </c>
      <c r="AU288" s="16" t="s">
        <v>83</v>
      </c>
      <c r="AY288" s="16" t="s">
        <v>130</v>
      </c>
      <c r="BE288" s="188">
        <f t="shared" si="54"/>
        <v>0</v>
      </c>
      <c r="BF288" s="188">
        <f t="shared" si="55"/>
        <v>0</v>
      </c>
      <c r="BG288" s="188">
        <f t="shared" si="56"/>
        <v>0</v>
      </c>
      <c r="BH288" s="188">
        <f t="shared" si="57"/>
        <v>0</v>
      </c>
      <c r="BI288" s="188">
        <f t="shared" si="58"/>
        <v>0</v>
      </c>
      <c r="BJ288" s="16" t="s">
        <v>22</v>
      </c>
      <c r="BK288" s="188">
        <f t="shared" si="59"/>
        <v>0</v>
      </c>
      <c r="BL288" s="16" t="s">
        <v>221</v>
      </c>
      <c r="BM288" s="16" t="s">
        <v>724</v>
      </c>
    </row>
    <row r="289" spans="2:65" s="1" customFormat="1" ht="31.5" customHeight="1" x14ac:dyDescent="0.3">
      <c r="B289" s="33"/>
      <c r="C289" s="177" t="s">
        <v>725</v>
      </c>
      <c r="D289" s="177" t="s">
        <v>133</v>
      </c>
      <c r="E289" s="178" t="s">
        <v>726</v>
      </c>
      <c r="F289" s="179" t="s">
        <v>727</v>
      </c>
      <c r="G289" s="180" t="s">
        <v>220</v>
      </c>
      <c r="H289" s="181">
        <v>4</v>
      </c>
      <c r="I289" s="182"/>
      <c r="J289" s="183">
        <f t="shared" si="50"/>
        <v>0</v>
      </c>
      <c r="K289" s="179" t="s">
        <v>137</v>
      </c>
      <c r="L289" s="53"/>
      <c r="M289" s="184" t="s">
        <v>20</v>
      </c>
      <c r="N289" s="185" t="s">
        <v>45</v>
      </c>
      <c r="O289" s="34"/>
      <c r="P289" s="186">
        <f t="shared" si="51"/>
        <v>0</v>
      </c>
      <c r="Q289" s="186">
        <v>3.7599999999999999E-3</v>
      </c>
      <c r="R289" s="186">
        <f t="shared" si="52"/>
        <v>1.504E-2</v>
      </c>
      <c r="S289" s="186">
        <v>0</v>
      </c>
      <c r="T289" s="187">
        <f t="shared" si="53"/>
        <v>0</v>
      </c>
      <c r="AR289" s="16" t="s">
        <v>221</v>
      </c>
      <c r="AT289" s="16" t="s">
        <v>133</v>
      </c>
      <c r="AU289" s="16" t="s">
        <v>83</v>
      </c>
      <c r="AY289" s="16" t="s">
        <v>130</v>
      </c>
      <c r="BE289" s="188">
        <f t="shared" si="54"/>
        <v>0</v>
      </c>
      <c r="BF289" s="188">
        <f t="shared" si="55"/>
        <v>0</v>
      </c>
      <c r="BG289" s="188">
        <f t="shared" si="56"/>
        <v>0</v>
      </c>
      <c r="BH289" s="188">
        <f t="shared" si="57"/>
        <v>0</v>
      </c>
      <c r="BI289" s="188">
        <f t="shared" si="58"/>
        <v>0</v>
      </c>
      <c r="BJ289" s="16" t="s">
        <v>22</v>
      </c>
      <c r="BK289" s="188">
        <f t="shared" si="59"/>
        <v>0</v>
      </c>
      <c r="BL289" s="16" t="s">
        <v>221</v>
      </c>
      <c r="BM289" s="16" t="s">
        <v>728</v>
      </c>
    </row>
    <row r="290" spans="2:65" s="1" customFormat="1" ht="31.5" customHeight="1" x14ac:dyDescent="0.3">
      <c r="B290" s="33"/>
      <c r="C290" s="177" t="s">
        <v>729</v>
      </c>
      <c r="D290" s="177" t="s">
        <v>133</v>
      </c>
      <c r="E290" s="178" t="s">
        <v>730</v>
      </c>
      <c r="F290" s="179" t="s">
        <v>731</v>
      </c>
      <c r="G290" s="180" t="s">
        <v>220</v>
      </c>
      <c r="H290" s="181">
        <v>23</v>
      </c>
      <c r="I290" s="182"/>
      <c r="J290" s="183">
        <f t="shared" si="50"/>
        <v>0</v>
      </c>
      <c r="K290" s="179" t="s">
        <v>137</v>
      </c>
      <c r="L290" s="53"/>
      <c r="M290" s="184" t="s">
        <v>20</v>
      </c>
      <c r="N290" s="185" t="s">
        <v>45</v>
      </c>
      <c r="O290" s="34"/>
      <c r="P290" s="186">
        <f t="shared" si="51"/>
        <v>0</v>
      </c>
      <c r="Q290" s="186">
        <v>4.4000000000000003E-3</v>
      </c>
      <c r="R290" s="186">
        <f t="shared" si="52"/>
        <v>0.10120000000000001</v>
      </c>
      <c r="S290" s="186">
        <v>0</v>
      </c>
      <c r="T290" s="187">
        <f t="shared" si="53"/>
        <v>0</v>
      </c>
      <c r="AR290" s="16" t="s">
        <v>221</v>
      </c>
      <c r="AT290" s="16" t="s">
        <v>133</v>
      </c>
      <c r="AU290" s="16" t="s">
        <v>83</v>
      </c>
      <c r="AY290" s="16" t="s">
        <v>130</v>
      </c>
      <c r="BE290" s="188">
        <f t="shared" si="54"/>
        <v>0</v>
      </c>
      <c r="BF290" s="188">
        <f t="shared" si="55"/>
        <v>0</v>
      </c>
      <c r="BG290" s="188">
        <f t="shared" si="56"/>
        <v>0</v>
      </c>
      <c r="BH290" s="188">
        <f t="shared" si="57"/>
        <v>0</v>
      </c>
      <c r="BI290" s="188">
        <f t="shared" si="58"/>
        <v>0</v>
      </c>
      <c r="BJ290" s="16" t="s">
        <v>22</v>
      </c>
      <c r="BK290" s="188">
        <f t="shared" si="59"/>
        <v>0</v>
      </c>
      <c r="BL290" s="16" t="s">
        <v>221</v>
      </c>
      <c r="BM290" s="16" t="s">
        <v>732</v>
      </c>
    </row>
    <row r="291" spans="2:65" s="1" customFormat="1" ht="31.5" customHeight="1" x14ac:dyDescent="0.3">
      <c r="B291" s="33"/>
      <c r="C291" s="177" t="s">
        <v>733</v>
      </c>
      <c r="D291" s="177" t="s">
        <v>133</v>
      </c>
      <c r="E291" s="178" t="s">
        <v>734</v>
      </c>
      <c r="F291" s="179" t="s">
        <v>735</v>
      </c>
      <c r="G291" s="180" t="s">
        <v>220</v>
      </c>
      <c r="H291" s="181">
        <v>14</v>
      </c>
      <c r="I291" s="182"/>
      <c r="J291" s="183">
        <f t="shared" si="50"/>
        <v>0</v>
      </c>
      <c r="K291" s="179" t="s">
        <v>137</v>
      </c>
      <c r="L291" s="53"/>
      <c r="M291" s="184" t="s">
        <v>20</v>
      </c>
      <c r="N291" s="185" t="s">
        <v>45</v>
      </c>
      <c r="O291" s="34"/>
      <c r="P291" s="186">
        <f t="shared" si="51"/>
        <v>0</v>
      </c>
      <c r="Q291" s="186">
        <v>6.2899999999999996E-3</v>
      </c>
      <c r="R291" s="186">
        <f t="shared" si="52"/>
        <v>8.8059999999999999E-2</v>
      </c>
      <c r="S291" s="186">
        <v>0</v>
      </c>
      <c r="T291" s="187">
        <f t="shared" si="53"/>
        <v>0</v>
      </c>
      <c r="AR291" s="16" t="s">
        <v>221</v>
      </c>
      <c r="AT291" s="16" t="s">
        <v>133</v>
      </c>
      <c r="AU291" s="16" t="s">
        <v>83</v>
      </c>
      <c r="AY291" s="16" t="s">
        <v>130</v>
      </c>
      <c r="BE291" s="188">
        <f t="shared" si="54"/>
        <v>0</v>
      </c>
      <c r="BF291" s="188">
        <f t="shared" si="55"/>
        <v>0</v>
      </c>
      <c r="BG291" s="188">
        <f t="shared" si="56"/>
        <v>0</v>
      </c>
      <c r="BH291" s="188">
        <f t="shared" si="57"/>
        <v>0</v>
      </c>
      <c r="BI291" s="188">
        <f t="shared" si="58"/>
        <v>0</v>
      </c>
      <c r="BJ291" s="16" t="s">
        <v>22</v>
      </c>
      <c r="BK291" s="188">
        <f t="shared" si="59"/>
        <v>0</v>
      </c>
      <c r="BL291" s="16" t="s">
        <v>221</v>
      </c>
      <c r="BM291" s="16" t="s">
        <v>736</v>
      </c>
    </row>
    <row r="292" spans="2:65" s="1" customFormat="1" ht="31.5" customHeight="1" x14ac:dyDescent="0.3">
      <c r="B292" s="33"/>
      <c r="C292" s="177" t="s">
        <v>737</v>
      </c>
      <c r="D292" s="177" t="s">
        <v>133</v>
      </c>
      <c r="E292" s="178" t="s">
        <v>738</v>
      </c>
      <c r="F292" s="179" t="s">
        <v>739</v>
      </c>
      <c r="G292" s="180" t="s">
        <v>136</v>
      </c>
      <c r="H292" s="181">
        <v>2</v>
      </c>
      <c r="I292" s="182"/>
      <c r="J292" s="183">
        <f t="shared" si="50"/>
        <v>0</v>
      </c>
      <c r="K292" s="179" t="s">
        <v>137</v>
      </c>
      <c r="L292" s="53"/>
      <c r="M292" s="184" t="s">
        <v>20</v>
      </c>
      <c r="N292" s="185" t="s">
        <v>45</v>
      </c>
      <c r="O292" s="34"/>
      <c r="P292" s="186">
        <f t="shared" si="51"/>
        <v>0</v>
      </c>
      <c r="Q292" s="186">
        <v>0</v>
      </c>
      <c r="R292" s="186">
        <f t="shared" si="52"/>
        <v>0</v>
      </c>
      <c r="S292" s="186">
        <v>0</v>
      </c>
      <c r="T292" s="187">
        <f t="shared" si="53"/>
        <v>0</v>
      </c>
      <c r="AR292" s="16" t="s">
        <v>221</v>
      </c>
      <c r="AT292" s="16" t="s">
        <v>133</v>
      </c>
      <c r="AU292" s="16" t="s">
        <v>83</v>
      </c>
      <c r="AY292" s="16" t="s">
        <v>130</v>
      </c>
      <c r="BE292" s="188">
        <f t="shared" si="54"/>
        <v>0</v>
      </c>
      <c r="BF292" s="188">
        <f t="shared" si="55"/>
        <v>0</v>
      </c>
      <c r="BG292" s="188">
        <f t="shared" si="56"/>
        <v>0</v>
      </c>
      <c r="BH292" s="188">
        <f t="shared" si="57"/>
        <v>0</v>
      </c>
      <c r="BI292" s="188">
        <f t="shared" si="58"/>
        <v>0</v>
      </c>
      <c r="BJ292" s="16" t="s">
        <v>22</v>
      </c>
      <c r="BK292" s="188">
        <f t="shared" si="59"/>
        <v>0</v>
      </c>
      <c r="BL292" s="16" t="s">
        <v>221</v>
      </c>
      <c r="BM292" s="16" t="s">
        <v>740</v>
      </c>
    </row>
    <row r="293" spans="2:65" s="1" customFormat="1" ht="31.5" customHeight="1" x14ac:dyDescent="0.3">
      <c r="B293" s="33"/>
      <c r="C293" s="177" t="s">
        <v>741</v>
      </c>
      <c r="D293" s="177" t="s">
        <v>133</v>
      </c>
      <c r="E293" s="178" t="s">
        <v>742</v>
      </c>
      <c r="F293" s="179" t="s">
        <v>743</v>
      </c>
      <c r="G293" s="180" t="s">
        <v>136</v>
      </c>
      <c r="H293" s="181">
        <v>4</v>
      </c>
      <c r="I293" s="182"/>
      <c r="J293" s="183">
        <f t="shared" si="50"/>
        <v>0</v>
      </c>
      <c r="K293" s="179" t="s">
        <v>137</v>
      </c>
      <c r="L293" s="53"/>
      <c r="M293" s="184" t="s">
        <v>20</v>
      </c>
      <c r="N293" s="185" t="s">
        <v>45</v>
      </c>
      <c r="O293" s="34"/>
      <c r="P293" s="186">
        <f t="shared" si="51"/>
        <v>0</v>
      </c>
      <c r="Q293" s="186">
        <v>0</v>
      </c>
      <c r="R293" s="186">
        <f t="shared" si="52"/>
        <v>0</v>
      </c>
      <c r="S293" s="186">
        <v>0</v>
      </c>
      <c r="T293" s="187">
        <f t="shared" si="53"/>
        <v>0</v>
      </c>
      <c r="AR293" s="16" t="s">
        <v>221</v>
      </c>
      <c r="AT293" s="16" t="s">
        <v>133</v>
      </c>
      <c r="AU293" s="16" t="s">
        <v>83</v>
      </c>
      <c r="AY293" s="16" t="s">
        <v>130</v>
      </c>
      <c r="BE293" s="188">
        <f t="shared" si="54"/>
        <v>0</v>
      </c>
      <c r="BF293" s="188">
        <f t="shared" si="55"/>
        <v>0</v>
      </c>
      <c r="BG293" s="188">
        <f t="shared" si="56"/>
        <v>0</v>
      </c>
      <c r="BH293" s="188">
        <f t="shared" si="57"/>
        <v>0</v>
      </c>
      <c r="BI293" s="188">
        <f t="shared" si="58"/>
        <v>0</v>
      </c>
      <c r="BJ293" s="16" t="s">
        <v>22</v>
      </c>
      <c r="BK293" s="188">
        <f t="shared" si="59"/>
        <v>0</v>
      </c>
      <c r="BL293" s="16" t="s">
        <v>221</v>
      </c>
      <c r="BM293" s="16" t="s">
        <v>744</v>
      </c>
    </row>
    <row r="294" spans="2:65" s="1" customFormat="1" ht="31.5" customHeight="1" x14ac:dyDescent="0.3">
      <c r="B294" s="33"/>
      <c r="C294" s="177" t="s">
        <v>745</v>
      </c>
      <c r="D294" s="177" t="s">
        <v>133</v>
      </c>
      <c r="E294" s="178" t="s">
        <v>746</v>
      </c>
      <c r="F294" s="179" t="s">
        <v>747</v>
      </c>
      <c r="G294" s="180" t="s">
        <v>136</v>
      </c>
      <c r="H294" s="181">
        <v>4</v>
      </c>
      <c r="I294" s="182"/>
      <c r="J294" s="183">
        <f t="shared" si="50"/>
        <v>0</v>
      </c>
      <c r="K294" s="179" t="s">
        <v>137</v>
      </c>
      <c r="L294" s="53"/>
      <c r="M294" s="184" t="s">
        <v>20</v>
      </c>
      <c r="N294" s="185" t="s">
        <v>45</v>
      </c>
      <c r="O294" s="34"/>
      <c r="P294" s="186">
        <f t="shared" si="51"/>
        <v>0</v>
      </c>
      <c r="Q294" s="186">
        <v>0</v>
      </c>
      <c r="R294" s="186">
        <f t="shared" si="52"/>
        <v>0</v>
      </c>
      <c r="S294" s="186">
        <v>0</v>
      </c>
      <c r="T294" s="187">
        <f t="shared" si="53"/>
        <v>0</v>
      </c>
      <c r="AR294" s="16" t="s">
        <v>221</v>
      </c>
      <c r="AT294" s="16" t="s">
        <v>133</v>
      </c>
      <c r="AU294" s="16" t="s">
        <v>83</v>
      </c>
      <c r="AY294" s="16" t="s">
        <v>130</v>
      </c>
      <c r="BE294" s="188">
        <f t="shared" si="54"/>
        <v>0</v>
      </c>
      <c r="BF294" s="188">
        <f t="shared" si="55"/>
        <v>0</v>
      </c>
      <c r="BG294" s="188">
        <f t="shared" si="56"/>
        <v>0</v>
      </c>
      <c r="BH294" s="188">
        <f t="shared" si="57"/>
        <v>0</v>
      </c>
      <c r="BI294" s="188">
        <f t="shared" si="58"/>
        <v>0</v>
      </c>
      <c r="BJ294" s="16" t="s">
        <v>22</v>
      </c>
      <c r="BK294" s="188">
        <f t="shared" si="59"/>
        <v>0</v>
      </c>
      <c r="BL294" s="16" t="s">
        <v>221</v>
      </c>
      <c r="BM294" s="16" t="s">
        <v>748</v>
      </c>
    </row>
    <row r="295" spans="2:65" s="1" customFormat="1" ht="31.5" customHeight="1" x14ac:dyDescent="0.3">
      <c r="B295" s="33"/>
      <c r="C295" s="177" t="s">
        <v>749</v>
      </c>
      <c r="D295" s="177" t="s">
        <v>133</v>
      </c>
      <c r="E295" s="178" t="s">
        <v>750</v>
      </c>
      <c r="F295" s="179" t="s">
        <v>751</v>
      </c>
      <c r="G295" s="180" t="s">
        <v>220</v>
      </c>
      <c r="H295" s="181">
        <v>17</v>
      </c>
      <c r="I295" s="182"/>
      <c r="J295" s="183">
        <f t="shared" si="50"/>
        <v>0</v>
      </c>
      <c r="K295" s="179" t="s">
        <v>137</v>
      </c>
      <c r="L295" s="53"/>
      <c r="M295" s="184" t="s">
        <v>20</v>
      </c>
      <c r="N295" s="185" t="s">
        <v>45</v>
      </c>
      <c r="O295" s="34"/>
      <c r="P295" s="186">
        <f t="shared" si="51"/>
        <v>0</v>
      </c>
      <c r="Q295" s="186">
        <v>6.6699999999999997E-3</v>
      </c>
      <c r="R295" s="186">
        <f t="shared" si="52"/>
        <v>0.11338999999999999</v>
      </c>
      <c r="S295" s="186">
        <v>0</v>
      </c>
      <c r="T295" s="187">
        <f t="shared" si="53"/>
        <v>0</v>
      </c>
      <c r="AR295" s="16" t="s">
        <v>221</v>
      </c>
      <c r="AT295" s="16" t="s">
        <v>133</v>
      </c>
      <c r="AU295" s="16" t="s">
        <v>83</v>
      </c>
      <c r="AY295" s="16" t="s">
        <v>130</v>
      </c>
      <c r="BE295" s="188">
        <f t="shared" si="54"/>
        <v>0</v>
      </c>
      <c r="BF295" s="188">
        <f t="shared" si="55"/>
        <v>0</v>
      </c>
      <c r="BG295" s="188">
        <f t="shared" si="56"/>
        <v>0</v>
      </c>
      <c r="BH295" s="188">
        <f t="shared" si="57"/>
        <v>0</v>
      </c>
      <c r="BI295" s="188">
        <f t="shared" si="58"/>
        <v>0</v>
      </c>
      <c r="BJ295" s="16" t="s">
        <v>22</v>
      </c>
      <c r="BK295" s="188">
        <f t="shared" si="59"/>
        <v>0</v>
      </c>
      <c r="BL295" s="16" t="s">
        <v>221</v>
      </c>
      <c r="BM295" s="16" t="s">
        <v>752</v>
      </c>
    </row>
    <row r="296" spans="2:65" s="1" customFormat="1" ht="94.5" x14ac:dyDescent="0.3">
      <c r="B296" s="33"/>
      <c r="C296" s="55"/>
      <c r="D296" s="191" t="s">
        <v>153</v>
      </c>
      <c r="E296" s="55"/>
      <c r="F296" s="192" t="s">
        <v>753</v>
      </c>
      <c r="G296" s="55"/>
      <c r="H296" s="55"/>
      <c r="I296" s="147"/>
      <c r="J296" s="55"/>
      <c r="K296" s="55"/>
      <c r="L296" s="53"/>
      <c r="M296" s="70"/>
      <c r="N296" s="34"/>
      <c r="O296" s="34"/>
      <c r="P296" s="34"/>
      <c r="Q296" s="34"/>
      <c r="R296" s="34"/>
      <c r="S296" s="34"/>
      <c r="T296" s="71"/>
      <c r="AT296" s="16" t="s">
        <v>153</v>
      </c>
      <c r="AU296" s="16" t="s">
        <v>83</v>
      </c>
    </row>
    <row r="297" spans="2:65" s="1" customFormat="1" ht="31.5" customHeight="1" x14ac:dyDescent="0.3">
      <c r="B297" s="33"/>
      <c r="C297" s="177" t="s">
        <v>754</v>
      </c>
      <c r="D297" s="177" t="s">
        <v>133</v>
      </c>
      <c r="E297" s="178" t="s">
        <v>755</v>
      </c>
      <c r="F297" s="179" t="s">
        <v>756</v>
      </c>
      <c r="G297" s="180" t="s">
        <v>220</v>
      </c>
      <c r="H297" s="181">
        <v>18</v>
      </c>
      <c r="I297" s="182"/>
      <c r="J297" s="183">
        <f>ROUND(I297*H297,2)</f>
        <v>0</v>
      </c>
      <c r="K297" s="179" t="s">
        <v>137</v>
      </c>
      <c r="L297" s="53"/>
      <c r="M297" s="184" t="s">
        <v>20</v>
      </c>
      <c r="N297" s="185" t="s">
        <v>45</v>
      </c>
      <c r="O297" s="34"/>
      <c r="P297" s="186">
        <f>O297*H297</f>
        <v>0</v>
      </c>
      <c r="Q297" s="186">
        <v>0</v>
      </c>
      <c r="R297" s="186">
        <f>Q297*H297</f>
        <v>0</v>
      </c>
      <c r="S297" s="186">
        <v>0</v>
      </c>
      <c r="T297" s="187">
        <f>S297*H297</f>
        <v>0</v>
      </c>
      <c r="AR297" s="16" t="s">
        <v>221</v>
      </c>
      <c r="AT297" s="16" t="s">
        <v>133</v>
      </c>
      <c r="AU297" s="16" t="s">
        <v>83</v>
      </c>
      <c r="AY297" s="16" t="s">
        <v>130</v>
      </c>
      <c r="BE297" s="188">
        <f>IF(N297="základní",J297,0)</f>
        <v>0</v>
      </c>
      <c r="BF297" s="188">
        <f>IF(N297="snížená",J297,0)</f>
        <v>0</v>
      </c>
      <c r="BG297" s="188">
        <f>IF(N297="zákl. přenesená",J297,0)</f>
        <v>0</v>
      </c>
      <c r="BH297" s="188">
        <f>IF(N297="sníž. přenesená",J297,0)</f>
        <v>0</v>
      </c>
      <c r="BI297" s="188">
        <f>IF(N297="nulová",J297,0)</f>
        <v>0</v>
      </c>
      <c r="BJ297" s="16" t="s">
        <v>22</v>
      </c>
      <c r="BK297" s="188">
        <f>ROUND(I297*H297,2)</f>
        <v>0</v>
      </c>
      <c r="BL297" s="16" t="s">
        <v>221</v>
      </c>
      <c r="BM297" s="16" t="s">
        <v>757</v>
      </c>
    </row>
    <row r="298" spans="2:65" s="1" customFormat="1" ht="40.5" x14ac:dyDescent="0.3">
      <c r="B298" s="33"/>
      <c r="C298" s="55"/>
      <c r="D298" s="191" t="s">
        <v>153</v>
      </c>
      <c r="E298" s="55"/>
      <c r="F298" s="192" t="s">
        <v>758</v>
      </c>
      <c r="G298" s="55"/>
      <c r="H298" s="55"/>
      <c r="I298" s="147"/>
      <c r="J298" s="55"/>
      <c r="K298" s="55"/>
      <c r="L298" s="53"/>
      <c r="M298" s="70"/>
      <c r="N298" s="34"/>
      <c r="O298" s="34"/>
      <c r="P298" s="34"/>
      <c r="Q298" s="34"/>
      <c r="R298" s="34"/>
      <c r="S298" s="34"/>
      <c r="T298" s="71"/>
      <c r="AT298" s="16" t="s">
        <v>153</v>
      </c>
      <c r="AU298" s="16" t="s">
        <v>83</v>
      </c>
    </row>
    <row r="299" spans="2:65" s="1" customFormat="1" ht="31.5" customHeight="1" x14ac:dyDescent="0.3">
      <c r="B299" s="33"/>
      <c r="C299" s="177" t="s">
        <v>759</v>
      </c>
      <c r="D299" s="177" t="s">
        <v>133</v>
      </c>
      <c r="E299" s="178" t="s">
        <v>760</v>
      </c>
      <c r="F299" s="179" t="s">
        <v>761</v>
      </c>
      <c r="G299" s="180" t="s">
        <v>220</v>
      </c>
      <c r="H299" s="181">
        <v>37</v>
      </c>
      <c r="I299" s="182"/>
      <c r="J299" s="183">
        <f>ROUND(I299*H299,2)</f>
        <v>0</v>
      </c>
      <c r="K299" s="179" t="s">
        <v>137</v>
      </c>
      <c r="L299" s="53"/>
      <c r="M299" s="184" t="s">
        <v>20</v>
      </c>
      <c r="N299" s="185" t="s">
        <v>45</v>
      </c>
      <c r="O299" s="34"/>
      <c r="P299" s="186">
        <f>O299*H299</f>
        <v>0</v>
      </c>
      <c r="Q299" s="186">
        <v>0</v>
      </c>
      <c r="R299" s="186">
        <f>Q299*H299</f>
        <v>0</v>
      </c>
      <c r="S299" s="186">
        <v>0</v>
      </c>
      <c r="T299" s="187">
        <f>S299*H299</f>
        <v>0</v>
      </c>
      <c r="AR299" s="16" t="s">
        <v>221</v>
      </c>
      <c r="AT299" s="16" t="s">
        <v>133</v>
      </c>
      <c r="AU299" s="16" t="s">
        <v>83</v>
      </c>
      <c r="AY299" s="16" t="s">
        <v>130</v>
      </c>
      <c r="BE299" s="188">
        <f>IF(N299="základní",J299,0)</f>
        <v>0</v>
      </c>
      <c r="BF299" s="188">
        <f>IF(N299="snížená",J299,0)</f>
        <v>0</v>
      </c>
      <c r="BG299" s="188">
        <f>IF(N299="zákl. přenesená",J299,0)</f>
        <v>0</v>
      </c>
      <c r="BH299" s="188">
        <f>IF(N299="sníž. přenesená",J299,0)</f>
        <v>0</v>
      </c>
      <c r="BI299" s="188">
        <f>IF(N299="nulová",J299,0)</f>
        <v>0</v>
      </c>
      <c r="BJ299" s="16" t="s">
        <v>22</v>
      </c>
      <c r="BK299" s="188">
        <f>ROUND(I299*H299,2)</f>
        <v>0</v>
      </c>
      <c r="BL299" s="16" t="s">
        <v>221</v>
      </c>
      <c r="BM299" s="16" t="s">
        <v>762</v>
      </c>
    </row>
    <row r="300" spans="2:65" s="1" customFormat="1" ht="40.5" x14ac:dyDescent="0.3">
      <c r="B300" s="33"/>
      <c r="C300" s="55"/>
      <c r="D300" s="191" t="s">
        <v>153</v>
      </c>
      <c r="E300" s="55"/>
      <c r="F300" s="192" t="s">
        <v>758</v>
      </c>
      <c r="G300" s="55"/>
      <c r="H300" s="55"/>
      <c r="I300" s="147"/>
      <c r="J300" s="55"/>
      <c r="K300" s="55"/>
      <c r="L300" s="53"/>
      <c r="M300" s="70"/>
      <c r="N300" s="34"/>
      <c r="O300" s="34"/>
      <c r="P300" s="34"/>
      <c r="Q300" s="34"/>
      <c r="R300" s="34"/>
      <c r="S300" s="34"/>
      <c r="T300" s="71"/>
      <c r="AT300" s="16" t="s">
        <v>153</v>
      </c>
      <c r="AU300" s="16" t="s">
        <v>83</v>
      </c>
    </row>
    <row r="301" spans="2:65" s="1" customFormat="1" ht="31.5" customHeight="1" x14ac:dyDescent="0.3">
      <c r="B301" s="33"/>
      <c r="C301" s="177" t="s">
        <v>763</v>
      </c>
      <c r="D301" s="177" t="s">
        <v>133</v>
      </c>
      <c r="E301" s="178" t="s">
        <v>764</v>
      </c>
      <c r="F301" s="179" t="s">
        <v>765</v>
      </c>
      <c r="G301" s="180" t="s">
        <v>220</v>
      </c>
      <c r="H301" s="181">
        <v>17</v>
      </c>
      <c r="I301" s="182"/>
      <c r="J301" s="183">
        <f>ROUND(I301*H301,2)</f>
        <v>0</v>
      </c>
      <c r="K301" s="179" t="s">
        <v>137</v>
      </c>
      <c r="L301" s="53"/>
      <c r="M301" s="184" t="s">
        <v>20</v>
      </c>
      <c r="N301" s="185" t="s">
        <v>45</v>
      </c>
      <c r="O301" s="34"/>
      <c r="P301" s="186">
        <f>O301*H301</f>
        <v>0</v>
      </c>
      <c r="Q301" s="186">
        <v>0</v>
      </c>
      <c r="R301" s="186">
        <f>Q301*H301</f>
        <v>0</v>
      </c>
      <c r="S301" s="186">
        <v>0</v>
      </c>
      <c r="T301" s="187">
        <f>S301*H301</f>
        <v>0</v>
      </c>
      <c r="AR301" s="16" t="s">
        <v>221</v>
      </c>
      <c r="AT301" s="16" t="s">
        <v>133</v>
      </c>
      <c r="AU301" s="16" t="s">
        <v>83</v>
      </c>
      <c r="AY301" s="16" t="s">
        <v>130</v>
      </c>
      <c r="BE301" s="188">
        <f>IF(N301="základní",J301,0)</f>
        <v>0</v>
      </c>
      <c r="BF301" s="188">
        <f>IF(N301="snížená",J301,0)</f>
        <v>0</v>
      </c>
      <c r="BG301" s="188">
        <f>IF(N301="zákl. přenesená",J301,0)</f>
        <v>0</v>
      </c>
      <c r="BH301" s="188">
        <f>IF(N301="sníž. přenesená",J301,0)</f>
        <v>0</v>
      </c>
      <c r="BI301" s="188">
        <f>IF(N301="nulová",J301,0)</f>
        <v>0</v>
      </c>
      <c r="BJ301" s="16" t="s">
        <v>22</v>
      </c>
      <c r="BK301" s="188">
        <f>ROUND(I301*H301,2)</f>
        <v>0</v>
      </c>
      <c r="BL301" s="16" t="s">
        <v>221</v>
      </c>
      <c r="BM301" s="16" t="s">
        <v>766</v>
      </c>
    </row>
    <row r="302" spans="2:65" s="1" customFormat="1" ht="40.5" x14ac:dyDescent="0.3">
      <c r="B302" s="33"/>
      <c r="C302" s="55"/>
      <c r="D302" s="191" t="s">
        <v>153</v>
      </c>
      <c r="E302" s="55"/>
      <c r="F302" s="192" t="s">
        <v>758</v>
      </c>
      <c r="G302" s="55"/>
      <c r="H302" s="55"/>
      <c r="I302" s="147"/>
      <c r="J302" s="55"/>
      <c r="K302" s="55"/>
      <c r="L302" s="53"/>
      <c r="M302" s="70"/>
      <c r="N302" s="34"/>
      <c r="O302" s="34"/>
      <c r="P302" s="34"/>
      <c r="Q302" s="34"/>
      <c r="R302" s="34"/>
      <c r="S302" s="34"/>
      <c r="T302" s="71"/>
      <c r="AT302" s="16" t="s">
        <v>153</v>
      </c>
      <c r="AU302" s="16" t="s">
        <v>83</v>
      </c>
    </row>
    <row r="303" spans="2:65" s="1" customFormat="1" ht="31.5" customHeight="1" x14ac:dyDescent="0.3">
      <c r="B303" s="33"/>
      <c r="C303" s="177" t="s">
        <v>767</v>
      </c>
      <c r="D303" s="177" t="s">
        <v>133</v>
      </c>
      <c r="E303" s="178" t="s">
        <v>768</v>
      </c>
      <c r="F303" s="179" t="s">
        <v>769</v>
      </c>
      <c r="G303" s="180" t="s">
        <v>136</v>
      </c>
      <c r="H303" s="181">
        <v>3</v>
      </c>
      <c r="I303" s="182"/>
      <c r="J303" s="183">
        <f t="shared" ref="J303:J308" si="60">ROUND(I303*H303,2)</f>
        <v>0</v>
      </c>
      <c r="K303" s="179" t="s">
        <v>137</v>
      </c>
      <c r="L303" s="53"/>
      <c r="M303" s="184" t="s">
        <v>20</v>
      </c>
      <c r="N303" s="185" t="s">
        <v>45</v>
      </c>
      <c r="O303" s="34"/>
      <c r="P303" s="186">
        <f t="shared" ref="P303:P308" si="61">O303*H303</f>
        <v>0</v>
      </c>
      <c r="Q303" s="186">
        <v>5.9999999999999995E-4</v>
      </c>
      <c r="R303" s="186">
        <f t="shared" ref="R303:R308" si="62">Q303*H303</f>
        <v>1.8E-3</v>
      </c>
      <c r="S303" s="186">
        <v>0</v>
      </c>
      <c r="T303" s="187">
        <f t="shared" ref="T303:T308" si="63">S303*H303</f>
        <v>0</v>
      </c>
      <c r="AR303" s="16" t="s">
        <v>221</v>
      </c>
      <c r="AT303" s="16" t="s">
        <v>133</v>
      </c>
      <c r="AU303" s="16" t="s">
        <v>83</v>
      </c>
      <c r="AY303" s="16" t="s">
        <v>130</v>
      </c>
      <c r="BE303" s="188">
        <f t="shared" ref="BE303:BE308" si="64">IF(N303="základní",J303,0)</f>
        <v>0</v>
      </c>
      <c r="BF303" s="188">
        <f t="shared" ref="BF303:BF308" si="65">IF(N303="snížená",J303,0)</f>
        <v>0</v>
      </c>
      <c r="BG303" s="188">
        <f t="shared" ref="BG303:BG308" si="66">IF(N303="zákl. přenesená",J303,0)</f>
        <v>0</v>
      </c>
      <c r="BH303" s="188">
        <f t="shared" ref="BH303:BH308" si="67">IF(N303="sníž. přenesená",J303,0)</f>
        <v>0</v>
      </c>
      <c r="BI303" s="188">
        <f t="shared" ref="BI303:BI308" si="68">IF(N303="nulová",J303,0)</f>
        <v>0</v>
      </c>
      <c r="BJ303" s="16" t="s">
        <v>22</v>
      </c>
      <c r="BK303" s="188">
        <f t="shared" ref="BK303:BK308" si="69">ROUND(I303*H303,2)</f>
        <v>0</v>
      </c>
      <c r="BL303" s="16" t="s">
        <v>221</v>
      </c>
      <c r="BM303" s="16" t="s">
        <v>770</v>
      </c>
    </row>
    <row r="304" spans="2:65" s="1" customFormat="1" ht="31.5" customHeight="1" x14ac:dyDescent="0.3">
      <c r="B304" s="33"/>
      <c r="C304" s="177" t="s">
        <v>771</v>
      </c>
      <c r="D304" s="177" t="s">
        <v>133</v>
      </c>
      <c r="E304" s="178" t="s">
        <v>772</v>
      </c>
      <c r="F304" s="179" t="s">
        <v>773</v>
      </c>
      <c r="G304" s="180" t="s">
        <v>136</v>
      </c>
      <c r="H304" s="181">
        <v>2</v>
      </c>
      <c r="I304" s="182"/>
      <c r="J304" s="183">
        <f t="shared" si="60"/>
        <v>0</v>
      </c>
      <c r="K304" s="179" t="s">
        <v>137</v>
      </c>
      <c r="L304" s="53"/>
      <c r="M304" s="184" t="s">
        <v>20</v>
      </c>
      <c r="N304" s="185" t="s">
        <v>45</v>
      </c>
      <c r="O304" s="34"/>
      <c r="P304" s="186">
        <f t="shared" si="61"/>
        <v>0</v>
      </c>
      <c r="Q304" s="186">
        <v>9.2000000000000003E-4</v>
      </c>
      <c r="R304" s="186">
        <f t="shared" si="62"/>
        <v>1.8400000000000001E-3</v>
      </c>
      <c r="S304" s="186">
        <v>0</v>
      </c>
      <c r="T304" s="187">
        <f t="shared" si="63"/>
        <v>0</v>
      </c>
      <c r="AR304" s="16" t="s">
        <v>221</v>
      </c>
      <c r="AT304" s="16" t="s">
        <v>133</v>
      </c>
      <c r="AU304" s="16" t="s">
        <v>83</v>
      </c>
      <c r="AY304" s="16" t="s">
        <v>130</v>
      </c>
      <c r="BE304" s="188">
        <f t="shared" si="64"/>
        <v>0</v>
      </c>
      <c r="BF304" s="188">
        <f t="shared" si="65"/>
        <v>0</v>
      </c>
      <c r="BG304" s="188">
        <f t="shared" si="66"/>
        <v>0</v>
      </c>
      <c r="BH304" s="188">
        <f t="shared" si="67"/>
        <v>0</v>
      </c>
      <c r="BI304" s="188">
        <f t="shared" si="68"/>
        <v>0</v>
      </c>
      <c r="BJ304" s="16" t="s">
        <v>22</v>
      </c>
      <c r="BK304" s="188">
        <f t="shared" si="69"/>
        <v>0</v>
      </c>
      <c r="BL304" s="16" t="s">
        <v>221</v>
      </c>
      <c r="BM304" s="16" t="s">
        <v>774</v>
      </c>
    </row>
    <row r="305" spans="2:65" s="1" customFormat="1" ht="31.5" customHeight="1" x14ac:dyDescent="0.3">
      <c r="B305" s="33"/>
      <c r="C305" s="177" t="s">
        <v>775</v>
      </c>
      <c r="D305" s="177" t="s">
        <v>133</v>
      </c>
      <c r="E305" s="178" t="s">
        <v>776</v>
      </c>
      <c r="F305" s="179" t="s">
        <v>777</v>
      </c>
      <c r="G305" s="180" t="s">
        <v>136</v>
      </c>
      <c r="H305" s="181">
        <v>4</v>
      </c>
      <c r="I305" s="182"/>
      <c r="J305" s="183">
        <f t="shared" si="60"/>
        <v>0</v>
      </c>
      <c r="K305" s="179" t="s">
        <v>137</v>
      </c>
      <c r="L305" s="53"/>
      <c r="M305" s="184" t="s">
        <v>20</v>
      </c>
      <c r="N305" s="185" t="s">
        <v>45</v>
      </c>
      <c r="O305" s="34"/>
      <c r="P305" s="186">
        <f t="shared" si="61"/>
        <v>0</v>
      </c>
      <c r="Q305" s="186">
        <v>1.1199999999999999E-3</v>
      </c>
      <c r="R305" s="186">
        <f t="shared" si="62"/>
        <v>4.4799999999999996E-3</v>
      </c>
      <c r="S305" s="186">
        <v>0</v>
      </c>
      <c r="T305" s="187">
        <f t="shared" si="63"/>
        <v>0</v>
      </c>
      <c r="AR305" s="16" t="s">
        <v>221</v>
      </c>
      <c r="AT305" s="16" t="s">
        <v>133</v>
      </c>
      <c r="AU305" s="16" t="s">
        <v>83</v>
      </c>
      <c r="AY305" s="16" t="s">
        <v>130</v>
      </c>
      <c r="BE305" s="188">
        <f t="shared" si="64"/>
        <v>0</v>
      </c>
      <c r="BF305" s="188">
        <f t="shared" si="65"/>
        <v>0</v>
      </c>
      <c r="BG305" s="188">
        <f t="shared" si="66"/>
        <v>0</v>
      </c>
      <c r="BH305" s="188">
        <f t="shared" si="67"/>
        <v>0</v>
      </c>
      <c r="BI305" s="188">
        <f t="shared" si="68"/>
        <v>0</v>
      </c>
      <c r="BJ305" s="16" t="s">
        <v>22</v>
      </c>
      <c r="BK305" s="188">
        <f t="shared" si="69"/>
        <v>0</v>
      </c>
      <c r="BL305" s="16" t="s">
        <v>221</v>
      </c>
      <c r="BM305" s="16" t="s">
        <v>778</v>
      </c>
    </row>
    <row r="306" spans="2:65" s="1" customFormat="1" ht="31.5" customHeight="1" x14ac:dyDescent="0.3">
      <c r="B306" s="33"/>
      <c r="C306" s="177" t="s">
        <v>779</v>
      </c>
      <c r="D306" s="177" t="s">
        <v>133</v>
      </c>
      <c r="E306" s="178" t="s">
        <v>780</v>
      </c>
      <c r="F306" s="179" t="s">
        <v>781</v>
      </c>
      <c r="G306" s="180" t="s">
        <v>136</v>
      </c>
      <c r="H306" s="181">
        <v>4</v>
      </c>
      <c r="I306" s="182"/>
      <c r="J306" s="183">
        <f t="shared" si="60"/>
        <v>0</v>
      </c>
      <c r="K306" s="179" t="s">
        <v>137</v>
      </c>
      <c r="L306" s="53"/>
      <c r="M306" s="184" t="s">
        <v>20</v>
      </c>
      <c r="N306" s="185" t="s">
        <v>45</v>
      </c>
      <c r="O306" s="34"/>
      <c r="P306" s="186">
        <f t="shared" si="61"/>
        <v>0</v>
      </c>
      <c r="Q306" s="186">
        <v>3.4000000000000002E-4</v>
      </c>
      <c r="R306" s="186">
        <f t="shared" si="62"/>
        <v>1.3600000000000001E-3</v>
      </c>
      <c r="S306" s="186">
        <v>0</v>
      </c>
      <c r="T306" s="187">
        <f t="shared" si="63"/>
        <v>0</v>
      </c>
      <c r="AR306" s="16" t="s">
        <v>221</v>
      </c>
      <c r="AT306" s="16" t="s">
        <v>133</v>
      </c>
      <c r="AU306" s="16" t="s">
        <v>83</v>
      </c>
      <c r="AY306" s="16" t="s">
        <v>130</v>
      </c>
      <c r="BE306" s="188">
        <f t="shared" si="64"/>
        <v>0</v>
      </c>
      <c r="BF306" s="188">
        <f t="shared" si="65"/>
        <v>0</v>
      </c>
      <c r="BG306" s="188">
        <f t="shared" si="66"/>
        <v>0</v>
      </c>
      <c r="BH306" s="188">
        <f t="shared" si="67"/>
        <v>0</v>
      </c>
      <c r="BI306" s="188">
        <f t="shared" si="68"/>
        <v>0</v>
      </c>
      <c r="BJ306" s="16" t="s">
        <v>22</v>
      </c>
      <c r="BK306" s="188">
        <f t="shared" si="69"/>
        <v>0</v>
      </c>
      <c r="BL306" s="16" t="s">
        <v>221</v>
      </c>
      <c r="BM306" s="16" t="s">
        <v>782</v>
      </c>
    </row>
    <row r="307" spans="2:65" s="1" customFormat="1" ht="44.25" customHeight="1" x14ac:dyDescent="0.3">
      <c r="B307" s="33"/>
      <c r="C307" s="177" t="s">
        <v>783</v>
      </c>
      <c r="D307" s="177" t="s">
        <v>133</v>
      </c>
      <c r="E307" s="178" t="s">
        <v>784</v>
      </c>
      <c r="F307" s="179" t="s">
        <v>785</v>
      </c>
      <c r="G307" s="180" t="s">
        <v>461</v>
      </c>
      <c r="H307" s="181">
        <v>1</v>
      </c>
      <c r="I307" s="182"/>
      <c r="J307" s="183">
        <f t="shared" si="60"/>
        <v>0</v>
      </c>
      <c r="K307" s="179" t="s">
        <v>20</v>
      </c>
      <c r="L307" s="53"/>
      <c r="M307" s="184" t="s">
        <v>20</v>
      </c>
      <c r="N307" s="185" t="s">
        <v>45</v>
      </c>
      <c r="O307" s="34"/>
      <c r="P307" s="186">
        <f t="shared" si="61"/>
        <v>0</v>
      </c>
      <c r="Q307" s="186">
        <v>0</v>
      </c>
      <c r="R307" s="186">
        <f t="shared" si="62"/>
        <v>0</v>
      </c>
      <c r="S307" s="186">
        <v>0</v>
      </c>
      <c r="T307" s="187">
        <f t="shared" si="63"/>
        <v>0</v>
      </c>
      <c r="AR307" s="16" t="s">
        <v>221</v>
      </c>
      <c r="AT307" s="16" t="s">
        <v>133</v>
      </c>
      <c r="AU307" s="16" t="s">
        <v>83</v>
      </c>
      <c r="AY307" s="16" t="s">
        <v>130</v>
      </c>
      <c r="BE307" s="188">
        <f t="shared" si="64"/>
        <v>0</v>
      </c>
      <c r="BF307" s="188">
        <f t="shared" si="65"/>
        <v>0</v>
      </c>
      <c r="BG307" s="188">
        <f t="shared" si="66"/>
        <v>0</v>
      </c>
      <c r="BH307" s="188">
        <f t="shared" si="67"/>
        <v>0</v>
      </c>
      <c r="BI307" s="188">
        <f t="shared" si="68"/>
        <v>0</v>
      </c>
      <c r="BJ307" s="16" t="s">
        <v>22</v>
      </c>
      <c r="BK307" s="188">
        <f t="shared" si="69"/>
        <v>0</v>
      </c>
      <c r="BL307" s="16" t="s">
        <v>221</v>
      </c>
      <c r="BM307" s="16" t="s">
        <v>786</v>
      </c>
    </row>
    <row r="308" spans="2:65" s="1" customFormat="1" ht="31.5" customHeight="1" x14ac:dyDescent="0.3">
      <c r="B308" s="33"/>
      <c r="C308" s="177" t="s">
        <v>787</v>
      </c>
      <c r="D308" s="177" t="s">
        <v>133</v>
      </c>
      <c r="E308" s="178" t="s">
        <v>788</v>
      </c>
      <c r="F308" s="179" t="s">
        <v>789</v>
      </c>
      <c r="G308" s="180" t="s">
        <v>187</v>
      </c>
      <c r="H308" s="181">
        <v>0.36199999999999999</v>
      </c>
      <c r="I308" s="182"/>
      <c r="J308" s="183">
        <f t="shared" si="60"/>
        <v>0</v>
      </c>
      <c r="K308" s="179" t="s">
        <v>137</v>
      </c>
      <c r="L308" s="53"/>
      <c r="M308" s="184" t="s">
        <v>20</v>
      </c>
      <c r="N308" s="185" t="s">
        <v>45</v>
      </c>
      <c r="O308" s="34"/>
      <c r="P308" s="186">
        <f t="shared" si="61"/>
        <v>0</v>
      </c>
      <c r="Q308" s="186">
        <v>0</v>
      </c>
      <c r="R308" s="186">
        <f t="shared" si="62"/>
        <v>0</v>
      </c>
      <c r="S308" s="186">
        <v>0</v>
      </c>
      <c r="T308" s="187">
        <f t="shared" si="63"/>
        <v>0</v>
      </c>
      <c r="AR308" s="16" t="s">
        <v>221</v>
      </c>
      <c r="AT308" s="16" t="s">
        <v>133</v>
      </c>
      <c r="AU308" s="16" t="s">
        <v>83</v>
      </c>
      <c r="AY308" s="16" t="s">
        <v>130</v>
      </c>
      <c r="BE308" s="188">
        <f t="shared" si="64"/>
        <v>0</v>
      </c>
      <c r="BF308" s="188">
        <f t="shared" si="65"/>
        <v>0</v>
      </c>
      <c r="BG308" s="188">
        <f t="shared" si="66"/>
        <v>0</v>
      </c>
      <c r="BH308" s="188">
        <f t="shared" si="67"/>
        <v>0</v>
      </c>
      <c r="BI308" s="188">
        <f t="shared" si="68"/>
        <v>0</v>
      </c>
      <c r="BJ308" s="16" t="s">
        <v>22</v>
      </c>
      <c r="BK308" s="188">
        <f t="shared" si="69"/>
        <v>0</v>
      </c>
      <c r="BL308" s="16" t="s">
        <v>221</v>
      </c>
      <c r="BM308" s="16" t="s">
        <v>790</v>
      </c>
    </row>
    <row r="309" spans="2:65" s="1" customFormat="1" ht="121.5" x14ac:dyDescent="0.3">
      <c r="B309" s="33"/>
      <c r="C309" s="55"/>
      <c r="D309" s="191" t="s">
        <v>153</v>
      </c>
      <c r="E309" s="55"/>
      <c r="F309" s="192" t="s">
        <v>292</v>
      </c>
      <c r="G309" s="55"/>
      <c r="H309" s="55"/>
      <c r="I309" s="147"/>
      <c r="J309" s="55"/>
      <c r="K309" s="55"/>
      <c r="L309" s="53"/>
      <c r="M309" s="70"/>
      <c r="N309" s="34"/>
      <c r="O309" s="34"/>
      <c r="P309" s="34"/>
      <c r="Q309" s="34"/>
      <c r="R309" s="34"/>
      <c r="S309" s="34"/>
      <c r="T309" s="71"/>
      <c r="AT309" s="16" t="s">
        <v>153</v>
      </c>
      <c r="AU309" s="16" t="s">
        <v>83</v>
      </c>
    </row>
    <row r="310" spans="2:65" s="1" customFormat="1" ht="44.25" customHeight="1" x14ac:dyDescent="0.3">
      <c r="B310" s="33"/>
      <c r="C310" s="177" t="s">
        <v>791</v>
      </c>
      <c r="D310" s="177" t="s">
        <v>133</v>
      </c>
      <c r="E310" s="178" t="s">
        <v>792</v>
      </c>
      <c r="F310" s="179" t="s">
        <v>793</v>
      </c>
      <c r="G310" s="180" t="s">
        <v>187</v>
      </c>
      <c r="H310" s="181">
        <v>0.36199999999999999</v>
      </c>
      <c r="I310" s="182"/>
      <c r="J310" s="183">
        <f>ROUND(I310*H310,2)</f>
        <v>0</v>
      </c>
      <c r="K310" s="179" t="s">
        <v>137</v>
      </c>
      <c r="L310" s="53"/>
      <c r="M310" s="184" t="s">
        <v>20</v>
      </c>
      <c r="N310" s="185" t="s">
        <v>45</v>
      </c>
      <c r="O310" s="34"/>
      <c r="P310" s="186">
        <f>O310*H310</f>
        <v>0</v>
      </c>
      <c r="Q310" s="186">
        <v>0</v>
      </c>
      <c r="R310" s="186">
        <f>Q310*H310</f>
        <v>0</v>
      </c>
      <c r="S310" s="186">
        <v>0</v>
      </c>
      <c r="T310" s="187">
        <f>S310*H310</f>
        <v>0</v>
      </c>
      <c r="AR310" s="16" t="s">
        <v>221</v>
      </c>
      <c r="AT310" s="16" t="s">
        <v>133</v>
      </c>
      <c r="AU310" s="16" t="s">
        <v>83</v>
      </c>
      <c r="AY310" s="16" t="s">
        <v>130</v>
      </c>
      <c r="BE310" s="188">
        <f>IF(N310="základní",J310,0)</f>
        <v>0</v>
      </c>
      <c r="BF310" s="188">
        <f>IF(N310="snížená",J310,0)</f>
        <v>0</v>
      </c>
      <c r="BG310" s="188">
        <f>IF(N310="zákl. přenesená",J310,0)</f>
        <v>0</v>
      </c>
      <c r="BH310" s="188">
        <f>IF(N310="sníž. přenesená",J310,0)</f>
        <v>0</v>
      </c>
      <c r="BI310" s="188">
        <f>IF(N310="nulová",J310,0)</f>
        <v>0</v>
      </c>
      <c r="BJ310" s="16" t="s">
        <v>22</v>
      </c>
      <c r="BK310" s="188">
        <f>ROUND(I310*H310,2)</f>
        <v>0</v>
      </c>
      <c r="BL310" s="16" t="s">
        <v>221</v>
      </c>
      <c r="BM310" s="16" t="s">
        <v>794</v>
      </c>
    </row>
    <row r="311" spans="2:65" s="1" customFormat="1" ht="121.5" x14ac:dyDescent="0.3">
      <c r="B311" s="33"/>
      <c r="C311" s="55"/>
      <c r="D311" s="191" t="s">
        <v>153</v>
      </c>
      <c r="E311" s="55"/>
      <c r="F311" s="192" t="s">
        <v>292</v>
      </c>
      <c r="G311" s="55"/>
      <c r="H311" s="55"/>
      <c r="I311" s="147"/>
      <c r="J311" s="55"/>
      <c r="K311" s="55"/>
      <c r="L311" s="53"/>
      <c r="M311" s="70"/>
      <c r="N311" s="34"/>
      <c r="O311" s="34"/>
      <c r="P311" s="34"/>
      <c r="Q311" s="34"/>
      <c r="R311" s="34"/>
      <c r="S311" s="34"/>
      <c r="T311" s="71"/>
      <c r="AT311" s="16" t="s">
        <v>153</v>
      </c>
      <c r="AU311" s="16" t="s">
        <v>83</v>
      </c>
    </row>
    <row r="312" spans="2:65" s="1" customFormat="1" ht="22.5" customHeight="1" x14ac:dyDescent="0.3">
      <c r="B312" s="33"/>
      <c r="C312" s="177" t="s">
        <v>795</v>
      </c>
      <c r="D312" s="177" t="s">
        <v>133</v>
      </c>
      <c r="E312" s="178" t="s">
        <v>796</v>
      </c>
      <c r="F312" s="179" t="s">
        <v>797</v>
      </c>
      <c r="G312" s="180" t="s">
        <v>220</v>
      </c>
      <c r="H312" s="181">
        <v>14</v>
      </c>
      <c r="I312" s="182"/>
      <c r="J312" s="183">
        <f>ROUND(I312*H312,2)</f>
        <v>0</v>
      </c>
      <c r="K312" s="179" t="s">
        <v>137</v>
      </c>
      <c r="L312" s="53"/>
      <c r="M312" s="184" t="s">
        <v>20</v>
      </c>
      <c r="N312" s="185" t="s">
        <v>45</v>
      </c>
      <c r="O312" s="34"/>
      <c r="P312" s="186">
        <f>O312*H312</f>
        <v>0</v>
      </c>
      <c r="Q312" s="186">
        <v>4.0000000000000003E-5</v>
      </c>
      <c r="R312" s="186">
        <f>Q312*H312</f>
        <v>5.6000000000000006E-4</v>
      </c>
      <c r="S312" s="186">
        <v>2.5400000000000002E-3</v>
      </c>
      <c r="T312" s="187">
        <f>S312*H312</f>
        <v>3.5560000000000001E-2</v>
      </c>
      <c r="AR312" s="16" t="s">
        <v>221</v>
      </c>
      <c r="AT312" s="16" t="s">
        <v>133</v>
      </c>
      <c r="AU312" s="16" t="s">
        <v>83</v>
      </c>
      <c r="AY312" s="16" t="s">
        <v>130</v>
      </c>
      <c r="BE312" s="188">
        <f>IF(N312="základní",J312,0)</f>
        <v>0</v>
      </c>
      <c r="BF312" s="188">
        <f>IF(N312="snížená",J312,0)</f>
        <v>0</v>
      </c>
      <c r="BG312" s="188">
        <f>IF(N312="zákl. přenesená",J312,0)</f>
        <v>0</v>
      </c>
      <c r="BH312" s="188">
        <f>IF(N312="sníž. přenesená",J312,0)</f>
        <v>0</v>
      </c>
      <c r="BI312" s="188">
        <f>IF(N312="nulová",J312,0)</f>
        <v>0</v>
      </c>
      <c r="BJ312" s="16" t="s">
        <v>22</v>
      </c>
      <c r="BK312" s="188">
        <f>ROUND(I312*H312,2)</f>
        <v>0</v>
      </c>
      <c r="BL312" s="16" t="s">
        <v>221</v>
      </c>
      <c r="BM312" s="16" t="s">
        <v>798</v>
      </c>
    </row>
    <row r="313" spans="2:65" s="1" customFormat="1" ht="22.5" customHeight="1" x14ac:dyDescent="0.3">
      <c r="B313" s="33"/>
      <c r="C313" s="177" t="s">
        <v>799</v>
      </c>
      <c r="D313" s="177" t="s">
        <v>133</v>
      </c>
      <c r="E313" s="178" t="s">
        <v>800</v>
      </c>
      <c r="F313" s="179" t="s">
        <v>801</v>
      </c>
      <c r="G313" s="180" t="s">
        <v>220</v>
      </c>
      <c r="H313" s="181">
        <v>40</v>
      </c>
      <c r="I313" s="182"/>
      <c r="J313" s="183">
        <f>ROUND(I313*H313,2)</f>
        <v>0</v>
      </c>
      <c r="K313" s="179" t="s">
        <v>137</v>
      </c>
      <c r="L313" s="53"/>
      <c r="M313" s="184" t="s">
        <v>20</v>
      </c>
      <c r="N313" s="185" t="s">
        <v>45</v>
      </c>
      <c r="O313" s="34"/>
      <c r="P313" s="186">
        <f>O313*H313</f>
        <v>0</v>
      </c>
      <c r="Q313" s="186">
        <v>5.0000000000000002E-5</v>
      </c>
      <c r="R313" s="186">
        <f>Q313*H313</f>
        <v>2E-3</v>
      </c>
      <c r="S313" s="186">
        <v>4.7299999999999998E-3</v>
      </c>
      <c r="T313" s="187">
        <f>S313*H313</f>
        <v>0.18919999999999998</v>
      </c>
      <c r="AR313" s="16" t="s">
        <v>221</v>
      </c>
      <c r="AT313" s="16" t="s">
        <v>133</v>
      </c>
      <c r="AU313" s="16" t="s">
        <v>83</v>
      </c>
      <c r="AY313" s="16" t="s">
        <v>130</v>
      </c>
      <c r="BE313" s="188">
        <f>IF(N313="základní",J313,0)</f>
        <v>0</v>
      </c>
      <c r="BF313" s="188">
        <f>IF(N313="snížená",J313,0)</f>
        <v>0</v>
      </c>
      <c r="BG313" s="188">
        <f>IF(N313="zákl. přenesená",J313,0)</f>
        <v>0</v>
      </c>
      <c r="BH313" s="188">
        <f>IF(N313="sníž. přenesená",J313,0)</f>
        <v>0</v>
      </c>
      <c r="BI313" s="188">
        <f>IF(N313="nulová",J313,0)</f>
        <v>0</v>
      </c>
      <c r="BJ313" s="16" t="s">
        <v>22</v>
      </c>
      <c r="BK313" s="188">
        <f>ROUND(I313*H313,2)</f>
        <v>0</v>
      </c>
      <c r="BL313" s="16" t="s">
        <v>221</v>
      </c>
      <c r="BM313" s="16" t="s">
        <v>802</v>
      </c>
    </row>
    <row r="314" spans="2:65" s="1" customFormat="1" ht="22.5" customHeight="1" x14ac:dyDescent="0.3">
      <c r="B314" s="33"/>
      <c r="C314" s="177" t="s">
        <v>803</v>
      </c>
      <c r="D314" s="177" t="s">
        <v>133</v>
      </c>
      <c r="E314" s="178" t="s">
        <v>804</v>
      </c>
      <c r="F314" s="179" t="s">
        <v>805</v>
      </c>
      <c r="G314" s="180" t="s">
        <v>220</v>
      </c>
      <c r="H314" s="181">
        <v>24</v>
      </c>
      <c r="I314" s="182"/>
      <c r="J314" s="183">
        <f>ROUND(I314*H314,2)</f>
        <v>0</v>
      </c>
      <c r="K314" s="179" t="s">
        <v>137</v>
      </c>
      <c r="L314" s="53"/>
      <c r="M314" s="184" t="s">
        <v>20</v>
      </c>
      <c r="N314" s="185" t="s">
        <v>45</v>
      </c>
      <c r="O314" s="34"/>
      <c r="P314" s="186">
        <f>O314*H314</f>
        <v>0</v>
      </c>
      <c r="Q314" s="186">
        <v>6.0000000000000002E-5</v>
      </c>
      <c r="R314" s="186">
        <f>Q314*H314</f>
        <v>1.4400000000000001E-3</v>
      </c>
      <c r="S314" s="186">
        <v>8.4100000000000008E-3</v>
      </c>
      <c r="T314" s="187">
        <f>S314*H314</f>
        <v>0.20184000000000002</v>
      </c>
      <c r="AR314" s="16" t="s">
        <v>221</v>
      </c>
      <c r="AT314" s="16" t="s">
        <v>133</v>
      </c>
      <c r="AU314" s="16" t="s">
        <v>83</v>
      </c>
      <c r="AY314" s="16" t="s">
        <v>130</v>
      </c>
      <c r="BE314" s="188">
        <f>IF(N314="základní",J314,0)</f>
        <v>0</v>
      </c>
      <c r="BF314" s="188">
        <f>IF(N314="snížená",J314,0)</f>
        <v>0</v>
      </c>
      <c r="BG314" s="188">
        <f>IF(N314="zákl. přenesená",J314,0)</f>
        <v>0</v>
      </c>
      <c r="BH314" s="188">
        <f>IF(N314="sníž. přenesená",J314,0)</f>
        <v>0</v>
      </c>
      <c r="BI314" s="188">
        <f>IF(N314="nulová",J314,0)</f>
        <v>0</v>
      </c>
      <c r="BJ314" s="16" t="s">
        <v>22</v>
      </c>
      <c r="BK314" s="188">
        <f>ROUND(I314*H314,2)</f>
        <v>0</v>
      </c>
      <c r="BL314" s="16" t="s">
        <v>221</v>
      </c>
      <c r="BM314" s="16" t="s">
        <v>806</v>
      </c>
    </row>
    <row r="315" spans="2:65" s="1" customFormat="1" ht="31.5" customHeight="1" x14ac:dyDescent="0.3">
      <c r="B315" s="33"/>
      <c r="C315" s="177" t="s">
        <v>807</v>
      </c>
      <c r="D315" s="177" t="s">
        <v>133</v>
      </c>
      <c r="E315" s="178" t="s">
        <v>808</v>
      </c>
      <c r="F315" s="179" t="s">
        <v>809</v>
      </c>
      <c r="G315" s="180" t="s">
        <v>187</v>
      </c>
      <c r="H315" s="181">
        <v>0.42699999999999999</v>
      </c>
      <c r="I315" s="182"/>
      <c r="J315" s="183">
        <f>ROUND(I315*H315,2)</f>
        <v>0</v>
      </c>
      <c r="K315" s="179" t="s">
        <v>137</v>
      </c>
      <c r="L315" s="53"/>
      <c r="M315" s="184" t="s">
        <v>20</v>
      </c>
      <c r="N315" s="185" t="s">
        <v>45</v>
      </c>
      <c r="O315" s="34"/>
      <c r="P315" s="186">
        <f>O315*H315</f>
        <v>0</v>
      </c>
      <c r="Q315" s="186">
        <v>0</v>
      </c>
      <c r="R315" s="186">
        <f>Q315*H315</f>
        <v>0</v>
      </c>
      <c r="S315" s="186">
        <v>0</v>
      </c>
      <c r="T315" s="187">
        <f>S315*H315</f>
        <v>0</v>
      </c>
      <c r="AR315" s="16" t="s">
        <v>221</v>
      </c>
      <c r="AT315" s="16" t="s">
        <v>133</v>
      </c>
      <c r="AU315" s="16" t="s">
        <v>83</v>
      </c>
      <c r="AY315" s="16" t="s">
        <v>130</v>
      </c>
      <c r="BE315" s="188">
        <f>IF(N315="základní",J315,0)</f>
        <v>0</v>
      </c>
      <c r="BF315" s="188">
        <f>IF(N315="snížená",J315,0)</f>
        <v>0</v>
      </c>
      <c r="BG315" s="188">
        <f>IF(N315="zákl. přenesená",J315,0)</f>
        <v>0</v>
      </c>
      <c r="BH315" s="188">
        <f>IF(N315="sníž. přenesená",J315,0)</f>
        <v>0</v>
      </c>
      <c r="BI315" s="188">
        <f>IF(N315="nulová",J315,0)</f>
        <v>0</v>
      </c>
      <c r="BJ315" s="16" t="s">
        <v>22</v>
      </c>
      <c r="BK315" s="188">
        <f>ROUND(I315*H315,2)</f>
        <v>0</v>
      </c>
      <c r="BL315" s="16" t="s">
        <v>221</v>
      </c>
      <c r="BM315" s="16" t="s">
        <v>810</v>
      </c>
    </row>
    <row r="316" spans="2:65" s="10" customFormat="1" ht="29.85" customHeight="1" x14ac:dyDescent="0.3">
      <c r="B316" s="160"/>
      <c r="C316" s="161"/>
      <c r="D316" s="174" t="s">
        <v>73</v>
      </c>
      <c r="E316" s="175" t="s">
        <v>811</v>
      </c>
      <c r="F316" s="175" t="s">
        <v>812</v>
      </c>
      <c r="G316" s="161"/>
      <c r="H316" s="161"/>
      <c r="I316" s="164"/>
      <c r="J316" s="176">
        <f>BK316</f>
        <v>0</v>
      </c>
      <c r="K316" s="161"/>
      <c r="L316" s="166"/>
      <c r="M316" s="167"/>
      <c r="N316" s="168"/>
      <c r="O316" s="168"/>
      <c r="P316" s="169">
        <f>SUM(P317:P377)</f>
        <v>0</v>
      </c>
      <c r="Q316" s="168"/>
      <c r="R316" s="169">
        <f>SUM(R317:R377)</f>
        <v>0.2196000000000001</v>
      </c>
      <c r="S316" s="168"/>
      <c r="T316" s="170">
        <f>SUM(T317:T377)</f>
        <v>0</v>
      </c>
      <c r="AR316" s="171" t="s">
        <v>83</v>
      </c>
      <c r="AT316" s="172" t="s">
        <v>73</v>
      </c>
      <c r="AU316" s="172" t="s">
        <v>22</v>
      </c>
      <c r="AY316" s="171" t="s">
        <v>130</v>
      </c>
      <c r="BK316" s="173">
        <f>SUM(BK317:BK377)</f>
        <v>0</v>
      </c>
    </row>
    <row r="317" spans="2:65" s="1" customFormat="1" ht="22.5" customHeight="1" x14ac:dyDescent="0.3">
      <c r="B317" s="33"/>
      <c r="C317" s="177" t="s">
        <v>813</v>
      </c>
      <c r="D317" s="177" t="s">
        <v>133</v>
      </c>
      <c r="E317" s="178" t="s">
        <v>814</v>
      </c>
      <c r="F317" s="179" t="s">
        <v>815</v>
      </c>
      <c r="G317" s="180" t="s">
        <v>461</v>
      </c>
      <c r="H317" s="181">
        <v>4</v>
      </c>
      <c r="I317" s="182"/>
      <c r="J317" s="183">
        <f t="shared" ref="J317:J348" si="70">ROUND(I317*H317,2)</f>
        <v>0</v>
      </c>
      <c r="K317" s="179" t="s">
        <v>137</v>
      </c>
      <c r="L317" s="53"/>
      <c r="M317" s="184" t="s">
        <v>20</v>
      </c>
      <c r="N317" s="185" t="s">
        <v>45</v>
      </c>
      <c r="O317" s="34"/>
      <c r="P317" s="186">
        <f t="shared" ref="P317:P348" si="71">O317*H317</f>
        <v>0</v>
      </c>
      <c r="Q317" s="186">
        <v>9.3900000000000008E-3</v>
      </c>
      <c r="R317" s="186">
        <f t="shared" ref="R317:R348" si="72">Q317*H317</f>
        <v>3.7560000000000003E-2</v>
      </c>
      <c r="S317" s="186">
        <v>0</v>
      </c>
      <c r="T317" s="187">
        <f t="shared" ref="T317:T348" si="73">S317*H317</f>
        <v>0</v>
      </c>
      <c r="AR317" s="16" t="s">
        <v>221</v>
      </c>
      <c r="AT317" s="16" t="s">
        <v>133</v>
      </c>
      <c r="AU317" s="16" t="s">
        <v>83</v>
      </c>
      <c r="AY317" s="16" t="s">
        <v>130</v>
      </c>
      <c r="BE317" s="188">
        <f t="shared" ref="BE317:BE348" si="74">IF(N317="základní",J317,0)</f>
        <v>0</v>
      </c>
      <c r="BF317" s="188">
        <f t="shared" ref="BF317:BF348" si="75">IF(N317="snížená",J317,0)</f>
        <v>0</v>
      </c>
      <c r="BG317" s="188">
        <f t="shared" ref="BG317:BG348" si="76">IF(N317="zákl. přenesená",J317,0)</f>
        <v>0</v>
      </c>
      <c r="BH317" s="188">
        <f t="shared" ref="BH317:BH348" si="77">IF(N317="sníž. přenesená",J317,0)</f>
        <v>0</v>
      </c>
      <c r="BI317" s="188">
        <f t="shared" ref="BI317:BI348" si="78">IF(N317="nulová",J317,0)</f>
        <v>0</v>
      </c>
      <c r="BJ317" s="16" t="s">
        <v>22</v>
      </c>
      <c r="BK317" s="188">
        <f t="shared" ref="BK317:BK348" si="79">ROUND(I317*H317,2)</f>
        <v>0</v>
      </c>
      <c r="BL317" s="16" t="s">
        <v>221</v>
      </c>
      <c r="BM317" s="16" t="s">
        <v>816</v>
      </c>
    </row>
    <row r="318" spans="2:65" s="1" customFormat="1" ht="22.5" customHeight="1" x14ac:dyDescent="0.3">
      <c r="B318" s="33"/>
      <c r="C318" s="193" t="s">
        <v>817</v>
      </c>
      <c r="D318" s="193" t="s">
        <v>172</v>
      </c>
      <c r="E318" s="194" t="s">
        <v>818</v>
      </c>
      <c r="F318" s="195" t="s">
        <v>819</v>
      </c>
      <c r="G318" s="196" t="s">
        <v>136</v>
      </c>
      <c r="H318" s="197">
        <v>4</v>
      </c>
      <c r="I318" s="198"/>
      <c r="J318" s="199">
        <f t="shared" si="70"/>
        <v>0</v>
      </c>
      <c r="K318" s="195" t="s">
        <v>20</v>
      </c>
      <c r="L318" s="200"/>
      <c r="M318" s="201" t="s">
        <v>20</v>
      </c>
      <c r="N318" s="202" t="s">
        <v>45</v>
      </c>
      <c r="O318" s="34"/>
      <c r="P318" s="186">
        <f t="shared" si="71"/>
        <v>0</v>
      </c>
      <c r="Q318" s="186">
        <v>4.4999999999999997E-3</v>
      </c>
      <c r="R318" s="186">
        <f t="shared" si="72"/>
        <v>1.7999999999999999E-2</v>
      </c>
      <c r="S318" s="186">
        <v>0</v>
      </c>
      <c r="T318" s="187">
        <f t="shared" si="73"/>
        <v>0</v>
      </c>
      <c r="AR318" s="16" t="s">
        <v>225</v>
      </c>
      <c r="AT318" s="16" t="s">
        <v>172</v>
      </c>
      <c r="AU318" s="16" t="s">
        <v>83</v>
      </c>
      <c r="AY318" s="16" t="s">
        <v>130</v>
      </c>
      <c r="BE318" s="188">
        <f t="shared" si="74"/>
        <v>0</v>
      </c>
      <c r="BF318" s="188">
        <f t="shared" si="75"/>
        <v>0</v>
      </c>
      <c r="BG318" s="188">
        <f t="shared" si="76"/>
        <v>0</v>
      </c>
      <c r="BH318" s="188">
        <f t="shared" si="77"/>
        <v>0</v>
      </c>
      <c r="BI318" s="188">
        <f t="shared" si="78"/>
        <v>0</v>
      </c>
      <c r="BJ318" s="16" t="s">
        <v>22</v>
      </c>
      <c r="BK318" s="188">
        <f t="shared" si="79"/>
        <v>0</v>
      </c>
      <c r="BL318" s="16" t="s">
        <v>221</v>
      </c>
      <c r="BM318" s="16" t="s">
        <v>820</v>
      </c>
    </row>
    <row r="319" spans="2:65" s="1" customFormat="1" ht="22.5" customHeight="1" x14ac:dyDescent="0.3">
      <c r="B319" s="33"/>
      <c r="C319" s="177" t="s">
        <v>821</v>
      </c>
      <c r="D319" s="177" t="s">
        <v>133</v>
      </c>
      <c r="E319" s="178" t="s">
        <v>822</v>
      </c>
      <c r="F319" s="179" t="s">
        <v>823</v>
      </c>
      <c r="G319" s="180" t="s">
        <v>461</v>
      </c>
      <c r="H319" s="181">
        <v>1</v>
      </c>
      <c r="I319" s="182"/>
      <c r="J319" s="183">
        <f t="shared" si="70"/>
        <v>0</v>
      </c>
      <c r="K319" s="179" t="s">
        <v>137</v>
      </c>
      <c r="L319" s="53"/>
      <c r="M319" s="184" t="s">
        <v>20</v>
      </c>
      <c r="N319" s="185" t="s">
        <v>45</v>
      </c>
      <c r="O319" s="34"/>
      <c r="P319" s="186">
        <f t="shared" si="71"/>
        <v>0</v>
      </c>
      <c r="Q319" s="186">
        <v>4.8900000000000002E-3</v>
      </c>
      <c r="R319" s="186">
        <f t="shared" si="72"/>
        <v>4.8900000000000002E-3</v>
      </c>
      <c r="S319" s="186">
        <v>0</v>
      </c>
      <c r="T319" s="187">
        <f t="shared" si="73"/>
        <v>0</v>
      </c>
      <c r="AR319" s="16" t="s">
        <v>221</v>
      </c>
      <c r="AT319" s="16" t="s">
        <v>133</v>
      </c>
      <c r="AU319" s="16" t="s">
        <v>83</v>
      </c>
      <c r="AY319" s="16" t="s">
        <v>130</v>
      </c>
      <c r="BE319" s="188">
        <f t="shared" si="74"/>
        <v>0</v>
      </c>
      <c r="BF319" s="188">
        <f t="shared" si="75"/>
        <v>0</v>
      </c>
      <c r="BG319" s="188">
        <f t="shared" si="76"/>
        <v>0</v>
      </c>
      <c r="BH319" s="188">
        <f t="shared" si="77"/>
        <v>0</v>
      </c>
      <c r="BI319" s="188">
        <f t="shared" si="78"/>
        <v>0</v>
      </c>
      <c r="BJ319" s="16" t="s">
        <v>22</v>
      </c>
      <c r="BK319" s="188">
        <f t="shared" si="79"/>
        <v>0</v>
      </c>
      <c r="BL319" s="16" t="s">
        <v>221</v>
      </c>
      <c r="BM319" s="16" t="s">
        <v>824</v>
      </c>
    </row>
    <row r="320" spans="2:65" s="1" customFormat="1" ht="31.5" customHeight="1" x14ac:dyDescent="0.3">
      <c r="B320" s="33"/>
      <c r="C320" s="193" t="s">
        <v>825</v>
      </c>
      <c r="D320" s="193" t="s">
        <v>172</v>
      </c>
      <c r="E320" s="194" t="s">
        <v>826</v>
      </c>
      <c r="F320" s="195" t="s">
        <v>827</v>
      </c>
      <c r="G320" s="196" t="s">
        <v>136</v>
      </c>
      <c r="H320" s="197">
        <v>1</v>
      </c>
      <c r="I320" s="198"/>
      <c r="J320" s="199">
        <f t="shared" si="70"/>
        <v>0</v>
      </c>
      <c r="K320" s="195" t="s">
        <v>20</v>
      </c>
      <c r="L320" s="200"/>
      <c r="M320" s="201" t="s">
        <v>20</v>
      </c>
      <c r="N320" s="202" t="s">
        <v>45</v>
      </c>
      <c r="O320" s="34"/>
      <c r="P320" s="186">
        <f t="shared" si="71"/>
        <v>0</v>
      </c>
      <c r="Q320" s="186">
        <v>1.6E-2</v>
      </c>
      <c r="R320" s="186">
        <f t="shared" si="72"/>
        <v>1.6E-2</v>
      </c>
      <c r="S320" s="186">
        <v>0</v>
      </c>
      <c r="T320" s="187">
        <f t="shared" si="73"/>
        <v>0</v>
      </c>
      <c r="AR320" s="16" t="s">
        <v>225</v>
      </c>
      <c r="AT320" s="16" t="s">
        <v>172</v>
      </c>
      <c r="AU320" s="16" t="s">
        <v>83</v>
      </c>
      <c r="AY320" s="16" t="s">
        <v>130</v>
      </c>
      <c r="BE320" s="188">
        <f t="shared" si="74"/>
        <v>0</v>
      </c>
      <c r="BF320" s="188">
        <f t="shared" si="75"/>
        <v>0</v>
      </c>
      <c r="BG320" s="188">
        <f t="shared" si="76"/>
        <v>0</v>
      </c>
      <c r="BH320" s="188">
        <f t="shared" si="77"/>
        <v>0</v>
      </c>
      <c r="BI320" s="188">
        <f t="shared" si="78"/>
        <v>0</v>
      </c>
      <c r="BJ320" s="16" t="s">
        <v>22</v>
      </c>
      <c r="BK320" s="188">
        <f t="shared" si="79"/>
        <v>0</v>
      </c>
      <c r="BL320" s="16" t="s">
        <v>221</v>
      </c>
      <c r="BM320" s="16" t="s">
        <v>828</v>
      </c>
    </row>
    <row r="321" spans="2:65" s="1" customFormat="1" ht="22.5" customHeight="1" x14ac:dyDescent="0.3">
      <c r="B321" s="33"/>
      <c r="C321" s="177" t="s">
        <v>829</v>
      </c>
      <c r="D321" s="177" t="s">
        <v>133</v>
      </c>
      <c r="E321" s="178" t="s">
        <v>830</v>
      </c>
      <c r="F321" s="179" t="s">
        <v>831</v>
      </c>
      <c r="G321" s="180" t="s">
        <v>136</v>
      </c>
      <c r="H321" s="181">
        <v>5</v>
      </c>
      <c r="I321" s="182"/>
      <c r="J321" s="183">
        <f t="shared" si="70"/>
        <v>0</v>
      </c>
      <c r="K321" s="179" t="s">
        <v>137</v>
      </c>
      <c r="L321" s="53"/>
      <c r="M321" s="184" t="s">
        <v>20</v>
      </c>
      <c r="N321" s="185" t="s">
        <v>45</v>
      </c>
      <c r="O321" s="34"/>
      <c r="P321" s="186">
        <f t="shared" si="71"/>
        <v>0</v>
      </c>
      <c r="Q321" s="186">
        <v>3.0000000000000001E-5</v>
      </c>
      <c r="R321" s="186">
        <f t="shared" si="72"/>
        <v>1.5000000000000001E-4</v>
      </c>
      <c r="S321" s="186">
        <v>0</v>
      </c>
      <c r="T321" s="187">
        <f t="shared" si="73"/>
        <v>0</v>
      </c>
      <c r="AR321" s="16" t="s">
        <v>221</v>
      </c>
      <c r="AT321" s="16" t="s">
        <v>133</v>
      </c>
      <c r="AU321" s="16" t="s">
        <v>83</v>
      </c>
      <c r="AY321" s="16" t="s">
        <v>130</v>
      </c>
      <c r="BE321" s="188">
        <f t="shared" si="74"/>
        <v>0</v>
      </c>
      <c r="BF321" s="188">
        <f t="shared" si="75"/>
        <v>0</v>
      </c>
      <c r="BG321" s="188">
        <f t="shared" si="76"/>
        <v>0</v>
      </c>
      <c r="BH321" s="188">
        <f t="shared" si="77"/>
        <v>0</v>
      </c>
      <c r="BI321" s="188">
        <f t="shared" si="78"/>
        <v>0</v>
      </c>
      <c r="BJ321" s="16" t="s">
        <v>22</v>
      </c>
      <c r="BK321" s="188">
        <f t="shared" si="79"/>
        <v>0</v>
      </c>
      <c r="BL321" s="16" t="s">
        <v>221</v>
      </c>
      <c r="BM321" s="16" t="s">
        <v>832</v>
      </c>
    </row>
    <row r="322" spans="2:65" s="1" customFormat="1" ht="22.5" customHeight="1" x14ac:dyDescent="0.3">
      <c r="B322" s="33"/>
      <c r="C322" s="193" t="s">
        <v>833</v>
      </c>
      <c r="D322" s="193" t="s">
        <v>172</v>
      </c>
      <c r="E322" s="194" t="s">
        <v>834</v>
      </c>
      <c r="F322" s="195" t="s">
        <v>835</v>
      </c>
      <c r="G322" s="196" t="s">
        <v>136</v>
      </c>
      <c r="H322" s="197">
        <v>5</v>
      </c>
      <c r="I322" s="198"/>
      <c r="J322" s="199">
        <f t="shared" si="70"/>
        <v>0</v>
      </c>
      <c r="K322" s="195" t="s">
        <v>20</v>
      </c>
      <c r="L322" s="200"/>
      <c r="M322" s="201" t="s">
        <v>20</v>
      </c>
      <c r="N322" s="202" t="s">
        <v>45</v>
      </c>
      <c r="O322" s="34"/>
      <c r="P322" s="186">
        <f t="shared" si="71"/>
        <v>0</v>
      </c>
      <c r="Q322" s="186">
        <v>2.9999999999999997E-4</v>
      </c>
      <c r="R322" s="186">
        <f t="shared" si="72"/>
        <v>1.4999999999999998E-3</v>
      </c>
      <c r="S322" s="186">
        <v>0</v>
      </c>
      <c r="T322" s="187">
        <f t="shared" si="73"/>
        <v>0</v>
      </c>
      <c r="AR322" s="16" t="s">
        <v>225</v>
      </c>
      <c r="AT322" s="16" t="s">
        <v>172</v>
      </c>
      <c r="AU322" s="16" t="s">
        <v>83</v>
      </c>
      <c r="AY322" s="16" t="s">
        <v>130</v>
      </c>
      <c r="BE322" s="188">
        <f t="shared" si="74"/>
        <v>0</v>
      </c>
      <c r="BF322" s="188">
        <f t="shared" si="75"/>
        <v>0</v>
      </c>
      <c r="BG322" s="188">
        <f t="shared" si="76"/>
        <v>0</v>
      </c>
      <c r="BH322" s="188">
        <f t="shared" si="77"/>
        <v>0</v>
      </c>
      <c r="BI322" s="188">
        <f t="shared" si="78"/>
        <v>0</v>
      </c>
      <c r="BJ322" s="16" t="s">
        <v>22</v>
      </c>
      <c r="BK322" s="188">
        <f t="shared" si="79"/>
        <v>0</v>
      </c>
      <c r="BL322" s="16" t="s">
        <v>221</v>
      </c>
      <c r="BM322" s="16" t="s">
        <v>836</v>
      </c>
    </row>
    <row r="323" spans="2:65" s="1" customFormat="1" ht="22.5" customHeight="1" x14ac:dyDescent="0.3">
      <c r="B323" s="33"/>
      <c r="C323" s="177" t="s">
        <v>837</v>
      </c>
      <c r="D323" s="177" t="s">
        <v>133</v>
      </c>
      <c r="E323" s="178" t="s">
        <v>838</v>
      </c>
      <c r="F323" s="179" t="s">
        <v>839</v>
      </c>
      <c r="G323" s="180" t="s">
        <v>136</v>
      </c>
      <c r="H323" s="181">
        <v>1</v>
      </c>
      <c r="I323" s="182"/>
      <c r="J323" s="183">
        <f t="shared" si="70"/>
        <v>0</v>
      </c>
      <c r="K323" s="179" t="s">
        <v>137</v>
      </c>
      <c r="L323" s="53"/>
      <c r="M323" s="184" t="s">
        <v>20</v>
      </c>
      <c r="N323" s="185" t="s">
        <v>45</v>
      </c>
      <c r="O323" s="34"/>
      <c r="P323" s="186">
        <f t="shared" si="71"/>
        <v>0</v>
      </c>
      <c r="Q323" s="186">
        <v>8.0000000000000007E-5</v>
      </c>
      <c r="R323" s="186">
        <f t="shared" si="72"/>
        <v>8.0000000000000007E-5</v>
      </c>
      <c r="S323" s="186">
        <v>0</v>
      </c>
      <c r="T323" s="187">
        <f t="shared" si="73"/>
        <v>0</v>
      </c>
      <c r="AR323" s="16" t="s">
        <v>221</v>
      </c>
      <c r="AT323" s="16" t="s">
        <v>133</v>
      </c>
      <c r="AU323" s="16" t="s">
        <v>83</v>
      </c>
      <c r="AY323" s="16" t="s">
        <v>130</v>
      </c>
      <c r="BE323" s="188">
        <f t="shared" si="74"/>
        <v>0</v>
      </c>
      <c r="BF323" s="188">
        <f t="shared" si="75"/>
        <v>0</v>
      </c>
      <c r="BG323" s="188">
        <f t="shared" si="76"/>
        <v>0</v>
      </c>
      <c r="BH323" s="188">
        <f t="shared" si="77"/>
        <v>0</v>
      </c>
      <c r="BI323" s="188">
        <f t="shared" si="78"/>
        <v>0</v>
      </c>
      <c r="BJ323" s="16" t="s">
        <v>22</v>
      </c>
      <c r="BK323" s="188">
        <f t="shared" si="79"/>
        <v>0</v>
      </c>
      <c r="BL323" s="16" t="s">
        <v>221</v>
      </c>
      <c r="BM323" s="16" t="s">
        <v>840</v>
      </c>
    </row>
    <row r="324" spans="2:65" s="1" customFormat="1" ht="31.5" customHeight="1" x14ac:dyDescent="0.3">
      <c r="B324" s="33"/>
      <c r="C324" s="193" t="s">
        <v>841</v>
      </c>
      <c r="D324" s="193" t="s">
        <v>172</v>
      </c>
      <c r="E324" s="194" t="s">
        <v>842</v>
      </c>
      <c r="F324" s="195" t="s">
        <v>843</v>
      </c>
      <c r="G324" s="196" t="s">
        <v>136</v>
      </c>
      <c r="H324" s="197">
        <v>1</v>
      </c>
      <c r="I324" s="198"/>
      <c r="J324" s="199">
        <f t="shared" si="70"/>
        <v>0</v>
      </c>
      <c r="K324" s="195" t="s">
        <v>20</v>
      </c>
      <c r="L324" s="200"/>
      <c r="M324" s="201" t="s">
        <v>20</v>
      </c>
      <c r="N324" s="202" t="s">
        <v>45</v>
      </c>
      <c r="O324" s="34"/>
      <c r="P324" s="186">
        <f t="shared" si="71"/>
        <v>0</v>
      </c>
      <c r="Q324" s="186">
        <v>6.9999999999999999E-4</v>
      </c>
      <c r="R324" s="186">
        <f t="shared" si="72"/>
        <v>6.9999999999999999E-4</v>
      </c>
      <c r="S324" s="186">
        <v>0</v>
      </c>
      <c r="T324" s="187">
        <f t="shared" si="73"/>
        <v>0</v>
      </c>
      <c r="AR324" s="16" t="s">
        <v>225</v>
      </c>
      <c r="AT324" s="16" t="s">
        <v>172</v>
      </c>
      <c r="AU324" s="16" t="s">
        <v>83</v>
      </c>
      <c r="AY324" s="16" t="s">
        <v>130</v>
      </c>
      <c r="BE324" s="188">
        <f t="shared" si="74"/>
        <v>0</v>
      </c>
      <c r="BF324" s="188">
        <f t="shared" si="75"/>
        <v>0</v>
      </c>
      <c r="BG324" s="188">
        <f t="shared" si="76"/>
        <v>0</v>
      </c>
      <c r="BH324" s="188">
        <f t="shared" si="77"/>
        <v>0</v>
      </c>
      <c r="BI324" s="188">
        <f t="shared" si="78"/>
        <v>0</v>
      </c>
      <c r="BJ324" s="16" t="s">
        <v>22</v>
      </c>
      <c r="BK324" s="188">
        <f t="shared" si="79"/>
        <v>0</v>
      </c>
      <c r="BL324" s="16" t="s">
        <v>221</v>
      </c>
      <c r="BM324" s="16" t="s">
        <v>844</v>
      </c>
    </row>
    <row r="325" spans="2:65" s="1" customFormat="1" ht="22.5" customHeight="1" x14ac:dyDescent="0.3">
      <c r="B325" s="33"/>
      <c r="C325" s="177" t="s">
        <v>845</v>
      </c>
      <c r="D325" s="177" t="s">
        <v>133</v>
      </c>
      <c r="E325" s="178" t="s">
        <v>846</v>
      </c>
      <c r="F325" s="179" t="s">
        <v>847</v>
      </c>
      <c r="G325" s="180" t="s">
        <v>136</v>
      </c>
      <c r="H325" s="181">
        <v>3</v>
      </c>
      <c r="I325" s="182"/>
      <c r="J325" s="183">
        <f t="shared" si="70"/>
        <v>0</v>
      </c>
      <c r="K325" s="179" t="s">
        <v>137</v>
      </c>
      <c r="L325" s="53"/>
      <c r="M325" s="184" t="s">
        <v>20</v>
      </c>
      <c r="N325" s="185" t="s">
        <v>45</v>
      </c>
      <c r="O325" s="34"/>
      <c r="P325" s="186">
        <f t="shared" si="71"/>
        <v>0</v>
      </c>
      <c r="Q325" s="186">
        <v>1.1E-4</v>
      </c>
      <c r="R325" s="186">
        <f t="shared" si="72"/>
        <v>3.3E-4</v>
      </c>
      <c r="S325" s="186">
        <v>0</v>
      </c>
      <c r="T325" s="187">
        <f t="shared" si="73"/>
        <v>0</v>
      </c>
      <c r="AR325" s="16" t="s">
        <v>221</v>
      </c>
      <c r="AT325" s="16" t="s">
        <v>133</v>
      </c>
      <c r="AU325" s="16" t="s">
        <v>83</v>
      </c>
      <c r="AY325" s="16" t="s">
        <v>130</v>
      </c>
      <c r="BE325" s="188">
        <f t="shared" si="74"/>
        <v>0</v>
      </c>
      <c r="BF325" s="188">
        <f t="shared" si="75"/>
        <v>0</v>
      </c>
      <c r="BG325" s="188">
        <f t="shared" si="76"/>
        <v>0</v>
      </c>
      <c r="BH325" s="188">
        <f t="shared" si="77"/>
        <v>0</v>
      </c>
      <c r="BI325" s="188">
        <f t="shared" si="78"/>
        <v>0</v>
      </c>
      <c r="BJ325" s="16" t="s">
        <v>22</v>
      </c>
      <c r="BK325" s="188">
        <f t="shared" si="79"/>
        <v>0</v>
      </c>
      <c r="BL325" s="16" t="s">
        <v>221</v>
      </c>
      <c r="BM325" s="16" t="s">
        <v>848</v>
      </c>
    </row>
    <row r="326" spans="2:65" s="1" customFormat="1" ht="22.5" customHeight="1" x14ac:dyDescent="0.3">
      <c r="B326" s="33"/>
      <c r="C326" s="193" t="s">
        <v>849</v>
      </c>
      <c r="D326" s="193" t="s">
        <v>172</v>
      </c>
      <c r="E326" s="194" t="s">
        <v>850</v>
      </c>
      <c r="F326" s="195" t="s">
        <v>851</v>
      </c>
      <c r="G326" s="196" t="s">
        <v>136</v>
      </c>
      <c r="H326" s="197">
        <v>3</v>
      </c>
      <c r="I326" s="198"/>
      <c r="J326" s="199">
        <f t="shared" si="70"/>
        <v>0</v>
      </c>
      <c r="K326" s="195" t="s">
        <v>20</v>
      </c>
      <c r="L326" s="200"/>
      <c r="M326" s="201" t="s">
        <v>20</v>
      </c>
      <c r="N326" s="202" t="s">
        <v>45</v>
      </c>
      <c r="O326" s="34"/>
      <c r="P326" s="186">
        <f t="shared" si="71"/>
        <v>0</v>
      </c>
      <c r="Q326" s="186">
        <v>5.0000000000000001E-4</v>
      </c>
      <c r="R326" s="186">
        <f t="shared" si="72"/>
        <v>1.5E-3</v>
      </c>
      <c r="S326" s="186">
        <v>0</v>
      </c>
      <c r="T326" s="187">
        <f t="shared" si="73"/>
        <v>0</v>
      </c>
      <c r="AR326" s="16" t="s">
        <v>225</v>
      </c>
      <c r="AT326" s="16" t="s">
        <v>172</v>
      </c>
      <c r="AU326" s="16" t="s">
        <v>83</v>
      </c>
      <c r="AY326" s="16" t="s">
        <v>130</v>
      </c>
      <c r="BE326" s="188">
        <f t="shared" si="74"/>
        <v>0</v>
      </c>
      <c r="BF326" s="188">
        <f t="shared" si="75"/>
        <v>0</v>
      </c>
      <c r="BG326" s="188">
        <f t="shared" si="76"/>
        <v>0</v>
      </c>
      <c r="BH326" s="188">
        <f t="shared" si="77"/>
        <v>0</v>
      </c>
      <c r="BI326" s="188">
        <f t="shared" si="78"/>
        <v>0</v>
      </c>
      <c r="BJ326" s="16" t="s">
        <v>22</v>
      </c>
      <c r="BK326" s="188">
        <f t="shared" si="79"/>
        <v>0</v>
      </c>
      <c r="BL326" s="16" t="s">
        <v>221</v>
      </c>
      <c r="BM326" s="16" t="s">
        <v>852</v>
      </c>
    </row>
    <row r="327" spans="2:65" s="1" customFormat="1" ht="22.5" customHeight="1" x14ac:dyDescent="0.3">
      <c r="B327" s="33"/>
      <c r="C327" s="177" t="s">
        <v>853</v>
      </c>
      <c r="D327" s="177" t="s">
        <v>133</v>
      </c>
      <c r="E327" s="178" t="s">
        <v>846</v>
      </c>
      <c r="F327" s="179" t="s">
        <v>847</v>
      </c>
      <c r="G327" s="180" t="s">
        <v>136</v>
      </c>
      <c r="H327" s="181">
        <v>1</v>
      </c>
      <c r="I327" s="182"/>
      <c r="J327" s="183">
        <f t="shared" si="70"/>
        <v>0</v>
      </c>
      <c r="K327" s="179" t="s">
        <v>137</v>
      </c>
      <c r="L327" s="53"/>
      <c r="M327" s="184" t="s">
        <v>20</v>
      </c>
      <c r="N327" s="185" t="s">
        <v>45</v>
      </c>
      <c r="O327" s="34"/>
      <c r="P327" s="186">
        <f t="shared" si="71"/>
        <v>0</v>
      </c>
      <c r="Q327" s="186">
        <v>1.1E-4</v>
      </c>
      <c r="R327" s="186">
        <f t="shared" si="72"/>
        <v>1.1E-4</v>
      </c>
      <c r="S327" s="186">
        <v>0</v>
      </c>
      <c r="T327" s="187">
        <f t="shared" si="73"/>
        <v>0</v>
      </c>
      <c r="AR327" s="16" t="s">
        <v>221</v>
      </c>
      <c r="AT327" s="16" t="s">
        <v>133</v>
      </c>
      <c r="AU327" s="16" t="s">
        <v>83</v>
      </c>
      <c r="AY327" s="16" t="s">
        <v>130</v>
      </c>
      <c r="BE327" s="188">
        <f t="shared" si="74"/>
        <v>0</v>
      </c>
      <c r="BF327" s="188">
        <f t="shared" si="75"/>
        <v>0</v>
      </c>
      <c r="BG327" s="188">
        <f t="shared" si="76"/>
        <v>0</v>
      </c>
      <c r="BH327" s="188">
        <f t="shared" si="77"/>
        <v>0</v>
      </c>
      <c r="BI327" s="188">
        <f t="shared" si="78"/>
        <v>0</v>
      </c>
      <c r="BJ327" s="16" t="s">
        <v>22</v>
      </c>
      <c r="BK327" s="188">
        <f t="shared" si="79"/>
        <v>0</v>
      </c>
      <c r="BL327" s="16" t="s">
        <v>221</v>
      </c>
      <c r="BM327" s="16" t="s">
        <v>854</v>
      </c>
    </row>
    <row r="328" spans="2:65" s="1" customFormat="1" ht="22.5" customHeight="1" x14ac:dyDescent="0.3">
      <c r="B328" s="33"/>
      <c r="C328" s="193" t="s">
        <v>855</v>
      </c>
      <c r="D328" s="193" t="s">
        <v>172</v>
      </c>
      <c r="E328" s="194" t="s">
        <v>856</v>
      </c>
      <c r="F328" s="195" t="s">
        <v>857</v>
      </c>
      <c r="G328" s="196" t="s">
        <v>136</v>
      </c>
      <c r="H328" s="197">
        <v>1</v>
      </c>
      <c r="I328" s="198"/>
      <c r="J328" s="199">
        <f t="shared" si="70"/>
        <v>0</v>
      </c>
      <c r="K328" s="195" t="s">
        <v>20</v>
      </c>
      <c r="L328" s="200"/>
      <c r="M328" s="201" t="s">
        <v>20</v>
      </c>
      <c r="N328" s="202" t="s">
        <v>45</v>
      </c>
      <c r="O328" s="34"/>
      <c r="P328" s="186">
        <f t="shared" si="71"/>
        <v>0</v>
      </c>
      <c r="Q328" s="186">
        <v>2.9999999999999997E-4</v>
      </c>
      <c r="R328" s="186">
        <f t="shared" si="72"/>
        <v>2.9999999999999997E-4</v>
      </c>
      <c r="S328" s="186">
        <v>0</v>
      </c>
      <c r="T328" s="187">
        <f t="shared" si="73"/>
        <v>0</v>
      </c>
      <c r="AR328" s="16" t="s">
        <v>225</v>
      </c>
      <c r="AT328" s="16" t="s">
        <v>172</v>
      </c>
      <c r="AU328" s="16" t="s">
        <v>83</v>
      </c>
      <c r="AY328" s="16" t="s">
        <v>130</v>
      </c>
      <c r="BE328" s="188">
        <f t="shared" si="74"/>
        <v>0</v>
      </c>
      <c r="BF328" s="188">
        <f t="shared" si="75"/>
        <v>0</v>
      </c>
      <c r="BG328" s="188">
        <f t="shared" si="76"/>
        <v>0</v>
      </c>
      <c r="BH328" s="188">
        <f t="shared" si="77"/>
        <v>0</v>
      </c>
      <c r="BI328" s="188">
        <f t="shared" si="78"/>
        <v>0</v>
      </c>
      <c r="BJ328" s="16" t="s">
        <v>22</v>
      </c>
      <c r="BK328" s="188">
        <f t="shared" si="79"/>
        <v>0</v>
      </c>
      <c r="BL328" s="16" t="s">
        <v>221</v>
      </c>
      <c r="BM328" s="16" t="s">
        <v>858</v>
      </c>
    </row>
    <row r="329" spans="2:65" s="1" customFormat="1" ht="22.5" customHeight="1" x14ac:dyDescent="0.3">
      <c r="B329" s="33"/>
      <c r="C329" s="177" t="s">
        <v>859</v>
      </c>
      <c r="D329" s="177" t="s">
        <v>133</v>
      </c>
      <c r="E329" s="178" t="s">
        <v>846</v>
      </c>
      <c r="F329" s="179" t="s">
        <v>847</v>
      </c>
      <c r="G329" s="180" t="s">
        <v>136</v>
      </c>
      <c r="H329" s="181">
        <v>1</v>
      </c>
      <c r="I329" s="182"/>
      <c r="J329" s="183">
        <f t="shared" si="70"/>
        <v>0</v>
      </c>
      <c r="K329" s="179" t="s">
        <v>137</v>
      </c>
      <c r="L329" s="53"/>
      <c r="M329" s="184" t="s">
        <v>20</v>
      </c>
      <c r="N329" s="185" t="s">
        <v>45</v>
      </c>
      <c r="O329" s="34"/>
      <c r="P329" s="186">
        <f t="shared" si="71"/>
        <v>0</v>
      </c>
      <c r="Q329" s="186">
        <v>1.1E-4</v>
      </c>
      <c r="R329" s="186">
        <f t="shared" si="72"/>
        <v>1.1E-4</v>
      </c>
      <c r="S329" s="186">
        <v>0</v>
      </c>
      <c r="T329" s="187">
        <f t="shared" si="73"/>
        <v>0</v>
      </c>
      <c r="AR329" s="16" t="s">
        <v>221</v>
      </c>
      <c r="AT329" s="16" t="s">
        <v>133</v>
      </c>
      <c r="AU329" s="16" t="s">
        <v>83</v>
      </c>
      <c r="AY329" s="16" t="s">
        <v>130</v>
      </c>
      <c r="BE329" s="188">
        <f t="shared" si="74"/>
        <v>0</v>
      </c>
      <c r="BF329" s="188">
        <f t="shared" si="75"/>
        <v>0</v>
      </c>
      <c r="BG329" s="188">
        <f t="shared" si="76"/>
        <v>0</v>
      </c>
      <c r="BH329" s="188">
        <f t="shared" si="77"/>
        <v>0</v>
      </c>
      <c r="BI329" s="188">
        <f t="shared" si="78"/>
        <v>0</v>
      </c>
      <c r="BJ329" s="16" t="s">
        <v>22</v>
      </c>
      <c r="BK329" s="188">
        <f t="shared" si="79"/>
        <v>0</v>
      </c>
      <c r="BL329" s="16" t="s">
        <v>221</v>
      </c>
      <c r="BM329" s="16" t="s">
        <v>860</v>
      </c>
    </row>
    <row r="330" spans="2:65" s="1" customFormat="1" ht="22.5" customHeight="1" x14ac:dyDescent="0.3">
      <c r="B330" s="33"/>
      <c r="C330" s="193" t="s">
        <v>861</v>
      </c>
      <c r="D330" s="193" t="s">
        <v>172</v>
      </c>
      <c r="E330" s="194" t="s">
        <v>862</v>
      </c>
      <c r="F330" s="195" t="s">
        <v>863</v>
      </c>
      <c r="G330" s="196" t="s">
        <v>136</v>
      </c>
      <c r="H330" s="197">
        <v>1</v>
      </c>
      <c r="I330" s="198"/>
      <c r="J330" s="199">
        <f t="shared" si="70"/>
        <v>0</v>
      </c>
      <c r="K330" s="195" t="s">
        <v>20</v>
      </c>
      <c r="L330" s="200"/>
      <c r="M330" s="201" t="s">
        <v>20</v>
      </c>
      <c r="N330" s="202" t="s">
        <v>45</v>
      </c>
      <c r="O330" s="34"/>
      <c r="P330" s="186">
        <f t="shared" si="71"/>
        <v>0</v>
      </c>
      <c r="Q330" s="186">
        <v>4.0000000000000002E-4</v>
      </c>
      <c r="R330" s="186">
        <f t="shared" si="72"/>
        <v>4.0000000000000002E-4</v>
      </c>
      <c r="S330" s="186">
        <v>0</v>
      </c>
      <c r="T330" s="187">
        <f t="shared" si="73"/>
        <v>0</v>
      </c>
      <c r="AR330" s="16" t="s">
        <v>225</v>
      </c>
      <c r="AT330" s="16" t="s">
        <v>172</v>
      </c>
      <c r="AU330" s="16" t="s">
        <v>83</v>
      </c>
      <c r="AY330" s="16" t="s">
        <v>130</v>
      </c>
      <c r="BE330" s="188">
        <f t="shared" si="74"/>
        <v>0</v>
      </c>
      <c r="BF330" s="188">
        <f t="shared" si="75"/>
        <v>0</v>
      </c>
      <c r="BG330" s="188">
        <f t="shared" si="76"/>
        <v>0</v>
      </c>
      <c r="BH330" s="188">
        <f t="shared" si="77"/>
        <v>0</v>
      </c>
      <c r="BI330" s="188">
        <f t="shared" si="78"/>
        <v>0</v>
      </c>
      <c r="BJ330" s="16" t="s">
        <v>22</v>
      </c>
      <c r="BK330" s="188">
        <f t="shared" si="79"/>
        <v>0</v>
      </c>
      <c r="BL330" s="16" t="s">
        <v>221</v>
      </c>
      <c r="BM330" s="16" t="s">
        <v>864</v>
      </c>
    </row>
    <row r="331" spans="2:65" s="1" customFormat="1" ht="22.5" customHeight="1" x14ac:dyDescent="0.3">
      <c r="B331" s="33"/>
      <c r="C331" s="177" t="s">
        <v>865</v>
      </c>
      <c r="D331" s="177" t="s">
        <v>133</v>
      </c>
      <c r="E331" s="178" t="s">
        <v>866</v>
      </c>
      <c r="F331" s="179" t="s">
        <v>867</v>
      </c>
      <c r="G331" s="180" t="s">
        <v>136</v>
      </c>
      <c r="H331" s="181">
        <v>3</v>
      </c>
      <c r="I331" s="182"/>
      <c r="J331" s="183">
        <f t="shared" si="70"/>
        <v>0</v>
      </c>
      <c r="K331" s="179" t="s">
        <v>137</v>
      </c>
      <c r="L331" s="53"/>
      <c r="M331" s="184" t="s">
        <v>20</v>
      </c>
      <c r="N331" s="185" t="s">
        <v>45</v>
      </c>
      <c r="O331" s="34"/>
      <c r="P331" s="186">
        <f t="shared" si="71"/>
        <v>0</v>
      </c>
      <c r="Q331" s="186">
        <v>1.4999999999999999E-4</v>
      </c>
      <c r="R331" s="186">
        <f t="shared" si="72"/>
        <v>4.4999999999999999E-4</v>
      </c>
      <c r="S331" s="186">
        <v>0</v>
      </c>
      <c r="T331" s="187">
        <f t="shared" si="73"/>
        <v>0</v>
      </c>
      <c r="AR331" s="16" t="s">
        <v>221</v>
      </c>
      <c r="AT331" s="16" t="s">
        <v>133</v>
      </c>
      <c r="AU331" s="16" t="s">
        <v>83</v>
      </c>
      <c r="AY331" s="16" t="s">
        <v>130</v>
      </c>
      <c r="BE331" s="188">
        <f t="shared" si="74"/>
        <v>0</v>
      </c>
      <c r="BF331" s="188">
        <f t="shared" si="75"/>
        <v>0</v>
      </c>
      <c r="BG331" s="188">
        <f t="shared" si="76"/>
        <v>0</v>
      </c>
      <c r="BH331" s="188">
        <f t="shared" si="77"/>
        <v>0</v>
      </c>
      <c r="BI331" s="188">
        <f t="shared" si="78"/>
        <v>0</v>
      </c>
      <c r="BJ331" s="16" t="s">
        <v>22</v>
      </c>
      <c r="BK331" s="188">
        <f t="shared" si="79"/>
        <v>0</v>
      </c>
      <c r="BL331" s="16" t="s">
        <v>221</v>
      </c>
      <c r="BM331" s="16" t="s">
        <v>868</v>
      </c>
    </row>
    <row r="332" spans="2:65" s="1" customFormat="1" ht="31.5" customHeight="1" x14ac:dyDescent="0.3">
      <c r="B332" s="33"/>
      <c r="C332" s="193" t="s">
        <v>869</v>
      </c>
      <c r="D332" s="193" t="s">
        <v>172</v>
      </c>
      <c r="E332" s="194" t="s">
        <v>870</v>
      </c>
      <c r="F332" s="195" t="s">
        <v>871</v>
      </c>
      <c r="G332" s="196" t="s">
        <v>136</v>
      </c>
      <c r="H332" s="197">
        <v>3</v>
      </c>
      <c r="I332" s="198"/>
      <c r="J332" s="199">
        <f t="shared" si="70"/>
        <v>0</v>
      </c>
      <c r="K332" s="195" t="s">
        <v>20</v>
      </c>
      <c r="L332" s="200"/>
      <c r="M332" s="201" t="s">
        <v>20</v>
      </c>
      <c r="N332" s="202" t="s">
        <v>45</v>
      </c>
      <c r="O332" s="34"/>
      <c r="P332" s="186">
        <f t="shared" si="71"/>
        <v>0</v>
      </c>
      <c r="Q332" s="186">
        <v>4.0000000000000002E-4</v>
      </c>
      <c r="R332" s="186">
        <f t="shared" si="72"/>
        <v>1.2000000000000001E-3</v>
      </c>
      <c r="S332" s="186">
        <v>0</v>
      </c>
      <c r="T332" s="187">
        <f t="shared" si="73"/>
        <v>0</v>
      </c>
      <c r="AR332" s="16" t="s">
        <v>225</v>
      </c>
      <c r="AT332" s="16" t="s">
        <v>172</v>
      </c>
      <c r="AU332" s="16" t="s">
        <v>83</v>
      </c>
      <c r="AY332" s="16" t="s">
        <v>130</v>
      </c>
      <c r="BE332" s="188">
        <f t="shared" si="74"/>
        <v>0</v>
      </c>
      <c r="BF332" s="188">
        <f t="shared" si="75"/>
        <v>0</v>
      </c>
      <c r="BG332" s="188">
        <f t="shared" si="76"/>
        <v>0</v>
      </c>
      <c r="BH332" s="188">
        <f t="shared" si="77"/>
        <v>0</v>
      </c>
      <c r="BI332" s="188">
        <f t="shared" si="78"/>
        <v>0</v>
      </c>
      <c r="BJ332" s="16" t="s">
        <v>22</v>
      </c>
      <c r="BK332" s="188">
        <f t="shared" si="79"/>
        <v>0</v>
      </c>
      <c r="BL332" s="16" t="s">
        <v>221</v>
      </c>
      <c r="BM332" s="16" t="s">
        <v>872</v>
      </c>
    </row>
    <row r="333" spans="2:65" s="1" customFormat="1" ht="22.5" customHeight="1" x14ac:dyDescent="0.3">
      <c r="B333" s="33"/>
      <c r="C333" s="177" t="s">
        <v>873</v>
      </c>
      <c r="D333" s="177" t="s">
        <v>133</v>
      </c>
      <c r="E333" s="178" t="s">
        <v>866</v>
      </c>
      <c r="F333" s="179" t="s">
        <v>867</v>
      </c>
      <c r="G333" s="180" t="s">
        <v>136</v>
      </c>
      <c r="H333" s="181">
        <v>2</v>
      </c>
      <c r="I333" s="182"/>
      <c r="J333" s="183">
        <f t="shared" si="70"/>
        <v>0</v>
      </c>
      <c r="K333" s="179" t="s">
        <v>137</v>
      </c>
      <c r="L333" s="53"/>
      <c r="M333" s="184" t="s">
        <v>20</v>
      </c>
      <c r="N333" s="185" t="s">
        <v>45</v>
      </c>
      <c r="O333" s="34"/>
      <c r="P333" s="186">
        <f t="shared" si="71"/>
        <v>0</v>
      </c>
      <c r="Q333" s="186">
        <v>1.4999999999999999E-4</v>
      </c>
      <c r="R333" s="186">
        <f t="shared" si="72"/>
        <v>2.9999999999999997E-4</v>
      </c>
      <c r="S333" s="186">
        <v>0</v>
      </c>
      <c r="T333" s="187">
        <f t="shared" si="73"/>
        <v>0</v>
      </c>
      <c r="AR333" s="16" t="s">
        <v>221</v>
      </c>
      <c r="AT333" s="16" t="s">
        <v>133</v>
      </c>
      <c r="AU333" s="16" t="s">
        <v>83</v>
      </c>
      <c r="AY333" s="16" t="s">
        <v>130</v>
      </c>
      <c r="BE333" s="188">
        <f t="shared" si="74"/>
        <v>0</v>
      </c>
      <c r="BF333" s="188">
        <f t="shared" si="75"/>
        <v>0</v>
      </c>
      <c r="BG333" s="188">
        <f t="shared" si="76"/>
        <v>0</v>
      </c>
      <c r="BH333" s="188">
        <f t="shared" si="77"/>
        <v>0</v>
      </c>
      <c r="BI333" s="188">
        <f t="shared" si="78"/>
        <v>0</v>
      </c>
      <c r="BJ333" s="16" t="s">
        <v>22</v>
      </c>
      <c r="BK333" s="188">
        <f t="shared" si="79"/>
        <v>0</v>
      </c>
      <c r="BL333" s="16" t="s">
        <v>221</v>
      </c>
      <c r="BM333" s="16" t="s">
        <v>874</v>
      </c>
    </row>
    <row r="334" spans="2:65" s="1" customFormat="1" ht="22.5" customHeight="1" x14ac:dyDescent="0.3">
      <c r="B334" s="33"/>
      <c r="C334" s="193" t="s">
        <v>875</v>
      </c>
      <c r="D334" s="193" t="s">
        <v>172</v>
      </c>
      <c r="E334" s="194" t="s">
        <v>876</v>
      </c>
      <c r="F334" s="195" t="s">
        <v>877</v>
      </c>
      <c r="G334" s="196" t="s">
        <v>136</v>
      </c>
      <c r="H334" s="197">
        <v>2</v>
      </c>
      <c r="I334" s="198"/>
      <c r="J334" s="199">
        <f t="shared" si="70"/>
        <v>0</v>
      </c>
      <c r="K334" s="195" t="s">
        <v>20</v>
      </c>
      <c r="L334" s="200"/>
      <c r="M334" s="201" t="s">
        <v>20</v>
      </c>
      <c r="N334" s="202" t="s">
        <v>45</v>
      </c>
      <c r="O334" s="34"/>
      <c r="P334" s="186">
        <f t="shared" si="71"/>
        <v>0</v>
      </c>
      <c r="Q334" s="186">
        <v>8.0000000000000004E-4</v>
      </c>
      <c r="R334" s="186">
        <f t="shared" si="72"/>
        <v>1.6000000000000001E-3</v>
      </c>
      <c r="S334" s="186">
        <v>0</v>
      </c>
      <c r="T334" s="187">
        <f t="shared" si="73"/>
        <v>0</v>
      </c>
      <c r="AR334" s="16" t="s">
        <v>225</v>
      </c>
      <c r="AT334" s="16" t="s">
        <v>172</v>
      </c>
      <c r="AU334" s="16" t="s">
        <v>83</v>
      </c>
      <c r="AY334" s="16" t="s">
        <v>130</v>
      </c>
      <c r="BE334" s="188">
        <f t="shared" si="74"/>
        <v>0</v>
      </c>
      <c r="BF334" s="188">
        <f t="shared" si="75"/>
        <v>0</v>
      </c>
      <c r="BG334" s="188">
        <f t="shared" si="76"/>
        <v>0</v>
      </c>
      <c r="BH334" s="188">
        <f t="shared" si="77"/>
        <v>0</v>
      </c>
      <c r="BI334" s="188">
        <f t="shared" si="78"/>
        <v>0</v>
      </c>
      <c r="BJ334" s="16" t="s">
        <v>22</v>
      </c>
      <c r="BK334" s="188">
        <f t="shared" si="79"/>
        <v>0</v>
      </c>
      <c r="BL334" s="16" t="s">
        <v>221</v>
      </c>
      <c r="BM334" s="16" t="s">
        <v>878</v>
      </c>
    </row>
    <row r="335" spans="2:65" s="1" customFormat="1" ht="22.5" customHeight="1" x14ac:dyDescent="0.3">
      <c r="B335" s="33"/>
      <c r="C335" s="177" t="s">
        <v>879</v>
      </c>
      <c r="D335" s="177" t="s">
        <v>133</v>
      </c>
      <c r="E335" s="178" t="s">
        <v>866</v>
      </c>
      <c r="F335" s="179" t="s">
        <v>867</v>
      </c>
      <c r="G335" s="180" t="s">
        <v>136</v>
      </c>
      <c r="H335" s="181">
        <v>2</v>
      </c>
      <c r="I335" s="182"/>
      <c r="J335" s="183">
        <f t="shared" si="70"/>
        <v>0</v>
      </c>
      <c r="K335" s="179" t="s">
        <v>137</v>
      </c>
      <c r="L335" s="53"/>
      <c r="M335" s="184" t="s">
        <v>20</v>
      </c>
      <c r="N335" s="185" t="s">
        <v>45</v>
      </c>
      <c r="O335" s="34"/>
      <c r="P335" s="186">
        <f t="shared" si="71"/>
        <v>0</v>
      </c>
      <c r="Q335" s="186">
        <v>1.4999999999999999E-4</v>
      </c>
      <c r="R335" s="186">
        <f t="shared" si="72"/>
        <v>2.9999999999999997E-4</v>
      </c>
      <c r="S335" s="186">
        <v>0</v>
      </c>
      <c r="T335" s="187">
        <f t="shared" si="73"/>
        <v>0</v>
      </c>
      <c r="AR335" s="16" t="s">
        <v>221</v>
      </c>
      <c r="AT335" s="16" t="s">
        <v>133</v>
      </c>
      <c r="AU335" s="16" t="s">
        <v>83</v>
      </c>
      <c r="AY335" s="16" t="s">
        <v>130</v>
      </c>
      <c r="BE335" s="188">
        <f t="shared" si="74"/>
        <v>0</v>
      </c>
      <c r="BF335" s="188">
        <f t="shared" si="75"/>
        <v>0</v>
      </c>
      <c r="BG335" s="188">
        <f t="shared" si="76"/>
        <v>0</v>
      </c>
      <c r="BH335" s="188">
        <f t="shared" si="77"/>
        <v>0</v>
      </c>
      <c r="BI335" s="188">
        <f t="shared" si="78"/>
        <v>0</v>
      </c>
      <c r="BJ335" s="16" t="s">
        <v>22</v>
      </c>
      <c r="BK335" s="188">
        <f t="shared" si="79"/>
        <v>0</v>
      </c>
      <c r="BL335" s="16" t="s">
        <v>221</v>
      </c>
      <c r="BM335" s="16" t="s">
        <v>880</v>
      </c>
    </row>
    <row r="336" spans="2:65" s="1" customFormat="1" ht="31.5" customHeight="1" x14ac:dyDescent="0.3">
      <c r="B336" s="33"/>
      <c r="C336" s="193" t="s">
        <v>881</v>
      </c>
      <c r="D336" s="193" t="s">
        <v>172</v>
      </c>
      <c r="E336" s="194" t="s">
        <v>882</v>
      </c>
      <c r="F336" s="195" t="s">
        <v>883</v>
      </c>
      <c r="G336" s="196" t="s">
        <v>136</v>
      </c>
      <c r="H336" s="197">
        <v>2</v>
      </c>
      <c r="I336" s="198"/>
      <c r="J336" s="199">
        <f t="shared" si="70"/>
        <v>0</v>
      </c>
      <c r="K336" s="195" t="s">
        <v>20</v>
      </c>
      <c r="L336" s="200"/>
      <c r="M336" s="201" t="s">
        <v>20</v>
      </c>
      <c r="N336" s="202" t="s">
        <v>45</v>
      </c>
      <c r="O336" s="34"/>
      <c r="P336" s="186">
        <f t="shared" si="71"/>
        <v>0</v>
      </c>
      <c r="Q336" s="186">
        <v>1.1999999999999999E-3</v>
      </c>
      <c r="R336" s="186">
        <f t="shared" si="72"/>
        <v>2.3999999999999998E-3</v>
      </c>
      <c r="S336" s="186">
        <v>0</v>
      </c>
      <c r="T336" s="187">
        <f t="shared" si="73"/>
        <v>0</v>
      </c>
      <c r="AR336" s="16" t="s">
        <v>225</v>
      </c>
      <c r="AT336" s="16" t="s">
        <v>172</v>
      </c>
      <c r="AU336" s="16" t="s">
        <v>83</v>
      </c>
      <c r="AY336" s="16" t="s">
        <v>130</v>
      </c>
      <c r="BE336" s="188">
        <f t="shared" si="74"/>
        <v>0</v>
      </c>
      <c r="BF336" s="188">
        <f t="shared" si="75"/>
        <v>0</v>
      </c>
      <c r="BG336" s="188">
        <f t="shared" si="76"/>
        <v>0</v>
      </c>
      <c r="BH336" s="188">
        <f t="shared" si="77"/>
        <v>0</v>
      </c>
      <c r="BI336" s="188">
        <f t="shared" si="78"/>
        <v>0</v>
      </c>
      <c r="BJ336" s="16" t="s">
        <v>22</v>
      </c>
      <c r="BK336" s="188">
        <f t="shared" si="79"/>
        <v>0</v>
      </c>
      <c r="BL336" s="16" t="s">
        <v>221</v>
      </c>
      <c r="BM336" s="16" t="s">
        <v>884</v>
      </c>
    </row>
    <row r="337" spans="2:65" s="1" customFormat="1" ht="22.5" customHeight="1" x14ac:dyDescent="0.3">
      <c r="B337" s="33"/>
      <c r="C337" s="177" t="s">
        <v>885</v>
      </c>
      <c r="D337" s="177" t="s">
        <v>133</v>
      </c>
      <c r="E337" s="178" t="s">
        <v>886</v>
      </c>
      <c r="F337" s="179" t="s">
        <v>887</v>
      </c>
      <c r="G337" s="180" t="s">
        <v>136</v>
      </c>
      <c r="H337" s="181">
        <v>3</v>
      </c>
      <c r="I337" s="182"/>
      <c r="J337" s="183">
        <f t="shared" si="70"/>
        <v>0</v>
      </c>
      <c r="K337" s="179" t="s">
        <v>137</v>
      </c>
      <c r="L337" s="53"/>
      <c r="M337" s="184" t="s">
        <v>20</v>
      </c>
      <c r="N337" s="185" t="s">
        <v>45</v>
      </c>
      <c r="O337" s="34"/>
      <c r="P337" s="186">
        <f t="shared" si="71"/>
        <v>0</v>
      </c>
      <c r="Q337" s="186">
        <v>2.3000000000000001E-4</v>
      </c>
      <c r="R337" s="186">
        <f t="shared" si="72"/>
        <v>6.9000000000000008E-4</v>
      </c>
      <c r="S337" s="186">
        <v>0</v>
      </c>
      <c r="T337" s="187">
        <f t="shared" si="73"/>
        <v>0</v>
      </c>
      <c r="AR337" s="16" t="s">
        <v>221</v>
      </c>
      <c r="AT337" s="16" t="s">
        <v>133</v>
      </c>
      <c r="AU337" s="16" t="s">
        <v>83</v>
      </c>
      <c r="AY337" s="16" t="s">
        <v>130</v>
      </c>
      <c r="BE337" s="188">
        <f t="shared" si="74"/>
        <v>0</v>
      </c>
      <c r="BF337" s="188">
        <f t="shared" si="75"/>
        <v>0</v>
      </c>
      <c r="BG337" s="188">
        <f t="shared" si="76"/>
        <v>0</v>
      </c>
      <c r="BH337" s="188">
        <f t="shared" si="77"/>
        <v>0</v>
      </c>
      <c r="BI337" s="188">
        <f t="shared" si="78"/>
        <v>0</v>
      </c>
      <c r="BJ337" s="16" t="s">
        <v>22</v>
      </c>
      <c r="BK337" s="188">
        <f t="shared" si="79"/>
        <v>0</v>
      </c>
      <c r="BL337" s="16" t="s">
        <v>221</v>
      </c>
      <c r="BM337" s="16" t="s">
        <v>888</v>
      </c>
    </row>
    <row r="338" spans="2:65" s="1" customFormat="1" ht="22.5" customHeight="1" x14ac:dyDescent="0.3">
      <c r="B338" s="33"/>
      <c r="C338" s="193" t="s">
        <v>889</v>
      </c>
      <c r="D338" s="193" t="s">
        <v>172</v>
      </c>
      <c r="E338" s="194" t="s">
        <v>890</v>
      </c>
      <c r="F338" s="195" t="s">
        <v>891</v>
      </c>
      <c r="G338" s="196" t="s">
        <v>136</v>
      </c>
      <c r="H338" s="197">
        <v>3</v>
      </c>
      <c r="I338" s="198"/>
      <c r="J338" s="199">
        <f t="shared" si="70"/>
        <v>0</v>
      </c>
      <c r="K338" s="195" t="s">
        <v>20</v>
      </c>
      <c r="L338" s="200"/>
      <c r="M338" s="201" t="s">
        <v>20</v>
      </c>
      <c r="N338" s="202" t="s">
        <v>45</v>
      </c>
      <c r="O338" s="34"/>
      <c r="P338" s="186">
        <f t="shared" si="71"/>
        <v>0</v>
      </c>
      <c r="Q338" s="186">
        <v>1E-3</v>
      </c>
      <c r="R338" s="186">
        <f t="shared" si="72"/>
        <v>3.0000000000000001E-3</v>
      </c>
      <c r="S338" s="186">
        <v>0</v>
      </c>
      <c r="T338" s="187">
        <f t="shared" si="73"/>
        <v>0</v>
      </c>
      <c r="AR338" s="16" t="s">
        <v>225</v>
      </c>
      <c r="AT338" s="16" t="s">
        <v>172</v>
      </c>
      <c r="AU338" s="16" t="s">
        <v>83</v>
      </c>
      <c r="AY338" s="16" t="s">
        <v>130</v>
      </c>
      <c r="BE338" s="188">
        <f t="shared" si="74"/>
        <v>0</v>
      </c>
      <c r="BF338" s="188">
        <f t="shared" si="75"/>
        <v>0</v>
      </c>
      <c r="BG338" s="188">
        <f t="shared" si="76"/>
        <v>0</v>
      </c>
      <c r="BH338" s="188">
        <f t="shared" si="77"/>
        <v>0</v>
      </c>
      <c r="BI338" s="188">
        <f t="shared" si="78"/>
        <v>0</v>
      </c>
      <c r="BJ338" s="16" t="s">
        <v>22</v>
      </c>
      <c r="BK338" s="188">
        <f t="shared" si="79"/>
        <v>0</v>
      </c>
      <c r="BL338" s="16" t="s">
        <v>221</v>
      </c>
      <c r="BM338" s="16" t="s">
        <v>892</v>
      </c>
    </row>
    <row r="339" spans="2:65" s="1" customFormat="1" ht="22.5" customHeight="1" x14ac:dyDescent="0.3">
      <c r="B339" s="33"/>
      <c r="C339" s="177" t="s">
        <v>893</v>
      </c>
      <c r="D339" s="177" t="s">
        <v>133</v>
      </c>
      <c r="E339" s="178" t="s">
        <v>894</v>
      </c>
      <c r="F339" s="179" t="s">
        <v>895</v>
      </c>
      <c r="G339" s="180" t="s">
        <v>136</v>
      </c>
      <c r="H339" s="181">
        <v>3</v>
      </c>
      <c r="I339" s="182"/>
      <c r="J339" s="183">
        <f t="shared" si="70"/>
        <v>0</v>
      </c>
      <c r="K339" s="179" t="s">
        <v>20</v>
      </c>
      <c r="L339" s="53"/>
      <c r="M339" s="184" t="s">
        <v>20</v>
      </c>
      <c r="N339" s="185" t="s">
        <v>45</v>
      </c>
      <c r="O339" s="34"/>
      <c r="P339" s="186">
        <f t="shared" si="71"/>
        <v>0</v>
      </c>
      <c r="Q339" s="186">
        <v>0</v>
      </c>
      <c r="R339" s="186">
        <f t="shared" si="72"/>
        <v>0</v>
      </c>
      <c r="S339" s="186">
        <v>0</v>
      </c>
      <c r="T339" s="187">
        <f t="shared" si="73"/>
        <v>0</v>
      </c>
      <c r="AR339" s="16" t="s">
        <v>221</v>
      </c>
      <c r="AT339" s="16" t="s">
        <v>133</v>
      </c>
      <c r="AU339" s="16" t="s">
        <v>83</v>
      </c>
      <c r="AY339" s="16" t="s">
        <v>130</v>
      </c>
      <c r="BE339" s="188">
        <f t="shared" si="74"/>
        <v>0</v>
      </c>
      <c r="BF339" s="188">
        <f t="shared" si="75"/>
        <v>0</v>
      </c>
      <c r="BG339" s="188">
        <f t="shared" si="76"/>
        <v>0</v>
      </c>
      <c r="BH339" s="188">
        <f t="shared" si="77"/>
        <v>0</v>
      </c>
      <c r="BI339" s="188">
        <f t="shared" si="78"/>
        <v>0</v>
      </c>
      <c r="BJ339" s="16" t="s">
        <v>22</v>
      </c>
      <c r="BK339" s="188">
        <f t="shared" si="79"/>
        <v>0</v>
      </c>
      <c r="BL339" s="16" t="s">
        <v>221</v>
      </c>
      <c r="BM339" s="16" t="s">
        <v>896</v>
      </c>
    </row>
    <row r="340" spans="2:65" s="1" customFormat="1" ht="31.5" customHeight="1" x14ac:dyDescent="0.3">
      <c r="B340" s="33"/>
      <c r="C340" s="193" t="s">
        <v>897</v>
      </c>
      <c r="D340" s="193" t="s">
        <v>172</v>
      </c>
      <c r="E340" s="194" t="s">
        <v>898</v>
      </c>
      <c r="F340" s="195" t="s">
        <v>899</v>
      </c>
      <c r="G340" s="196" t="s">
        <v>461</v>
      </c>
      <c r="H340" s="197">
        <v>3</v>
      </c>
      <c r="I340" s="198"/>
      <c r="J340" s="199">
        <f t="shared" si="70"/>
        <v>0</v>
      </c>
      <c r="K340" s="195" t="s">
        <v>20</v>
      </c>
      <c r="L340" s="200"/>
      <c r="M340" s="201" t="s">
        <v>20</v>
      </c>
      <c r="N340" s="202" t="s">
        <v>45</v>
      </c>
      <c r="O340" s="34"/>
      <c r="P340" s="186">
        <f t="shared" si="71"/>
        <v>0</v>
      </c>
      <c r="Q340" s="186">
        <v>1E-3</v>
      </c>
      <c r="R340" s="186">
        <f t="shared" si="72"/>
        <v>3.0000000000000001E-3</v>
      </c>
      <c r="S340" s="186">
        <v>0</v>
      </c>
      <c r="T340" s="187">
        <f t="shared" si="73"/>
        <v>0</v>
      </c>
      <c r="AR340" s="16" t="s">
        <v>225</v>
      </c>
      <c r="AT340" s="16" t="s">
        <v>172</v>
      </c>
      <c r="AU340" s="16" t="s">
        <v>83</v>
      </c>
      <c r="AY340" s="16" t="s">
        <v>130</v>
      </c>
      <c r="BE340" s="188">
        <f t="shared" si="74"/>
        <v>0</v>
      </c>
      <c r="BF340" s="188">
        <f t="shared" si="75"/>
        <v>0</v>
      </c>
      <c r="BG340" s="188">
        <f t="shared" si="76"/>
        <v>0</v>
      </c>
      <c r="BH340" s="188">
        <f t="shared" si="77"/>
        <v>0</v>
      </c>
      <c r="BI340" s="188">
        <f t="shared" si="78"/>
        <v>0</v>
      </c>
      <c r="BJ340" s="16" t="s">
        <v>22</v>
      </c>
      <c r="BK340" s="188">
        <f t="shared" si="79"/>
        <v>0</v>
      </c>
      <c r="BL340" s="16" t="s">
        <v>221</v>
      </c>
      <c r="BM340" s="16" t="s">
        <v>900</v>
      </c>
    </row>
    <row r="341" spans="2:65" s="1" customFormat="1" ht="22.5" customHeight="1" x14ac:dyDescent="0.3">
      <c r="B341" s="33"/>
      <c r="C341" s="177" t="s">
        <v>901</v>
      </c>
      <c r="D341" s="177" t="s">
        <v>133</v>
      </c>
      <c r="E341" s="178" t="s">
        <v>902</v>
      </c>
      <c r="F341" s="179" t="s">
        <v>903</v>
      </c>
      <c r="G341" s="180" t="s">
        <v>136</v>
      </c>
      <c r="H341" s="181">
        <v>3</v>
      </c>
      <c r="I341" s="182"/>
      <c r="J341" s="183">
        <f t="shared" si="70"/>
        <v>0</v>
      </c>
      <c r="K341" s="179" t="s">
        <v>137</v>
      </c>
      <c r="L341" s="53"/>
      <c r="M341" s="184" t="s">
        <v>20</v>
      </c>
      <c r="N341" s="185" t="s">
        <v>45</v>
      </c>
      <c r="O341" s="34"/>
      <c r="P341" s="186">
        <f t="shared" si="71"/>
        <v>0</v>
      </c>
      <c r="Q341" s="186">
        <v>2.2000000000000001E-4</v>
      </c>
      <c r="R341" s="186">
        <f t="shared" si="72"/>
        <v>6.6E-4</v>
      </c>
      <c r="S341" s="186">
        <v>0</v>
      </c>
      <c r="T341" s="187">
        <f t="shared" si="73"/>
        <v>0</v>
      </c>
      <c r="AR341" s="16" t="s">
        <v>221</v>
      </c>
      <c r="AT341" s="16" t="s">
        <v>133</v>
      </c>
      <c r="AU341" s="16" t="s">
        <v>83</v>
      </c>
      <c r="AY341" s="16" t="s">
        <v>130</v>
      </c>
      <c r="BE341" s="188">
        <f t="shared" si="74"/>
        <v>0</v>
      </c>
      <c r="BF341" s="188">
        <f t="shared" si="75"/>
        <v>0</v>
      </c>
      <c r="BG341" s="188">
        <f t="shared" si="76"/>
        <v>0</v>
      </c>
      <c r="BH341" s="188">
        <f t="shared" si="77"/>
        <v>0</v>
      </c>
      <c r="BI341" s="188">
        <f t="shared" si="78"/>
        <v>0</v>
      </c>
      <c r="BJ341" s="16" t="s">
        <v>22</v>
      </c>
      <c r="BK341" s="188">
        <f t="shared" si="79"/>
        <v>0</v>
      </c>
      <c r="BL341" s="16" t="s">
        <v>221</v>
      </c>
      <c r="BM341" s="16" t="s">
        <v>904</v>
      </c>
    </row>
    <row r="342" spans="2:65" s="1" customFormat="1" ht="22.5" customHeight="1" x14ac:dyDescent="0.3">
      <c r="B342" s="33"/>
      <c r="C342" s="193" t="s">
        <v>905</v>
      </c>
      <c r="D342" s="193" t="s">
        <v>172</v>
      </c>
      <c r="E342" s="194" t="s">
        <v>906</v>
      </c>
      <c r="F342" s="195" t="s">
        <v>907</v>
      </c>
      <c r="G342" s="196" t="s">
        <v>136</v>
      </c>
      <c r="H342" s="197">
        <v>3</v>
      </c>
      <c r="I342" s="198"/>
      <c r="J342" s="199">
        <f t="shared" si="70"/>
        <v>0</v>
      </c>
      <c r="K342" s="195" t="s">
        <v>20</v>
      </c>
      <c r="L342" s="200"/>
      <c r="M342" s="201" t="s">
        <v>20</v>
      </c>
      <c r="N342" s="202" t="s">
        <v>45</v>
      </c>
      <c r="O342" s="34"/>
      <c r="P342" s="186">
        <f t="shared" si="71"/>
        <v>0</v>
      </c>
      <c r="Q342" s="186">
        <v>1E-3</v>
      </c>
      <c r="R342" s="186">
        <f t="shared" si="72"/>
        <v>3.0000000000000001E-3</v>
      </c>
      <c r="S342" s="186">
        <v>0</v>
      </c>
      <c r="T342" s="187">
        <f t="shared" si="73"/>
        <v>0</v>
      </c>
      <c r="AR342" s="16" t="s">
        <v>225</v>
      </c>
      <c r="AT342" s="16" t="s">
        <v>172</v>
      </c>
      <c r="AU342" s="16" t="s">
        <v>83</v>
      </c>
      <c r="AY342" s="16" t="s">
        <v>130</v>
      </c>
      <c r="BE342" s="188">
        <f t="shared" si="74"/>
        <v>0</v>
      </c>
      <c r="BF342" s="188">
        <f t="shared" si="75"/>
        <v>0</v>
      </c>
      <c r="BG342" s="188">
        <f t="shared" si="76"/>
        <v>0</v>
      </c>
      <c r="BH342" s="188">
        <f t="shared" si="77"/>
        <v>0</v>
      </c>
      <c r="BI342" s="188">
        <f t="shared" si="78"/>
        <v>0</v>
      </c>
      <c r="BJ342" s="16" t="s">
        <v>22</v>
      </c>
      <c r="BK342" s="188">
        <f t="shared" si="79"/>
        <v>0</v>
      </c>
      <c r="BL342" s="16" t="s">
        <v>221</v>
      </c>
      <c r="BM342" s="16" t="s">
        <v>908</v>
      </c>
    </row>
    <row r="343" spans="2:65" s="1" customFormat="1" ht="22.5" customHeight="1" x14ac:dyDescent="0.3">
      <c r="B343" s="33"/>
      <c r="C343" s="177" t="s">
        <v>909</v>
      </c>
      <c r="D343" s="177" t="s">
        <v>133</v>
      </c>
      <c r="E343" s="178" t="s">
        <v>902</v>
      </c>
      <c r="F343" s="179" t="s">
        <v>903</v>
      </c>
      <c r="G343" s="180" t="s">
        <v>136</v>
      </c>
      <c r="H343" s="181">
        <v>1</v>
      </c>
      <c r="I343" s="182"/>
      <c r="J343" s="183">
        <f t="shared" si="70"/>
        <v>0</v>
      </c>
      <c r="K343" s="179" t="s">
        <v>137</v>
      </c>
      <c r="L343" s="53"/>
      <c r="M343" s="184" t="s">
        <v>20</v>
      </c>
      <c r="N343" s="185" t="s">
        <v>45</v>
      </c>
      <c r="O343" s="34"/>
      <c r="P343" s="186">
        <f t="shared" si="71"/>
        <v>0</v>
      </c>
      <c r="Q343" s="186">
        <v>2.2000000000000001E-4</v>
      </c>
      <c r="R343" s="186">
        <f t="shared" si="72"/>
        <v>2.2000000000000001E-4</v>
      </c>
      <c r="S343" s="186">
        <v>0</v>
      </c>
      <c r="T343" s="187">
        <f t="shared" si="73"/>
        <v>0</v>
      </c>
      <c r="AR343" s="16" t="s">
        <v>221</v>
      </c>
      <c r="AT343" s="16" t="s">
        <v>133</v>
      </c>
      <c r="AU343" s="16" t="s">
        <v>83</v>
      </c>
      <c r="AY343" s="16" t="s">
        <v>130</v>
      </c>
      <c r="BE343" s="188">
        <f t="shared" si="74"/>
        <v>0</v>
      </c>
      <c r="BF343" s="188">
        <f t="shared" si="75"/>
        <v>0</v>
      </c>
      <c r="BG343" s="188">
        <f t="shared" si="76"/>
        <v>0</v>
      </c>
      <c r="BH343" s="188">
        <f t="shared" si="77"/>
        <v>0</v>
      </c>
      <c r="BI343" s="188">
        <f t="shared" si="78"/>
        <v>0</v>
      </c>
      <c r="BJ343" s="16" t="s">
        <v>22</v>
      </c>
      <c r="BK343" s="188">
        <f t="shared" si="79"/>
        <v>0</v>
      </c>
      <c r="BL343" s="16" t="s">
        <v>221</v>
      </c>
      <c r="BM343" s="16" t="s">
        <v>910</v>
      </c>
    </row>
    <row r="344" spans="2:65" s="1" customFormat="1" ht="31.5" customHeight="1" x14ac:dyDescent="0.3">
      <c r="B344" s="33"/>
      <c r="C344" s="193" t="s">
        <v>911</v>
      </c>
      <c r="D344" s="193" t="s">
        <v>172</v>
      </c>
      <c r="E344" s="194" t="s">
        <v>912</v>
      </c>
      <c r="F344" s="195" t="s">
        <v>913</v>
      </c>
      <c r="G344" s="196" t="s">
        <v>136</v>
      </c>
      <c r="H344" s="197">
        <v>1</v>
      </c>
      <c r="I344" s="198"/>
      <c r="J344" s="199">
        <f t="shared" si="70"/>
        <v>0</v>
      </c>
      <c r="K344" s="195" t="s">
        <v>20</v>
      </c>
      <c r="L344" s="200"/>
      <c r="M344" s="201" t="s">
        <v>20</v>
      </c>
      <c r="N344" s="202" t="s">
        <v>45</v>
      </c>
      <c r="O344" s="34"/>
      <c r="P344" s="186">
        <f t="shared" si="71"/>
        <v>0</v>
      </c>
      <c r="Q344" s="186">
        <v>1.6000000000000001E-3</v>
      </c>
      <c r="R344" s="186">
        <f t="shared" si="72"/>
        <v>1.6000000000000001E-3</v>
      </c>
      <c r="S344" s="186">
        <v>0</v>
      </c>
      <c r="T344" s="187">
        <f t="shared" si="73"/>
        <v>0</v>
      </c>
      <c r="AR344" s="16" t="s">
        <v>225</v>
      </c>
      <c r="AT344" s="16" t="s">
        <v>172</v>
      </c>
      <c r="AU344" s="16" t="s">
        <v>83</v>
      </c>
      <c r="AY344" s="16" t="s">
        <v>130</v>
      </c>
      <c r="BE344" s="188">
        <f t="shared" si="74"/>
        <v>0</v>
      </c>
      <c r="BF344" s="188">
        <f t="shared" si="75"/>
        <v>0</v>
      </c>
      <c r="BG344" s="188">
        <f t="shared" si="76"/>
        <v>0</v>
      </c>
      <c r="BH344" s="188">
        <f t="shared" si="77"/>
        <v>0</v>
      </c>
      <c r="BI344" s="188">
        <f t="shared" si="78"/>
        <v>0</v>
      </c>
      <c r="BJ344" s="16" t="s">
        <v>22</v>
      </c>
      <c r="BK344" s="188">
        <f t="shared" si="79"/>
        <v>0</v>
      </c>
      <c r="BL344" s="16" t="s">
        <v>221</v>
      </c>
      <c r="BM344" s="16" t="s">
        <v>914</v>
      </c>
    </row>
    <row r="345" spans="2:65" s="1" customFormat="1" ht="22.5" customHeight="1" x14ac:dyDescent="0.3">
      <c r="B345" s="33"/>
      <c r="C345" s="177" t="s">
        <v>915</v>
      </c>
      <c r="D345" s="177" t="s">
        <v>133</v>
      </c>
      <c r="E345" s="178" t="s">
        <v>916</v>
      </c>
      <c r="F345" s="179" t="s">
        <v>917</v>
      </c>
      <c r="G345" s="180" t="s">
        <v>136</v>
      </c>
      <c r="H345" s="181">
        <v>3</v>
      </c>
      <c r="I345" s="182"/>
      <c r="J345" s="183">
        <f t="shared" si="70"/>
        <v>0</v>
      </c>
      <c r="K345" s="179" t="s">
        <v>137</v>
      </c>
      <c r="L345" s="53"/>
      <c r="M345" s="184" t="s">
        <v>20</v>
      </c>
      <c r="N345" s="185" t="s">
        <v>45</v>
      </c>
      <c r="O345" s="34"/>
      <c r="P345" s="186">
        <f t="shared" si="71"/>
        <v>0</v>
      </c>
      <c r="Q345" s="186">
        <v>2.5000000000000001E-4</v>
      </c>
      <c r="R345" s="186">
        <f t="shared" si="72"/>
        <v>7.5000000000000002E-4</v>
      </c>
      <c r="S345" s="186">
        <v>0</v>
      </c>
      <c r="T345" s="187">
        <f t="shared" si="73"/>
        <v>0</v>
      </c>
      <c r="AR345" s="16" t="s">
        <v>221</v>
      </c>
      <c r="AT345" s="16" t="s">
        <v>133</v>
      </c>
      <c r="AU345" s="16" t="s">
        <v>83</v>
      </c>
      <c r="AY345" s="16" t="s">
        <v>130</v>
      </c>
      <c r="BE345" s="188">
        <f t="shared" si="74"/>
        <v>0</v>
      </c>
      <c r="BF345" s="188">
        <f t="shared" si="75"/>
        <v>0</v>
      </c>
      <c r="BG345" s="188">
        <f t="shared" si="76"/>
        <v>0</v>
      </c>
      <c r="BH345" s="188">
        <f t="shared" si="77"/>
        <v>0</v>
      </c>
      <c r="BI345" s="188">
        <f t="shared" si="78"/>
        <v>0</v>
      </c>
      <c r="BJ345" s="16" t="s">
        <v>22</v>
      </c>
      <c r="BK345" s="188">
        <f t="shared" si="79"/>
        <v>0</v>
      </c>
      <c r="BL345" s="16" t="s">
        <v>221</v>
      </c>
      <c r="BM345" s="16" t="s">
        <v>918</v>
      </c>
    </row>
    <row r="346" spans="2:65" s="1" customFormat="1" ht="31.5" customHeight="1" x14ac:dyDescent="0.3">
      <c r="B346" s="33"/>
      <c r="C346" s="193" t="s">
        <v>919</v>
      </c>
      <c r="D346" s="193" t="s">
        <v>172</v>
      </c>
      <c r="E346" s="194" t="s">
        <v>920</v>
      </c>
      <c r="F346" s="195" t="s">
        <v>921</v>
      </c>
      <c r="G346" s="196" t="s">
        <v>136</v>
      </c>
      <c r="H346" s="197">
        <v>3</v>
      </c>
      <c r="I346" s="198"/>
      <c r="J346" s="199">
        <f t="shared" si="70"/>
        <v>0</v>
      </c>
      <c r="K346" s="195" t="s">
        <v>20</v>
      </c>
      <c r="L346" s="200"/>
      <c r="M346" s="201" t="s">
        <v>20</v>
      </c>
      <c r="N346" s="202" t="s">
        <v>45</v>
      </c>
      <c r="O346" s="34"/>
      <c r="P346" s="186">
        <f t="shared" si="71"/>
        <v>0</v>
      </c>
      <c r="Q346" s="186">
        <v>1.6000000000000001E-3</v>
      </c>
      <c r="R346" s="186">
        <f t="shared" si="72"/>
        <v>4.8000000000000004E-3</v>
      </c>
      <c r="S346" s="186">
        <v>0</v>
      </c>
      <c r="T346" s="187">
        <f t="shared" si="73"/>
        <v>0</v>
      </c>
      <c r="AR346" s="16" t="s">
        <v>225</v>
      </c>
      <c r="AT346" s="16" t="s">
        <v>172</v>
      </c>
      <c r="AU346" s="16" t="s">
        <v>83</v>
      </c>
      <c r="AY346" s="16" t="s">
        <v>130</v>
      </c>
      <c r="BE346" s="188">
        <f t="shared" si="74"/>
        <v>0</v>
      </c>
      <c r="BF346" s="188">
        <f t="shared" si="75"/>
        <v>0</v>
      </c>
      <c r="BG346" s="188">
        <f t="shared" si="76"/>
        <v>0</v>
      </c>
      <c r="BH346" s="188">
        <f t="shared" si="77"/>
        <v>0</v>
      </c>
      <c r="BI346" s="188">
        <f t="shared" si="78"/>
        <v>0</v>
      </c>
      <c r="BJ346" s="16" t="s">
        <v>22</v>
      </c>
      <c r="BK346" s="188">
        <f t="shared" si="79"/>
        <v>0</v>
      </c>
      <c r="BL346" s="16" t="s">
        <v>221</v>
      </c>
      <c r="BM346" s="16" t="s">
        <v>922</v>
      </c>
    </row>
    <row r="347" spans="2:65" s="1" customFormat="1" ht="22.5" customHeight="1" x14ac:dyDescent="0.3">
      <c r="B347" s="33"/>
      <c r="C347" s="177" t="s">
        <v>923</v>
      </c>
      <c r="D347" s="177" t="s">
        <v>133</v>
      </c>
      <c r="E347" s="178" t="s">
        <v>916</v>
      </c>
      <c r="F347" s="179" t="s">
        <v>917</v>
      </c>
      <c r="G347" s="180" t="s">
        <v>136</v>
      </c>
      <c r="H347" s="181">
        <v>7</v>
      </c>
      <c r="I347" s="182"/>
      <c r="J347" s="183">
        <f t="shared" si="70"/>
        <v>0</v>
      </c>
      <c r="K347" s="179" t="s">
        <v>137</v>
      </c>
      <c r="L347" s="53"/>
      <c r="M347" s="184" t="s">
        <v>20</v>
      </c>
      <c r="N347" s="185" t="s">
        <v>45</v>
      </c>
      <c r="O347" s="34"/>
      <c r="P347" s="186">
        <f t="shared" si="71"/>
        <v>0</v>
      </c>
      <c r="Q347" s="186">
        <v>2.5000000000000001E-4</v>
      </c>
      <c r="R347" s="186">
        <f t="shared" si="72"/>
        <v>1.75E-3</v>
      </c>
      <c r="S347" s="186">
        <v>0</v>
      </c>
      <c r="T347" s="187">
        <f t="shared" si="73"/>
        <v>0</v>
      </c>
      <c r="AR347" s="16" t="s">
        <v>221</v>
      </c>
      <c r="AT347" s="16" t="s">
        <v>133</v>
      </c>
      <c r="AU347" s="16" t="s">
        <v>83</v>
      </c>
      <c r="AY347" s="16" t="s">
        <v>130</v>
      </c>
      <c r="BE347" s="188">
        <f t="shared" si="74"/>
        <v>0</v>
      </c>
      <c r="BF347" s="188">
        <f t="shared" si="75"/>
        <v>0</v>
      </c>
      <c r="BG347" s="188">
        <f t="shared" si="76"/>
        <v>0</v>
      </c>
      <c r="BH347" s="188">
        <f t="shared" si="77"/>
        <v>0</v>
      </c>
      <c r="BI347" s="188">
        <f t="shared" si="78"/>
        <v>0</v>
      </c>
      <c r="BJ347" s="16" t="s">
        <v>22</v>
      </c>
      <c r="BK347" s="188">
        <f t="shared" si="79"/>
        <v>0</v>
      </c>
      <c r="BL347" s="16" t="s">
        <v>221</v>
      </c>
      <c r="BM347" s="16" t="s">
        <v>924</v>
      </c>
    </row>
    <row r="348" spans="2:65" s="1" customFormat="1" ht="22.5" customHeight="1" x14ac:dyDescent="0.3">
      <c r="B348" s="33"/>
      <c r="C348" s="193" t="s">
        <v>925</v>
      </c>
      <c r="D348" s="193" t="s">
        <v>172</v>
      </c>
      <c r="E348" s="194" t="s">
        <v>926</v>
      </c>
      <c r="F348" s="195" t="s">
        <v>927</v>
      </c>
      <c r="G348" s="196" t="s">
        <v>136</v>
      </c>
      <c r="H348" s="197">
        <v>7</v>
      </c>
      <c r="I348" s="198"/>
      <c r="J348" s="199">
        <f t="shared" si="70"/>
        <v>0</v>
      </c>
      <c r="K348" s="195" t="s">
        <v>20</v>
      </c>
      <c r="L348" s="200"/>
      <c r="M348" s="201" t="s">
        <v>20</v>
      </c>
      <c r="N348" s="202" t="s">
        <v>45</v>
      </c>
      <c r="O348" s="34"/>
      <c r="P348" s="186">
        <f t="shared" si="71"/>
        <v>0</v>
      </c>
      <c r="Q348" s="186">
        <v>2E-3</v>
      </c>
      <c r="R348" s="186">
        <f t="shared" si="72"/>
        <v>1.4E-2</v>
      </c>
      <c r="S348" s="186">
        <v>0</v>
      </c>
      <c r="T348" s="187">
        <f t="shared" si="73"/>
        <v>0</v>
      </c>
      <c r="AR348" s="16" t="s">
        <v>225</v>
      </c>
      <c r="AT348" s="16" t="s">
        <v>172</v>
      </c>
      <c r="AU348" s="16" t="s">
        <v>83</v>
      </c>
      <c r="AY348" s="16" t="s">
        <v>130</v>
      </c>
      <c r="BE348" s="188">
        <f t="shared" si="74"/>
        <v>0</v>
      </c>
      <c r="BF348" s="188">
        <f t="shared" si="75"/>
        <v>0</v>
      </c>
      <c r="BG348" s="188">
        <f t="shared" si="76"/>
        <v>0</v>
      </c>
      <c r="BH348" s="188">
        <f t="shared" si="77"/>
        <v>0</v>
      </c>
      <c r="BI348" s="188">
        <f t="shared" si="78"/>
        <v>0</v>
      </c>
      <c r="BJ348" s="16" t="s">
        <v>22</v>
      </c>
      <c r="BK348" s="188">
        <f t="shared" si="79"/>
        <v>0</v>
      </c>
      <c r="BL348" s="16" t="s">
        <v>221</v>
      </c>
      <c r="BM348" s="16" t="s">
        <v>928</v>
      </c>
    </row>
    <row r="349" spans="2:65" s="1" customFormat="1" ht="22.5" customHeight="1" x14ac:dyDescent="0.3">
      <c r="B349" s="33"/>
      <c r="C349" s="177" t="s">
        <v>929</v>
      </c>
      <c r="D349" s="177" t="s">
        <v>133</v>
      </c>
      <c r="E349" s="178" t="s">
        <v>916</v>
      </c>
      <c r="F349" s="179" t="s">
        <v>917</v>
      </c>
      <c r="G349" s="180" t="s">
        <v>136</v>
      </c>
      <c r="H349" s="181">
        <v>2</v>
      </c>
      <c r="I349" s="182"/>
      <c r="J349" s="183">
        <f t="shared" ref="J349:J380" si="80">ROUND(I349*H349,2)</f>
        <v>0</v>
      </c>
      <c r="K349" s="179" t="s">
        <v>137</v>
      </c>
      <c r="L349" s="53"/>
      <c r="M349" s="184" t="s">
        <v>20</v>
      </c>
      <c r="N349" s="185" t="s">
        <v>45</v>
      </c>
      <c r="O349" s="34"/>
      <c r="P349" s="186">
        <f t="shared" ref="P349:P380" si="81">O349*H349</f>
        <v>0</v>
      </c>
      <c r="Q349" s="186">
        <v>2.5000000000000001E-4</v>
      </c>
      <c r="R349" s="186">
        <f t="shared" ref="R349:R380" si="82">Q349*H349</f>
        <v>5.0000000000000001E-4</v>
      </c>
      <c r="S349" s="186">
        <v>0</v>
      </c>
      <c r="T349" s="187">
        <f t="shared" ref="T349:T380" si="83">S349*H349</f>
        <v>0</v>
      </c>
      <c r="AR349" s="16" t="s">
        <v>221</v>
      </c>
      <c r="AT349" s="16" t="s">
        <v>133</v>
      </c>
      <c r="AU349" s="16" t="s">
        <v>83</v>
      </c>
      <c r="AY349" s="16" t="s">
        <v>130</v>
      </c>
      <c r="BE349" s="188">
        <f t="shared" ref="BE349:BE367" si="84">IF(N349="základní",J349,0)</f>
        <v>0</v>
      </c>
      <c r="BF349" s="188">
        <f t="shared" ref="BF349:BF367" si="85">IF(N349="snížená",J349,0)</f>
        <v>0</v>
      </c>
      <c r="BG349" s="188">
        <f t="shared" ref="BG349:BG367" si="86">IF(N349="zákl. přenesená",J349,0)</f>
        <v>0</v>
      </c>
      <c r="BH349" s="188">
        <f t="shared" ref="BH349:BH367" si="87">IF(N349="sníž. přenesená",J349,0)</f>
        <v>0</v>
      </c>
      <c r="BI349" s="188">
        <f t="shared" ref="BI349:BI367" si="88">IF(N349="nulová",J349,0)</f>
        <v>0</v>
      </c>
      <c r="BJ349" s="16" t="s">
        <v>22</v>
      </c>
      <c r="BK349" s="188">
        <f t="shared" ref="BK349:BK367" si="89">ROUND(I349*H349,2)</f>
        <v>0</v>
      </c>
      <c r="BL349" s="16" t="s">
        <v>221</v>
      </c>
      <c r="BM349" s="16" t="s">
        <v>930</v>
      </c>
    </row>
    <row r="350" spans="2:65" s="1" customFormat="1" ht="22.5" customHeight="1" x14ac:dyDescent="0.3">
      <c r="B350" s="33"/>
      <c r="C350" s="193" t="s">
        <v>931</v>
      </c>
      <c r="D350" s="193" t="s">
        <v>172</v>
      </c>
      <c r="E350" s="194" t="s">
        <v>932</v>
      </c>
      <c r="F350" s="195" t="s">
        <v>933</v>
      </c>
      <c r="G350" s="196" t="s">
        <v>136</v>
      </c>
      <c r="H350" s="197">
        <v>2</v>
      </c>
      <c r="I350" s="198"/>
      <c r="J350" s="199">
        <f t="shared" si="80"/>
        <v>0</v>
      </c>
      <c r="K350" s="195" t="s">
        <v>20</v>
      </c>
      <c r="L350" s="200"/>
      <c r="M350" s="201" t="s">
        <v>20</v>
      </c>
      <c r="N350" s="202" t="s">
        <v>45</v>
      </c>
      <c r="O350" s="34"/>
      <c r="P350" s="186">
        <f t="shared" si="81"/>
        <v>0</v>
      </c>
      <c r="Q350" s="186">
        <v>1E-3</v>
      </c>
      <c r="R350" s="186">
        <f t="shared" si="82"/>
        <v>2E-3</v>
      </c>
      <c r="S350" s="186">
        <v>0</v>
      </c>
      <c r="T350" s="187">
        <f t="shared" si="83"/>
        <v>0</v>
      </c>
      <c r="AR350" s="16" t="s">
        <v>225</v>
      </c>
      <c r="AT350" s="16" t="s">
        <v>172</v>
      </c>
      <c r="AU350" s="16" t="s">
        <v>83</v>
      </c>
      <c r="AY350" s="16" t="s">
        <v>130</v>
      </c>
      <c r="BE350" s="188">
        <f t="shared" si="84"/>
        <v>0</v>
      </c>
      <c r="BF350" s="188">
        <f t="shared" si="85"/>
        <v>0</v>
      </c>
      <c r="BG350" s="188">
        <f t="shared" si="86"/>
        <v>0</v>
      </c>
      <c r="BH350" s="188">
        <f t="shared" si="87"/>
        <v>0</v>
      </c>
      <c r="BI350" s="188">
        <f t="shared" si="88"/>
        <v>0</v>
      </c>
      <c r="BJ350" s="16" t="s">
        <v>22</v>
      </c>
      <c r="BK350" s="188">
        <f t="shared" si="89"/>
        <v>0</v>
      </c>
      <c r="BL350" s="16" t="s">
        <v>221</v>
      </c>
      <c r="BM350" s="16" t="s">
        <v>934</v>
      </c>
    </row>
    <row r="351" spans="2:65" s="1" customFormat="1" ht="22.5" customHeight="1" x14ac:dyDescent="0.3">
      <c r="B351" s="33"/>
      <c r="C351" s="177" t="s">
        <v>935</v>
      </c>
      <c r="D351" s="177" t="s">
        <v>133</v>
      </c>
      <c r="E351" s="178" t="s">
        <v>916</v>
      </c>
      <c r="F351" s="179" t="s">
        <v>917</v>
      </c>
      <c r="G351" s="180" t="s">
        <v>136</v>
      </c>
      <c r="H351" s="181">
        <v>2</v>
      </c>
      <c r="I351" s="182"/>
      <c r="J351" s="183">
        <f t="shared" si="80"/>
        <v>0</v>
      </c>
      <c r="K351" s="179" t="s">
        <v>137</v>
      </c>
      <c r="L351" s="53"/>
      <c r="M351" s="184" t="s">
        <v>20</v>
      </c>
      <c r="N351" s="185" t="s">
        <v>45</v>
      </c>
      <c r="O351" s="34"/>
      <c r="P351" s="186">
        <f t="shared" si="81"/>
        <v>0</v>
      </c>
      <c r="Q351" s="186">
        <v>2.5000000000000001E-4</v>
      </c>
      <c r="R351" s="186">
        <f t="shared" si="82"/>
        <v>5.0000000000000001E-4</v>
      </c>
      <c r="S351" s="186">
        <v>0</v>
      </c>
      <c r="T351" s="187">
        <f t="shared" si="83"/>
        <v>0</v>
      </c>
      <c r="AR351" s="16" t="s">
        <v>221</v>
      </c>
      <c r="AT351" s="16" t="s">
        <v>133</v>
      </c>
      <c r="AU351" s="16" t="s">
        <v>83</v>
      </c>
      <c r="AY351" s="16" t="s">
        <v>130</v>
      </c>
      <c r="BE351" s="188">
        <f t="shared" si="84"/>
        <v>0</v>
      </c>
      <c r="BF351" s="188">
        <f t="shared" si="85"/>
        <v>0</v>
      </c>
      <c r="BG351" s="188">
        <f t="shared" si="86"/>
        <v>0</v>
      </c>
      <c r="BH351" s="188">
        <f t="shared" si="87"/>
        <v>0</v>
      </c>
      <c r="BI351" s="188">
        <f t="shared" si="88"/>
        <v>0</v>
      </c>
      <c r="BJ351" s="16" t="s">
        <v>22</v>
      </c>
      <c r="BK351" s="188">
        <f t="shared" si="89"/>
        <v>0</v>
      </c>
      <c r="BL351" s="16" t="s">
        <v>221</v>
      </c>
      <c r="BM351" s="16" t="s">
        <v>936</v>
      </c>
    </row>
    <row r="352" spans="2:65" s="1" customFormat="1" ht="22.5" customHeight="1" x14ac:dyDescent="0.3">
      <c r="B352" s="33"/>
      <c r="C352" s="193" t="s">
        <v>937</v>
      </c>
      <c r="D352" s="193" t="s">
        <v>172</v>
      </c>
      <c r="E352" s="194" t="s">
        <v>938</v>
      </c>
      <c r="F352" s="195" t="s">
        <v>939</v>
      </c>
      <c r="G352" s="196" t="s">
        <v>136</v>
      </c>
      <c r="H352" s="197">
        <v>2</v>
      </c>
      <c r="I352" s="198"/>
      <c r="J352" s="199">
        <f t="shared" si="80"/>
        <v>0</v>
      </c>
      <c r="K352" s="195" t="s">
        <v>20</v>
      </c>
      <c r="L352" s="200"/>
      <c r="M352" s="201" t="s">
        <v>20</v>
      </c>
      <c r="N352" s="202" t="s">
        <v>45</v>
      </c>
      <c r="O352" s="34"/>
      <c r="P352" s="186">
        <f t="shared" si="81"/>
        <v>0</v>
      </c>
      <c r="Q352" s="186">
        <v>1.5E-3</v>
      </c>
      <c r="R352" s="186">
        <f t="shared" si="82"/>
        <v>3.0000000000000001E-3</v>
      </c>
      <c r="S352" s="186">
        <v>0</v>
      </c>
      <c r="T352" s="187">
        <f t="shared" si="83"/>
        <v>0</v>
      </c>
      <c r="AR352" s="16" t="s">
        <v>225</v>
      </c>
      <c r="AT352" s="16" t="s">
        <v>172</v>
      </c>
      <c r="AU352" s="16" t="s">
        <v>83</v>
      </c>
      <c r="AY352" s="16" t="s">
        <v>130</v>
      </c>
      <c r="BE352" s="188">
        <f t="shared" si="84"/>
        <v>0</v>
      </c>
      <c r="BF352" s="188">
        <f t="shared" si="85"/>
        <v>0</v>
      </c>
      <c r="BG352" s="188">
        <f t="shared" si="86"/>
        <v>0</v>
      </c>
      <c r="BH352" s="188">
        <f t="shared" si="87"/>
        <v>0</v>
      </c>
      <c r="BI352" s="188">
        <f t="shared" si="88"/>
        <v>0</v>
      </c>
      <c r="BJ352" s="16" t="s">
        <v>22</v>
      </c>
      <c r="BK352" s="188">
        <f t="shared" si="89"/>
        <v>0</v>
      </c>
      <c r="BL352" s="16" t="s">
        <v>221</v>
      </c>
      <c r="BM352" s="16" t="s">
        <v>940</v>
      </c>
    </row>
    <row r="353" spans="2:65" s="1" customFormat="1" ht="22.5" customHeight="1" x14ac:dyDescent="0.3">
      <c r="B353" s="33"/>
      <c r="C353" s="177" t="s">
        <v>941</v>
      </c>
      <c r="D353" s="177" t="s">
        <v>133</v>
      </c>
      <c r="E353" s="178" t="s">
        <v>942</v>
      </c>
      <c r="F353" s="179" t="s">
        <v>943</v>
      </c>
      <c r="G353" s="180" t="s">
        <v>136</v>
      </c>
      <c r="H353" s="181">
        <v>10</v>
      </c>
      <c r="I353" s="182"/>
      <c r="J353" s="183">
        <f t="shared" si="80"/>
        <v>0</v>
      </c>
      <c r="K353" s="179" t="s">
        <v>137</v>
      </c>
      <c r="L353" s="53"/>
      <c r="M353" s="184" t="s">
        <v>20</v>
      </c>
      <c r="N353" s="185" t="s">
        <v>45</v>
      </c>
      <c r="O353" s="34"/>
      <c r="P353" s="186">
        <f t="shared" si="81"/>
        <v>0</v>
      </c>
      <c r="Q353" s="186">
        <v>3.5E-4</v>
      </c>
      <c r="R353" s="186">
        <f t="shared" si="82"/>
        <v>3.5000000000000001E-3</v>
      </c>
      <c r="S353" s="186">
        <v>0</v>
      </c>
      <c r="T353" s="187">
        <f t="shared" si="83"/>
        <v>0</v>
      </c>
      <c r="AR353" s="16" t="s">
        <v>221</v>
      </c>
      <c r="AT353" s="16" t="s">
        <v>133</v>
      </c>
      <c r="AU353" s="16" t="s">
        <v>83</v>
      </c>
      <c r="AY353" s="16" t="s">
        <v>130</v>
      </c>
      <c r="BE353" s="188">
        <f t="shared" si="84"/>
        <v>0</v>
      </c>
      <c r="BF353" s="188">
        <f t="shared" si="85"/>
        <v>0</v>
      </c>
      <c r="BG353" s="188">
        <f t="shared" si="86"/>
        <v>0</v>
      </c>
      <c r="BH353" s="188">
        <f t="shared" si="87"/>
        <v>0</v>
      </c>
      <c r="BI353" s="188">
        <f t="shared" si="88"/>
        <v>0</v>
      </c>
      <c r="BJ353" s="16" t="s">
        <v>22</v>
      </c>
      <c r="BK353" s="188">
        <f t="shared" si="89"/>
        <v>0</v>
      </c>
      <c r="BL353" s="16" t="s">
        <v>221</v>
      </c>
      <c r="BM353" s="16" t="s">
        <v>944</v>
      </c>
    </row>
    <row r="354" spans="2:65" s="1" customFormat="1" ht="22.5" customHeight="1" x14ac:dyDescent="0.3">
      <c r="B354" s="33"/>
      <c r="C354" s="193" t="s">
        <v>945</v>
      </c>
      <c r="D354" s="193" t="s">
        <v>172</v>
      </c>
      <c r="E354" s="194" t="s">
        <v>946</v>
      </c>
      <c r="F354" s="195" t="s">
        <v>947</v>
      </c>
      <c r="G354" s="196" t="s">
        <v>136</v>
      </c>
      <c r="H354" s="197">
        <v>10</v>
      </c>
      <c r="I354" s="198"/>
      <c r="J354" s="199">
        <f t="shared" si="80"/>
        <v>0</v>
      </c>
      <c r="K354" s="195" t="s">
        <v>20</v>
      </c>
      <c r="L354" s="200"/>
      <c r="M354" s="201" t="s">
        <v>20</v>
      </c>
      <c r="N354" s="202" t="s">
        <v>45</v>
      </c>
      <c r="O354" s="34"/>
      <c r="P354" s="186">
        <f t="shared" si="81"/>
        <v>0</v>
      </c>
      <c r="Q354" s="186">
        <v>3.0000000000000001E-3</v>
      </c>
      <c r="R354" s="186">
        <f t="shared" si="82"/>
        <v>0.03</v>
      </c>
      <c r="S354" s="186">
        <v>0</v>
      </c>
      <c r="T354" s="187">
        <f t="shared" si="83"/>
        <v>0</v>
      </c>
      <c r="AR354" s="16" t="s">
        <v>225</v>
      </c>
      <c r="AT354" s="16" t="s">
        <v>172</v>
      </c>
      <c r="AU354" s="16" t="s">
        <v>83</v>
      </c>
      <c r="AY354" s="16" t="s">
        <v>130</v>
      </c>
      <c r="BE354" s="188">
        <f t="shared" si="84"/>
        <v>0</v>
      </c>
      <c r="BF354" s="188">
        <f t="shared" si="85"/>
        <v>0</v>
      </c>
      <c r="BG354" s="188">
        <f t="shared" si="86"/>
        <v>0</v>
      </c>
      <c r="BH354" s="188">
        <f t="shared" si="87"/>
        <v>0</v>
      </c>
      <c r="BI354" s="188">
        <f t="shared" si="88"/>
        <v>0</v>
      </c>
      <c r="BJ354" s="16" t="s">
        <v>22</v>
      </c>
      <c r="BK354" s="188">
        <f t="shared" si="89"/>
        <v>0</v>
      </c>
      <c r="BL354" s="16" t="s">
        <v>221</v>
      </c>
      <c r="BM354" s="16" t="s">
        <v>948</v>
      </c>
    </row>
    <row r="355" spans="2:65" s="1" customFormat="1" ht="22.5" customHeight="1" x14ac:dyDescent="0.3">
      <c r="B355" s="33"/>
      <c r="C355" s="177" t="s">
        <v>949</v>
      </c>
      <c r="D355" s="177" t="s">
        <v>133</v>
      </c>
      <c r="E355" s="178" t="s">
        <v>942</v>
      </c>
      <c r="F355" s="179" t="s">
        <v>943</v>
      </c>
      <c r="G355" s="180" t="s">
        <v>136</v>
      </c>
      <c r="H355" s="181">
        <v>4</v>
      </c>
      <c r="I355" s="182"/>
      <c r="J355" s="183">
        <f t="shared" si="80"/>
        <v>0</v>
      </c>
      <c r="K355" s="179" t="s">
        <v>137</v>
      </c>
      <c r="L355" s="53"/>
      <c r="M355" s="184" t="s">
        <v>20</v>
      </c>
      <c r="N355" s="185" t="s">
        <v>45</v>
      </c>
      <c r="O355" s="34"/>
      <c r="P355" s="186">
        <f t="shared" si="81"/>
        <v>0</v>
      </c>
      <c r="Q355" s="186">
        <v>3.5E-4</v>
      </c>
      <c r="R355" s="186">
        <f t="shared" si="82"/>
        <v>1.4E-3</v>
      </c>
      <c r="S355" s="186">
        <v>0</v>
      </c>
      <c r="T355" s="187">
        <f t="shared" si="83"/>
        <v>0</v>
      </c>
      <c r="AR355" s="16" t="s">
        <v>221</v>
      </c>
      <c r="AT355" s="16" t="s">
        <v>133</v>
      </c>
      <c r="AU355" s="16" t="s">
        <v>83</v>
      </c>
      <c r="AY355" s="16" t="s">
        <v>130</v>
      </c>
      <c r="BE355" s="188">
        <f t="shared" si="84"/>
        <v>0</v>
      </c>
      <c r="BF355" s="188">
        <f t="shared" si="85"/>
        <v>0</v>
      </c>
      <c r="BG355" s="188">
        <f t="shared" si="86"/>
        <v>0</v>
      </c>
      <c r="BH355" s="188">
        <f t="shared" si="87"/>
        <v>0</v>
      </c>
      <c r="BI355" s="188">
        <f t="shared" si="88"/>
        <v>0</v>
      </c>
      <c r="BJ355" s="16" t="s">
        <v>22</v>
      </c>
      <c r="BK355" s="188">
        <f t="shared" si="89"/>
        <v>0</v>
      </c>
      <c r="BL355" s="16" t="s">
        <v>221</v>
      </c>
      <c r="BM355" s="16" t="s">
        <v>950</v>
      </c>
    </row>
    <row r="356" spans="2:65" s="1" customFormat="1" ht="22.5" customHeight="1" x14ac:dyDescent="0.3">
      <c r="B356" s="33"/>
      <c r="C356" s="193" t="s">
        <v>951</v>
      </c>
      <c r="D356" s="193" t="s">
        <v>172</v>
      </c>
      <c r="E356" s="194" t="s">
        <v>952</v>
      </c>
      <c r="F356" s="195" t="s">
        <v>953</v>
      </c>
      <c r="G356" s="196" t="s">
        <v>136</v>
      </c>
      <c r="H356" s="197">
        <v>4</v>
      </c>
      <c r="I356" s="198"/>
      <c r="J356" s="199">
        <f t="shared" si="80"/>
        <v>0</v>
      </c>
      <c r="K356" s="195" t="s">
        <v>20</v>
      </c>
      <c r="L356" s="200"/>
      <c r="M356" s="201" t="s">
        <v>20</v>
      </c>
      <c r="N356" s="202" t="s">
        <v>45</v>
      </c>
      <c r="O356" s="34"/>
      <c r="P356" s="186">
        <f t="shared" si="81"/>
        <v>0</v>
      </c>
      <c r="Q356" s="186">
        <v>2E-3</v>
      </c>
      <c r="R356" s="186">
        <f t="shared" si="82"/>
        <v>8.0000000000000002E-3</v>
      </c>
      <c r="S356" s="186">
        <v>0</v>
      </c>
      <c r="T356" s="187">
        <f t="shared" si="83"/>
        <v>0</v>
      </c>
      <c r="AR356" s="16" t="s">
        <v>225</v>
      </c>
      <c r="AT356" s="16" t="s">
        <v>172</v>
      </c>
      <c r="AU356" s="16" t="s">
        <v>83</v>
      </c>
      <c r="AY356" s="16" t="s">
        <v>130</v>
      </c>
      <c r="BE356" s="188">
        <f t="shared" si="84"/>
        <v>0</v>
      </c>
      <c r="BF356" s="188">
        <f t="shared" si="85"/>
        <v>0</v>
      </c>
      <c r="BG356" s="188">
        <f t="shared" si="86"/>
        <v>0</v>
      </c>
      <c r="BH356" s="188">
        <f t="shared" si="87"/>
        <v>0</v>
      </c>
      <c r="BI356" s="188">
        <f t="shared" si="88"/>
        <v>0</v>
      </c>
      <c r="BJ356" s="16" t="s">
        <v>22</v>
      </c>
      <c r="BK356" s="188">
        <f t="shared" si="89"/>
        <v>0</v>
      </c>
      <c r="BL356" s="16" t="s">
        <v>221</v>
      </c>
      <c r="BM356" s="16" t="s">
        <v>954</v>
      </c>
    </row>
    <row r="357" spans="2:65" s="1" customFormat="1" ht="22.5" customHeight="1" x14ac:dyDescent="0.3">
      <c r="B357" s="33"/>
      <c r="C357" s="177" t="s">
        <v>955</v>
      </c>
      <c r="D357" s="177" t="s">
        <v>133</v>
      </c>
      <c r="E357" s="178" t="s">
        <v>942</v>
      </c>
      <c r="F357" s="179" t="s">
        <v>943</v>
      </c>
      <c r="G357" s="180" t="s">
        <v>136</v>
      </c>
      <c r="H357" s="181">
        <v>4</v>
      </c>
      <c r="I357" s="182"/>
      <c r="J357" s="183">
        <f t="shared" si="80"/>
        <v>0</v>
      </c>
      <c r="K357" s="179" t="s">
        <v>137</v>
      </c>
      <c r="L357" s="53"/>
      <c r="M357" s="184" t="s">
        <v>20</v>
      </c>
      <c r="N357" s="185" t="s">
        <v>45</v>
      </c>
      <c r="O357" s="34"/>
      <c r="P357" s="186">
        <f t="shared" si="81"/>
        <v>0</v>
      </c>
      <c r="Q357" s="186">
        <v>3.5E-4</v>
      </c>
      <c r="R357" s="186">
        <f t="shared" si="82"/>
        <v>1.4E-3</v>
      </c>
      <c r="S357" s="186">
        <v>0</v>
      </c>
      <c r="T357" s="187">
        <f t="shared" si="83"/>
        <v>0</v>
      </c>
      <c r="AR357" s="16" t="s">
        <v>221</v>
      </c>
      <c r="AT357" s="16" t="s">
        <v>133</v>
      </c>
      <c r="AU357" s="16" t="s">
        <v>83</v>
      </c>
      <c r="AY357" s="16" t="s">
        <v>130</v>
      </c>
      <c r="BE357" s="188">
        <f t="shared" si="84"/>
        <v>0</v>
      </c>
      <c r="BF357" s="188">
        <f t="shared" si="85"/>
        <v>0</v>
      </c>
      <c r="BG357" s="188">
        <f t="shared" si="86"/>
        <v>0</v>
      </c>
      <c r="BH357" s="188">
        <f t="shared" si="87"/>
        <v>0</v>
      </c>
      <c r="BI357" s="188">
        <f t="shared" si="88"/>
        <v>0</v>
      </c>
      <c r="BJ357" s="16" t="s">
        <v>22</v>
      </c>
      <c r="BK357" s="188">
        <f t="shared" si="89"/>
        <v>0</v>
      </c>
      <c r="BL357" s="16" t="s">
        <v>221</v>
      </c>
      <c r="BM357" s="16" t="s">
        <v>956</v>
      </c>
    </row>
    <row r="358" spans="2:65" s="1" customFormat="1" ht="22.5" customHeight="1" x14ac:dyDescent="0.3">
      <c r="B358" s="33"/>
      <c r="C358" s="193" t="s">
        <v>957</v>
      </c>
      <c r="D358" s="193" t="s">
        <v>172</v>
      </c>
      <c r="E358" s="194" t="s">
        <v>958</v>
      </c>
      <c r="F358" s="195" t="s">
        <v>959</v>
      </c>
      <c r="G358" s="196" t="s">
        <v>136</v>
      </c>
      <c r="H358" s="197">
        <v>4</v>
      </c>
      <c r="I358" s="198"/>
      <c r="J358" s="199">
        <f t="shared" si="80"/>
        <v>0</v>
      </c>
      <c r="K358" s="195" t="s">
        <v>20</v>
      </c>
      <c r="L358" s="200"/>
      <c r="M358" s="201" t="s">
        <v>20</v>
      </c>
      <c r="N358" s="202" t="s">
        <v>45</v>
      </c>
      <c r="O358" s="34"/>
      <c r="P358" s="186">
        <f t="shared" si="81"/>
        <v>0</v>
      </c>
      <c r="Q358" s="186">
        <v>3.0000000000000001E-3</v>
      </c>
      <c r="R358" s="186">
        <f t="shared" si="82"/>
        <v>1.2E-2</v>
      </c>
      <c r="S358" s="186">
        <v>0</v>
      </c>
      <c r="T358" s="187">
        <f t="shared" si="83"/>
        <v>0</v>
      </c>
      <c r="AR358" s="16" t="s">
        <v>225</v>
      </c>
      <c r="AT358" s="16" t="s">
        <v>172</v>
      </c>
      <c r="AU358" s="16" t="s">
        <v>83</v>
      </c>
      <c r="AY358" s="16" t="s">
        <v>130</v>
      </c>
      <c r="BE358" s="188">
        <f t="shared" si="84"/>
        <v>0</v>
      </c>
      <c r="BF358" s="188">
        <f t="shared" si="85"/>
        <v>0</v>
      </c>
      <c r="BG358" s="188">
        <f t="shared" si="86"/>
        <v>0</v>
      </c>
      <c r="BH358" s="188">
        <f t="shared" si="87"/>
        <v>0</v>
      </c>
      <c r="BI358" s="188">
        <f t="shared" si="88"/>
        <v>0</v>
      </c>
      <c r="BJ358" s="16" t="s">
        <v>22</v>
      </c>
      <c r="BK358" s="188">
        <f t="shared" si="89"/>
        <v>0</v>
      </c>
      <c r="BL358" s="16" t="s">
        <v>221</v>
      </c>
      <c r="BM358" s="16" t="s">
        <v>960</v>
      </c>
    </row>
    <row r="359" spans="2:65" s="1" customFormat="1" ht="22.5" customHeight="1" x14ac:dyDescent="0.3">
      <c r="B359" s="33"/>
      <c r="C359" s="177" t="s">
        <v>961</v>
      </c>
      <c r="D359" s="177" t="s">
        <v>133</v>
      </c>
      <c r="E359" s="178" t="s">
        <v>962</v>
      </c>
      <c r="F359" s="179" t="s">
        <v>963</v>
      </c>
      <c r="G359" s="180" t="s">
        <v>136</v>
      </c>
      <c r="H359" s="181">
        <v>16</v>
      </c>
      <c r="I359" s="182"/>
      <c r="J359" s="183">
        <f t="shared" si="80"/>
        <v>0</v>
      </c>
      <c r="K359" s="179" t="s">
        <v>137</v>
      </c>
      <c r="L359" s="53"/>
      <c r="M359" s="184" t="s">
        <v>20</v>
      </c>
      <c r="N359" s="185" t="s">
        <v>45</v>
      </c>
      <c r="O359" s="34"/>
      <c r="P359" s="186">
        <f t="shared" si="81"/>
        <v>0</v>
      </c>
      <c r="Q359" s="186">
        <v>2.2000000000000001E-4</v>
      </c>
      <c r="R359" s="186">
        <f t="shared" si="82"/>
        <v>3.5200000000000001E-3</v>
      </c>
      <c r="S359" s="186">
        <v>0</v>
      </c>
      <c r="T359" s="187">
        <f t="shared" si="83"/>
        <v>0</v>
      </c>
      <c r="AR359" s="16" t="s">
        <v>221</v>
      </c>
      <c r="AT359" s="16" t="s">
        <v>133</v>
      </c>
      <c r="AU359" s="16" t="s">
        <v>83</v>
      </c>
      <c r="AY359" s="16" t="s">
        <v>130</v>
      </c>
      <c r="BE359" s="188">
        <f t="shared" si="84"/>
        <v>0</v>
      </c>
      <c r="BF359" s="188">
        <f t="shared" si="85"/>
        <v>0</v>
      </c>
      <c r="BG359" s="188">
        <f t="shared" si="86"/>
        <v>0</v>
      </c>
      <c r="BH359" s="188">
        <f t="shared" si="87"/>
        <v>0</v>
      </c>
      <c r="BI359" s="188">
        <f t="shared" si="88"/>
        <v>0</v>
      </c>
      <c r="BJ359" s="16" t="s">
        <v>22</v>
      </c>
      <c r="BK359" s="188">
        <f t="shared" si="89"/>
        <v>0</v>
      </c>
      <c r="BL359" s="16" t="s">
        <v>221</v>
      </c>
      <c r="BM359" s="16" t="s">
        <v>964</v>
      </c>
    </row>
    <row r="360" spans="2:65" s="1" customFormat="1" ht="31.5" customHeight="1" x14ac:dyDescent="0.3">
      <c r="B360" s="33"/>
      <c r="C360" s="177" t="s">
        <v>965</v>
      </c>
      <c r="D360" s="177" t="s">
        <v>133</v>
      </c>
      <c r="E360" s="178" t="s">
        <v>966</v>
      </c>
      <c r="F360" s="179" t="s">
        <v>967</v>
      </c>
      <c r="G360" s="180" t="s">
        <v>136</v>
      </c>
      <c r="H360" s="181">
        <v>14</v>
      </c>
      <c r="I360" s="182"/>
      <c r="J360" s="183">
        <f t="shared" si="80"/>
        <v>0</v>
      </c>
      <c r="K360" s="179" t="s">
        <v>20</v>
      </c>
      <c r="L360" s="53"/>
      <c r="M360" s="184" t="s">
        <v>20</v>
      </c>
      <c r="N360" s="185" t="s">
        <v>45</v>
      </c>
      <c r="O360" s="34"/>
      <c r="P360" s="186">
        <f t="shared" si="81"/>
        <v>0</v>
      </c>
      <c r="Q360" s="186">
        <v>5.2999999999999998E-4</v>
      </c>
      <c r="R360" s="186">
        <f t="shared" si="82"/>
        <v>7.4199999999999995E-3</v>
      </c>
      <c r="S360" s="186">
        <v>0</v>
      </c>
      <c r="T360" s="187">
        <f t="shared" si="83"/>
        <v>0</v>
      </c>
      <c r="AR360" s="16" t="s">
        <v>221</v>
      </c>
      <c r="AT360" s="16" t="s">
        <v>133</v>
      </c>
      <c r="AU360" s="16" t="s">
        <v>83</v>
      </c>
      <c r="AY360" s="16" t="s">
        <v>130</v>
      </c>
      <c r="BE360" s="188">
        <f t="shared" si="84"/>
        <v>0</v>
      </c>
      <c r="BF360" s="188">
        <f t="shared" si="85"/>
        <v>0</v>
      </c>
      <c r="BG360" s="188">
        <f t="shared" si="86"/>
        <v>0</v>
      </c>
      <c r="BH360" s="188">
        <f t="shared" si="87"/>
        <v>0</v>
      </c>
      <c r="BI360" s="188">
        <f t="shared" si="88"/>
        <v>0</v>
      </c>
      <c r="BJ360" s="16" t="s">
        <v>22</v>
      </c>
      <c r="BK360" s="188">
        <f t="shared" si="89"/>
        <v>0</v>
      </c>
      <c r="BL360" s="16" t="s">
        <v>221</v>
      </c>
      <c r="BM360" s="16" t="s">
        <v>968</v>
      </c>
    </row>
    <row r="361" spans="2:65" s="1" customFormat="1" ht="31.5" customHeight="1" x14ac:dyDescent="0.3">
      <c r="B361" s="33"/>
      <c r="C361" s="177" t="s">
        <v>969</v>
      </c>
      <c r="D361" s="177" t="s">
        <v>133</v>
      </c>
      <c r="E361" s="178" t="s">
        <v>970</v>
      </c>
      <c r="F361" s="179" t="s">
        <v>971</v>
      </c>
      <c r="G361" s="180" t="s">
        <v>136</v>
      </c>
      <c r="H361" s="181">
        <v>1</v>
      </c>
      <c r="I361" s="182"/>
      <c r="J361" s="183">
        <f t="shared" si="80"/>
        <v>0</v>
      </c>
      <c r="K361" s="179" t="s">
        <v>20</v>
      </c>
      <c r="L361" s="53"/>
      <c r="M361" s="184" t="s">
        <v>20</v>
      </c>
      <c r="N361" s="185" t="s">
        <v>45</v>
      </c>
      <c r="O361" s="34"/>
      <c r="P361" s="186">
        <f t="shared" si="81"/>
        <v>0</v>
      </c>
      <c r="Q361" s="186">
        <v>5.2999999999999998E-4</v>
      </c>
      <c r="R361" s="186">
        <f t="shared" si="82"/>
        <v>5.2999999999999998E-4</v>
      </c>
      <c r="S361" s="186">
        <v>0</v>
      </c>
      <c r="T361" s="187">
        <f t="shared" si="83"/>
        <v>0</v>
      </c>
      <c r="AR361" s="16" t="s">
        <v>221</v>
      </c>
      <c r="AT361" s="16" t="s">
        <v>133</v>
      </c>
      <c r="AU361" s="16" t="s">
        <v>83</v>
      </c>
      <c r="AY361" s="16" t="s">
        <v>130</v>
      </c>
      <c r="BE361" s="188">
        <f t="shared" si="84"/>
        <v>0</v>
      </c>
      <c r="BF361" s="188">
        <f t="shared" si="85"/>
        <v>0</v>
      </c>
      <c r="BG361" s="188">
        <f t="shared" si="86"/>
        <v>0</v>
      </c>
      <c r="BH361" s="188">
        <f t="shared" si="87"/>
        <v>0</v>
      </c>
      <c r="BI361" s="188">
        <f t="shared" si="88"/>
        <v>0</v>
      </c>
      <c r="BJ361" s="16" t="s">
        <v>22</v>
      </c>
      <c r="BK361" s="188">
        <f t="shared" si="89"/>
        <v>0</v>
      </c>
      <c r="BL361" s="16" t="s">
        <v>221</v>
      </c>
      <c r="BM361" s="16" t="s">
        <v>972</v>
      </c>
    </row>
    <row r="362" spans="2:65" s="1" customFormat="1" ht="31.5" customHeight="1" x14ac:dyDescent="0.3">
      <c r="B362" s="33"/>
      <c r="C362" s="177" t="s">
        <v>973</v>
      </c>
      <c r="D362" s="177" t="s">
        <v>133</v>
      </c>
      <c r="E362" s="178" t="s">
        <v>974</v>
      </c>
      <c r="F362" s="179" t="s">
        <v>975</v>
      </c>
      <c r="G362" s="180" t="s">
        <v>136</v>
      </c>
      <c r="H362" s="181">
        <v>2</v>
      </c>
      <c r="I362" s="182"/>
      <c r="J362" s="183">
        <f t="shared" si="80"/>
        <v>0</v>
      </c>
      <c r="K362" s="179" t="s">
        <v>137</v>
      </c>
      <c r="L362" s="53"/>
      <c r="M362" s="184" t="s">
        <v>20</v>
      </c>
      <c r="N362" s="185" t="s">
        <v>45</v>
      </c>
      <c r="O362" s="34"/>
      <c r="P362" s="186">
        <f t="shared" si="81"/>
        <v>0</v>
      </c>
      <c r="Q362" s="186">
        <v>5.5000000000000003E-4</v>
      </c>
      <c r="R362" s="186">
        <f t="shared" si="82"/>
        <v>1.1000000000000001E-3</v>
      </c>
      <c r="S362" s="186">
        <v>0</v>
      </c>
      <c r="T362" s="187">
        <f t="shared" si="83"/>
        <v>0</v>
      </c>
      <c r="AR362" s="16" t="s">
        <v>221</v>
      </c>
      <c r="AT362" s="16" t="s">
        <v>133</v>
      </c>
      <c r="AU362" s="16" t="s">
        <v>83</v>
      </c>
      <c r="AY362" s="16" t="s">
        <v>130</v>
      </c>
      <c r="BE362" s="188">
        <f t="shared" si="84"/>
        <v>0</v>
      </c>
      <c r="BF362" s="188">
        <f t="shared" si="85"/>
        <v>0</v>
      </c>
      <c r="BG362" s="188">
        <f t="shared" si="86"/>
        <v>0</v>
      </c>
      <c r="BH362" s="188">
        <f t="shared" si="87"/>
        <v>0</v>
      </c>
      <c r="BI362" s="188">
        <f t="shared" si="88"/>
        <v>0</v>
      </c>
      <c r="BJ362" s="16" t="s">
        <v>22</v>
      </c>
      <c r="BK362" s="188">
        <f t="shared" si="89"/>
        <v>0</v>
      </c>
      <c r="BL362" s="16" t="s">
        <v>221</v>
      </c>
      <c r="BM362" s="16" t="s">
        <v>976</v>
      </c>
    </row>
    <row r="363" spans="2:65" s="1" customFormat="1" ht="22.5" customHeight="1" x14ac:dyDescent="0.3">
      <c r="B363" s="33"/>
      <c r="C363" s="177" t="s">
        <v>977</v>
      </c>
      <c r="D363" s="177" t="s">
        <v>133</v>
      </c>
      <c r="E363" s="178" t="s">
        <v>978</v>
      </c>
      <c r="F363" s="179" t="s">
        <v>979</v>
      </c>
      <c r="G363" s="180" t="s">
        <v>136</v>
      </c>
      <c r="H363" s="181">
        <v>4</v>
      </c>
      <c r="I363" s="182"/>
      <c r="J363" s="183">
        <f t="shared" si="80"/>
        <v>0</v>
      </c>
      <c r="K363" s="179" t="s">
        <v>20</v>
      </c>
      <c r="L363" s="53"/>
      <c r="M363" s="184" t="s">
        <v>20</v>
      </c>
      <c r="N363" s="185" t="s">
        <v>45</v>
      </c>
      <c r="O363" s="34"/>
      <c r="P363" s="186">
        <f t="shared" si="81"/>
        <v>0</v>
      </c>
      <c r="Q363" s="186">
        <v>1.5E-3</v>
      </c>
      <c r="R363" s="186">
        <f t="shared" si="82"/>
        <v>6.0000000000000001E-3</v>
      </c>
      <c r="S363" s="186">
        <v>0</v>
      </c>
      <c r="T363" s="187">
        <f t="shared" si="83"/>
        <v>0</v>
      </c>
      <c r="AR363" s="16" t="s">
        <v>221</v>
      </c>
      <c r="AT363" s="16" t="s">
        <v>133</v>
      </c>
      <c r="AU363" s="16" t="s">
        <v>83</v>
      </c>
      <c r="AY363" s="16" t="s">
        <v>130</v>
      </c>
      <c r="BE363" s="188">
        <f t="shared" si="84"/>
        <v>0</v>
      </c>
      <c r="BF363" s="188">
        <f t="shared" si="85"/>
        <v>0</v>
      </c>
      <c r="BG363" s="188">
        <f t="shared" si="86"/>
        <v>0</v>
      </c>
      <c r="BH363" s="188">
        <f t="shared" si="87"/>
        <v>0</v>
      </c>
      <c r="BI363" s="188">
        <f t="shared" si="88"/>
        <v>0</v>
      </c>
      <c r="BJ363" s="16" t="s">
        <v>22</v>
      </c>
      <c r="BK363" s="188">
        <f t="shared" si="89"/>
        <v>0</v>
      </c>
      <c r="BL363" s="16" t="s">
        <v>221</v>
      </c>
      <c r="BM363" s="16" t="s">
        <v>980</v>
      </c>
    </row>
    <row r="364" spans="2:65" s="1" customFormat="1" ht="22.5" customHeight="1" x14ac:dyDescent="0.3">
      <c r="B364" s="33"/>
      <c r="C364" s="177" t="s">
        <v>981</v>
      </c>
      <c r="D364" s="177" t="s">
        <v>133</v>
      </c>
      <c r="E364" s="178" t="s">
        <v>982</v>
      </c>
      <c r="F364" s="179" t="s">
        <v>983</v>
      </c>
      <c r="G364" s="180" t="s">
        <v>136</v>
      </c>
      <c r="H364" s="181">
        <v>1</v>
      </c>
      <c r="I364" s="182"/>
      <c r="J364" s="183">
        <f t="shared" si="80"/>
        <v>0</v>
      </c>
      <c r="K364" s="179" t="s">
        <v>20</v>
      </c>
      <c r="L364" s="53"/>
      <c r="M364" s="184" t="s">
        <v>20</v>
      </c>
      <c r="N364" s="185" t="s">
        <v>45</v>
      </c>
      <c r="O364" s="34"/>
      <c r="P364" s="186">
        <f t="shared" si="81"/>
        <v>0</v>
      </c>
      <c r="Q364" s="186">
        <v>1.5E-3</v>
      </c>
      <c r="R364" s="186">
        <f t="shared" si="82"/>
        <v>1.5E-3</v>
      </c>
      <c r="S364" s="186">
        <v>0</v>
      </c>
      <c r="T364" s="187">
        <f t="shared" si="83"/>
        <v>0</v>
      </c>
      <c r="AR364" s="16" t="s">
        <v>221</v>
      </c>
      <c r="AT364" s="16" t="s">
        <v>133</v>
      </c>
      <c r="AU364" s="16" t="s">
        <v>83</v>
      </c>
      <c r="AY364" s="16" t="s">
        <v>130</v>
      </c>
      <c r="BE364" s="188">
        <f t="shared" si="84"/>
        <v>0</v>
      </c>
      <c r="BF364" s="188">
        <f t="shared" si="85"/>
        <v>0</v>
      </c>
      <c r="BG364" s="188">
        <f t="shared" si="86"/>
        <v>0</v>
      </c>
      <c r="BH364" s="188">
        <f t="shared" si="87"/>
        <v>0</v>
      </c>
      <c r="BI364" s="188">
        <f t="shared" si="88"/>
        <v>0</v>
      </c>
      <c r="BJ364" s="16" t="s">
        <v>22</v>
      </c>
      <c r="BK364" s="188">
        <f t="shared" si="89"/>
        <v>0</v>
      </c>
      <c r="BL364" s="16" t="s">
        <v>221</v>
      </c>
      <c r="BM364" s="16" t="s">
        <v>984</v>
      </c>
    </row>
    <row r="365" spans="2:65" s="1" customFormat="1" ht="22.5" customHeight="1" x14ac:dyDescent="0.3">
      <c r="B365" s="33"/>
      <c r="C365" s="177" t="s">
        <v>985</v>
      </c>
      <c r="D365" s="177" t="s">
        <v>133</v>
      </c>
      <c r="E365" s="178" t="s">
        <v>986</v>
      </c>
      <c r="F365" s="179" t="s">
        <v>987</v>
      </c>
      <c r="G365" s="180" t="s">
        <v>136</v>
      </c>
      <c r="H365" s="181">
        <v>5</v>
      </c>
      <c r="I365" s="182"/>
      <c r="J365" s="183">
        <f t="shared" si="80"/>
        <v>0</v>
      </c>
      <c r="K365" s="179" t="s">
        <v>20</v>
      </c>
      <c r="L365" s="53"/>
      <c r="M365" s="184" t="s">
        <v>20</v>
      </c>
      <c r="N365" s="185" t="s">
        <v>45</v>
      </c>
      <c r="O365" s="34"/>
      <c r="P365" s="186">
        <f t="shared" si="81"/>
        <v>0</v>
      </c>
      <c r="Q365" s="186">
        <v>1.5E-3</v>
      </c>
      <c r="R365" s="186">
        <f t="shared" si="82"/>
        <v>7.4999999999999997E-3</v>
      </c>
      <c r="S365" s="186">
        <v>0</v>
      </c>
      <c r="T365" s="187">
        <f t="shared" si="83"/>
        <v>0</v>
      </c>
      <c r="AR365" s="16" t="s">
        <v>221</v>
      </c>
      <c r="AT365" s="16" t="s">
        <v>133</v>
      </c>
      <c r="AU365" s="16" t="s">
        <v>83</v>
      </c>
      <c r="AY365" s="16" t="s">
        <v>130</v>
      </c>
      <c r="BE365" s="188">
        <f t="shared" si="84"/>
        <v>0</v>
      </c>
      <c r="BF365" s="188">
        <f t="shared" si="85"/>
        <v>0</v>
      </c>
      <c r="BG365" s="188">
        <f t="shared" si="86"/>
        <v>0</v>
      </c>
      <c r="BH365" s="188">
        <f t="shared" si="87"/>
        <v>0</v>
      </c>
      <c r="BI365" s="188">
        <f t="shared" si="88"/>
        <v>0</v>
      </c>
      <c r="BJ365" s="16" t="s">
        <v>22</v>
      </c>
      <c r="BK365" s="188">
        <f t="shared" si="89"/>
        <v>0</v>
      </c>
      <c r="BL365" s="16" t="s">
        <v>221</v>
      </c>
      <c r="BM365" s="16" t="s">
        <v>988</v>
      </c>
    </row>
    <row r="366" spans="2:65" s="1" customFormat="1" ht="22.5" customHeight="1" x14ac:dyDescent="0.3">
      <c r="B366" s="33"/>
      <c r="C366" s="177" t="s">
        <v>989</v>
      </c>
      <c r="D366" s="177" t="s">
        <v>133</v>
      </c>
      <c r="E366" s="178" t="s">
        <v>990</v>
      </c>
      <c r="F366" s="179" t="s">
        <v>991</v>
      </c>
      <c r="G366" s="180" t="s">
        <v>136</v>
      </c>
      <c r="H366" s="181">
        <v>6</v>
      </c>
      <c r="I366" s="182"/>
      <c r="J366" s="183">
        <f t="shared" si="80"/>
        <v>0</v>
      </c>
      <c r="K366" s="179" t="s">
        <v>20</v>
      </c>
      <c r="L366" s="53"/>
      <c r="M366" s="184" t="s">
        <v>20</v>
      </c>
      <c r="N366" s="185" t="s">
        <v>45</v>
      </c>
      <c r="O366" s="34"/>
      <c r="P366" s="186">
        <f t="shared" si="81"/>
        <v>0</v>
      </c>
      <c r="Q366" s="186">
        <v>1.4999999999999999E-4</v>
      </c>
      <c r="R366" s="186">
        <f t="shared" si="82"/>
        <v>8.9999999999999998E-4</v>
      </c>
      <c r="S366" s="186">
        <v>0</v>
      </c>
      <c r="T366" s="187">
        <f t="shared" si="83"/>
        <v>0</v>
      </c>
      <c r="AR366" s="16" t="s">
        <v>221</v>
      </c>
      <c r="AT366" s="16" t="s">
        <v>133</v>
      </c>
      <c r="AU366" s="16" t="s">
        <v>83</v>
      </c>
      <c r="AY366" s="16" t="s">
        <v>130</v>
      </c>
      <c r="BE366" s="188">
        <f t="shared" si="84"/>
        <v>0</v>
      </c>
      <c r="BF366" s="188">
        <f t="shared" si="85"/>
        <v>0</v>
      </c>
      <c r="BG366" s="188">
        <f t="shared" si="86"/>
        <v>0</v>
      </c>
      <c r="BH366" s="188">
        <f t="shared" si="87"/>
        <v>0</v>
      </c>
      <c r="BI366" s="188">
        <f t="shared" si="88"/>
        <v>0</v>
      </c>
      <c r="BJ366" s="16" t="s">
        <v>22</v>
      </c>
      <c r="BK366" s="188">
        <f t="shared" si="89"/>
        <v>0</v>
      </c>
      <c r="BL366" s="16" t="s">
        <v>221</v>
      </c>
      <c r="BM366" s="16" t="s">
        <v>992</v>
      </c>
    </row>
    <row r="367" spans="2:65" s="1" customFormat="1" ht="31.5" customHeight="1" x14ac:dyDescent="0.3">
      <c r="B367" s="33"/>
      <c r="C367" s="177" t="s">
        <v>993</v>
      </c>
      <c r="D367" s="177" t="s">
        <v>133</v>
      </c>
      <c r="E367" s="178" t="s">
        <v>994</v>
      </c>
      <c r="F367" s="179" t="s">
        <v>995</v>
      </c>
      <c r="G367" s="180" t="s">
        <v>136</v>
      </c>
      <c r="H367" s="181">
        <v>16</v>
      </c>
      <c r="I367" s="182"/>
      <c r="J367" s="183">
        <f t="shared" si="80"/>
        <v>0</v>
      </c>
      <c r="K367" s="179" t="s">
        <v>137</v>
      </c>
      <c r="L367" s="53"/>
      <c r="M367" s="184" t="s">
        <v>20</v>
      </c>
      <c r="N367" s="185" t="s">
        <v>45</v>
      </c>
      <c r="O367" s="34"/>
      <c r="P367" s="186">
        <f t="shared" si="81"/>
        <v>0</v>
      </c>
      <c r="Q367" s="186">
        <v>2.4000000000000001E-4</v>
      </c>
      <c r="R367" s="186">
        <f t="shared" si="82"/>
        <v>3.8400000000000001E-3</v>
      </c>
      <c r="S367" s="186">
        <v>0</v>
      </c>
      <c r="T367" s="187">
        <f t="shared" si="83"/>
        <v>0</v>
      </c>
      <c r="AR367" s="16" t="s">
        <v>221</v>
      </c>
      <c r="AT367" s="16" t="s">
        <v>133</v>
      </c>
      <c r="AU367" s="16" t="s">
        <v>83</v>
      </c>
      <c r="AY367" s="16" t="s">
        <v>130</v>
      </c>
      <c r="BE367" s="188">
        <f t="shared" si="84"/>
        <v>0</v>
      </c>
      <c r="BF367" s="188">
        <f t="shared" si="85"/>
        <v>0</v>
      </c>
      <c r="BG367" s="188">
        <f t="shared" si="86"/>
        <v>0</v>
      </c>
      <c r="BH367" s="188">
        <f t="shared" si="87"/>
        <v>0</v>
      </c>
      <c r="BI367" s="188">
        <f t="shared" si="88"/>
        <v>0</v>
      </c>
      <c r="BJ367" s="16" t="s">
        <v>22</v>
      </c>
      <c r="BK367" s="188">
        <f t="shared" si="89"/>
        <v>0</v>
      </c>
      <c r="BL367" s="16" t="s">
        <v>221</v>
      </c>
      <c r="BM367" s="16" t="s">
        <v>996</v>
      </c>
    </row>
    <row r="368" spans="2:65" s="1" customFormat="1" ht="40.5" x14ac:dyDescent="0.3">
      <c r="B368" s="33"/>
      <c r="C368" s="55"/>
      <c r="D368" s="191" t="s">
        <v>153</v>
      </c>
      <c r="E368" s="55"/>
      <c r="F368" s="192" t="s">
        <v>997</v>
      </c>
      <c r="G368" s="55"/>
      <c r="H368" s="55"/>
      <c r="I368" s="147"/>
      <c r="J368" s="55"/>
      <c r="K368" s="55"/>
      <c r="L368" s="53"/>
      <c r="M368" s="70"/>
      <c r="N368" s="34"/>
      <c r="O368" s="34"/>
      <c r="P368" s="34"/>
      <c r="Q368" s="34"/>
      <c r="R368" s="34"/>
      <c r="S368" s="34"/>
      <c r="T368" s="71"/>
      <c r="AT368" s="16" t="s">
        <v>153</v>
      </c>
      <c r="AU368" s="16" t="s">
        <v>83</v>
      </c>
    </row>
    <row r="369" spans="2:65" s="1" customFormat="1" ht="22.5" customHeight="1" x14ac:dyDescent="0.3">
      <c r="B369" s="33"/>
      <c r="C369" s="177" t="s">
        <v>998</v>
      </c>
      <c r="D369" s="177" t="s">
        <v>133</v>
      </c>
      <c r="E369" s="178" t="s">
        <v>999</v>
      </c>
      <c r="F369" s="179" t="s">
        <v>1000</v>
      </c>
      <c r="G369" s="180" t="s">
        <v>136</v>
      </c>
      <c r="H369" s="181">
        <v>18</v>
      </c>
      <c r="I369" s="182"/>
      <c r="J369" s="183">
        <f>ROUND(I369*H369,2)</f>
        <v>0</v>
      </c>
      <c r="K369" s="179" t="s">
        <v>137</v>
      </c>
      <c r="L369" s="53"/>
      <c r="M369" s="184" t="s">
        <v>20</v>
      </c>
      <c r="N369" s="185" t="s">
        <v>45</v>
      </c>
      <c r="O369" s="34"/>
      <c r="P369" s="186">
        <f>O369*H369</f>
        <v>0</v>
      </c>
      <c r="Q369" s="186">
        <v>1.4999999999999999E-4</v>
      </c>
      <c r="R369" s="186">
        <f>Q369*H369</f>
        <v>2.6999999999999997E-3</v>
      </c>
      <c r="S369" s="186">
        <v>0</v>
      </c>
      <c r="T369" s="187">
        <f>S369*H369</f>
        <v>0</v>
      </c>
      <c r="AR369" s="16" t="s">
        <v>221</v>
      </c>
      <c r="AT369" s="16" t="s">
        <v>133</v>
      </c>
      <c r="AU369" s="16" t="s">
        <v>83</v>
      </c>
      <c r="AY369" s="16" t="s">
        <v>130</v>
      </c>
      <c r="BE369" s="188">
        <f>IF(N369="základní",J369,0)</f>
        <v>0</v>
      </c>
      <c r="BF369" s="188">
        <f>IF(N369="snížená",J369,0)</f>
        <v>0</v>
      </c>
      <c r="BG369" s="188">
        <f>IF(N369="zákl. přenesená",J369,0)</f>
        <v>0</v>
      </c>
      <c r="BH369" s="188">
        <f>IF(N369="sníž. přenesená",J369,0)</f>
        <v>0</v>
      </c>
      <c r="BI369" s="188">
        <f>IF(N369="nulová",J369,0)</f>
        <v>0</v>
      </c>
      <c r="BJ369" s="16" t="s">
        <v>22</v>
      </c>
      <c r="BK369" s="188">
        <f>ROUND(I369*H369,2)</f>
        <v>0</v>
      </c>
      <c r="BL369" s="16" t="s">
        <v>221</v>
      </c>
      <c r="BM369" s="16" t="s">
        <v>1001</v>
      </c>
    </row>
    <row r="370" spans="2:65" s="1" customFormat="1" ht="40.5" x14ac:dyDescent="0.3">
      <c r="B370" s="33"/>
      <c r="C370" s="55"/>
      <c r="D370" s="191" t="s">
        <v>153</v>
      </c>
      <c r="E370" s="55"/>
      <c r="F370" s="192" t="s">
        <v>997</v>
      </c>
      <c r="G370" s="55"/>
      <c r="H370" s="55"/>
      <c r="I370" s="147"/>
      <c r="J370" s="55"/>
      <c r="K370" s="55"/>
      <c r="L370" s="53"/>
      <c r="M370" s="70"/>
      <c r="N370" s="34"/>
      <c r="O370" s="34"/>
      <c r="P370" s="34"/>
      <c r="Q370" s="34"/>
      <c r="R370" s="34"/>
      <c r="S370" s="34"/>
      <c r="T370" s="71"/>
      <c r="AT370" s="16" t="s">
        <v>153</v>
      </c>
      <c r="AU370" s="16" t="s">
        <v>83</v>
      </c>
    </row>
    <row r="371" spans="2:65" s="1" customFormat="1" ht="22.5" customHeight="1" x14ac:dyDescent="0.3">
      <c r="B371" s="33"/>
      <c r="C371" s="177" t="s">
        <v>1002</v>
      </c>
      <c r="D371" s="177" t="s">
        <v>133</v>
      </c>
      <c r="E371" s="178" t="s">
        <v>1003</v>
      </c>
      <c r="F371" s="179" t="s">
        <v>1004</v>
      </c>
      <c r="G371" s="180" t="s">
        <v>136</v>
      </c>
      <c r="H371" s="181">
        <v>3</v>
      </c>
      <c r="I371" s="182"/>
      <c r="J371" s="183">
        <f>ROUND(I371*H371,2)</f>
        <v>0</v>
      </c>
      <c r="K371" s="179" t="s">
        <v>137</v>
      </c>
      <c r="L371" s="53"/>
      <c r="M371" s="184" t="s">
        <v>20</v>
      </c>
      <c r="N371" s="185" t="s">
        <v>45</v>
      </c>
      <c r="O371" s="34"/>
      <c r="P371" s="186">
        <f>O371*H371</f>
        <v>0</v>
      </c>
      <c r="Q371" s="186">
        <v>1.8000000000000001E-4</v>
      </c>
      <c r="R371" s="186">
        <f>Q371*H371</f>
        <v>5.4000000000000001E-4</v>
      </c>
      <c r="S371" s="186">
        <v>0</v>
      </c>
      <c r="T371" s="187">
        <f>S371*H371</f>
        <v>0</v>
      </c>
      <c r="AR371" s="16" t="s">
        <v>221</v>
      </c>
      <c r="AT371" s="16" t="s">
        <v>133</v>
      </c>
      <c r="AU371" s="16" t="s">
        <v>83</v>
      </c>
      <c r="AY371" s="16" t="s">
        <v>130</v>
      </c>
      <c r="BE371" s="188">
        <f>IF(N371="základní",J371,0)</f>
        <v>0</v>
      </c>
      <c r="BF371" s="188">
        <f>IF(N371="snížená",J371,0)</f>
        <v>0</v>
      </c>
      <c r="BG371" s="188">
        <f>IF(N371="zákl. přenesená",J371,0)</f>
        <v>0</v>
      </c>
      <c r="BH371" s="188">
        <f>IF(N371="sníž. přenesená",J371,0)</f>
        <v>0</v>
      </c>
      <c r="BI371" s="188">
        <f>IF(N371="nulová",J371,0)</f>
        <v>0</v>
      </c>
      <c r="BJ371" s="16" t="s">
        <v>22</v>
      </c>
      <c r="BK371" s="188">
        <f>ROUND(I371*H371,2)</f>
        <v>0</v>
      </c>
      <c r="BL371" s="16" t="s">
        <v>221</v>
      </c>
      <c r="BM371" s="16" t="s">
        <v>1005</v>
      </c>
    </row>
    <row r="372" spans="2:65" s="1" customFormat="1" ht="40.5" x14ac:dyDescent="0.3">
      <c r="B372" s="33"/>
      <c r="C372" s="55"/>
      <c r="D372" s="191" t="s">
        <v>153</v>
      </c>
      <c r="E372" s="55"/>
      <c r="F372" s="192" t="s">
        <v>997</v>
      </c>
      <c r="G372" s="55"/>
      <c r="H372" s="55"/>
      <c r="I372" s="147"/>
      <c r="J372" s="55"/>
      <c r="K372" s="55"/>
      <c r="L372" s="53"/>
      <c r="M372" s="70"/>
      <c r="N372" s="34"/>
      <c r="O372" s="34"/>
      <c r="P372" s="34"/>
      <c r="Q372" s="34"/>
      <c r="R372" s="34"/>
      <c r="S372" s="34"/>
      <c r="T372" s="71"/>
      <c r="AT372" s="16" t="s">
        <v>153</v>
      </c>
      <c r="AU372" s="16" t="s">
        <v>83</v>
      </c>
    </row>
    <row r="373" spans="2:65" s="1" customFormat="1" ht="31.5" customHeight="1" x14ac:dyDescent="0.3">
      <c r="B373" s="33"/>
      <c r="C373" s="177" t="s">
        <v>1006</v>
      </c>
      <c r="D373" s="177" t="s">
        <v>133</v>
      </c>
      <c r="E373" s="178" t="s">
        <v>1007</v>
      </c>
      <c r="F373" s="179" t="s">
        <v>1008</v>
      </c>
      <c r="G373" s="180" t="s">
        <v>136</v>
      </c>
      <c r="H373" s="181">
        <v>2</v>
      </c>
      <c r="I373" s="182"/>
      <c r="J373" s="183">
        <f>ROUND(I373*H373,2)</f>
        <v>0</v>
      </c>
      <c r="K373" s="179" t="s">
        <v>20</v>
      </c>
      <c r="L373" s="53"/>
      <c r="M373" s="184" t="s">
        <v>20</v>
      </c>
      <c r="N373" s="185" t="s">
        <v>45</v>
      </c>
      <c r="O373" s="34"/>
      <c r="P373" s="186">
        <f>O373*H373</f>
        <v>0</v>
      </c>
      <c r="Q373" s="186">
        <v>2.0000000000000001E-4</v>
      </c>
      <c r="R373" s="186">
        <f>Q373*H373</f>
        <v>4.0000000000000002E-4</v>
      </c>
      <c r="S373" s="186">
        <v>0</v>
      </c>
      <c r="T373" s="187">
        <f>S373*H373</f>
        <v>0</v>
      </c>
      <c r="AR373" s="16" t="s">
        <v>221</v>
      </c>
      <c r="AT373" s="16" t="s">
        <v>133</v>
      </c>
      <c r="AU373" s="16" t="s">
        <v>83</v>
      </c>
      <c r="AY373" s="16" t="s">
        <v>130</v>
      </c>
      <c r="BE373" s="188">
        <f>IF(N373="základní",J373,0)</f>
        <v>0</v>
      </c>
      <c r="BF373" s="188">
        <f>IF(N373="snížená",J373,0)</f>
        <v>0</v>
      </c>
      <c r="BG373" s="188">
        <f>IF(N373="zákl. přenesená",J373,0)</f>
        <v>0</v>
      </c>
      <c r="BH373" s="188">
        <f>IF(N373="sníž. přenesená",J373,0)</f>
        <v>0</v>
      </c>
      <c r="BI373" s="188">
        <f>IF(N373="nulová",J373,0)</f>
        <v>0</v>
      </c>
      <c r="BJ373" s="16" t="s">
        <v>22</v>
      </c>
      <c r="BK373" s="188">
        <f>ROUND(I373*H373,2)</f>
        <v>0</v>
      </c>
      <c r="BL373" s="16" t="s">
        <v>221</v>
      </c>
      <c r="BM373" s="16" t="s">
        <v>1009</v>
      </c>
    </row>
    <row r="374" spans="2:65" s="1" customFormat="1" ht="31.5" customHeight="1" x14ac:dyDescent="0.3">
      <c r="B374" s="33"/>
      <c r="C374" s="177" t="s">
        <v>1010</v>
      </c>
      <c r="D374" s="177" t="s">
        <v>133</v>
      </c>
      <c r="E374" s="178" t="s">
        <v>1011</v>
      </c>
      <c r="F374" s="179" t="s">
        <v>1012</v>
      </c>
      <c r="G374" s="180" t="s">
        <v>187</v>
      </c>
      <c r="H374" s="181">
        <v>0.22</v>
      </c>
      <c r="I374" s="182"/>
      <c r="J374" s="183">
        <f>ROUND(I374*H374,2)</f>
        <v>0</v>
      </c>
      <c r="K374" s="179" t="s">
        <v>137</v>
      </c>
      <c r="L374" s="53"/>
      <c r="M374" s="184" t="s">
        <v>20</v>
      </c>
      <c r="N374" s="185" t="s">
        <v>45</v>
      </c>
      <c r="O374" s="34"/>
      <c r="P374" s="186">
        <f>O374*H374</f>
        <v>0</v>
      </c>
      <c r="Q374" s="186">
        <v>0</v>
      </c>
      <c r="R374" s="186">
        <f>Q374*H374</f>
        <v>0</v>
      </c>
      <c r="S374" s="186">
        <v>0</v>
      </c>
      <c r="T374" s="187">
        <f>S374*H374</f>
        <v>0</v>
      </c>
      <c r="AR374" s="16" t="s">
        <v>221</v>
      </c>
      <c r="AT374" s="16" t="s">
        <v>133</v>
      </c>
      <c r="AU374" s="16" t="s">
        <v>83</v>
      </c>
      <c r="AY374" s="16" t="s">
        <v>130</v>
      </c>
      <c r="BE374" s="188">
        <f>IF(N374="základní",J374,0)</f>
        <v>0</v>
      </c>
      <c r="BF374" s="188">
        <f>IF(N374="snížená",J374,0)</f>
        <v>0</v>
      </c>
      <c r="BG374" s="188">
        <f>IF(N374="zákl. přenesená",J374,0)</f>
        <v>0</v>
      </c>
      <c r="BH374" s="188">
        <f>IF(N374="sníž. přenesená",J374,0)</f>
        <v>0</v>
      </c>
      <c r="BI374" s="188">
        <f>IF(N374="nulová",J374,0)</f>
        <v>0</v>
      </c>
      <c r="BJ374" s="16" t="s">
        <v>22</v>
      </c>
      <c r="BK374" s="188">
        <f>ROUND(I374*H374,2)</f>
        <v>0</v>
      </c>
      <c r="BL374" s="16" t="s">
        <v>221</v>
      </c>
      <c r="BM374" s="16" t="s">
        <v>1013</v>
      </c>
    </row>
    <row r="375" spans="2:65" s="1" customFormat="1" ht="121.5" x14ac:dyDescent="0.3">
      <c r="B375" s="33"/>
      <c r="C375" s="55"/>
      <c r="D375" s="191" t="s">
        <v>153</v>
      </c>
      <c r="E375" s="55"/>
      <c r="F375" s="192" t="s">
        <v>451</v>
      </c>
      <c r="G375" s="55"/>
      <c r="H375" s="55"/>
      <c r="I375" s="147"/>
      <c r="J375" s="55"/>
      <c r="K375" s="55"/>
      <c r="L375" s="53"/>
      <c r="M375" s="70"/>
      <c r="N375" s="34"/>
      <c r="O375" s="34"/>
      <c r="P375" s="34"/>
      <c r="Q375" s="34"/>
      <c r="R375" s="34"/>
      <c r="S375" s="34"/>
      <c r="T375" s="71"/>
      <c r="AT375" s="16" t="s">
        <v>153</v>
      </c>
      <c r="AU375" s="16" t="s">
        <v>83</v>
      </c>
    </row>
    <row r="376" spans="2:65" s="1" customFormat="1" ht="31.5" customHeight="1" x14ac:dyDescent="0.3">
      <c r="B376" s="33"/>
      <c r="C376" s="177" t="s">
        <v>1014</v>
      </c>
      <c r="D376" s="177" t="s">
        <v>133</v>
      </c>
      <c r="E376" s="178" t="s">
        <v>1015</v>
      </c>
      <c r="F376" s="179" t="s">
        <v>1016</v>
      </c>
      <c r="G376" s="180" t="s">
        <v>187</v>
      </c>
      <c r="H376" s="181">
        <v>0.22</v>
      </c>
      <c r="I376" s="182"/>
      <c r="J376" s="183">
        <f>ROUND(I376*H376,2)</f>
        <v>0</v>
      </c>
      <c r="K376" s="179" t="s">
        <v>137</v>
      </c>
      <c r="L376" s="53"/>
      <c r="M376" s="184" t="s">
        <v>20</v>
      </c>
      <c r="N376" s="185" t="s">
        <v>45</v>
      </c>
      <c r="O376" s="34"/>
      <c r="P376" s="186">
        <f>O376*H376</f>
        <v>0</v>
      </c>
      <c r="Q376" s="186">
        <v>0</v>
      </c>
      <c r="R376" s="186">
        <f>Q376*H376</f>
        <v>0</v>
      </c>
      <c r="S376" s="186">
        <v>0</v>
      </c>
      <c r="T376" s="187">
        <f>S376*H376</f>
        <v>0</v>
      </c>
      <c r="AR376" s="16" t="s">
        <v>221</v>
      </c>
      <c r="AT376" s="16" t="s">
        <v>133</v>
      </c>
      <c r="AU376" s="16" t="s">
        <v>83</v>
      </c>
      <c r="AY376" s="16" t="s">
        <v>130</v>
      </c>
      <c r="BE376" s="188">
        <f>IF(N376="základní",J376,0)</f>
        <v>0</v>
      </c>
      <c r="BF376" s="188">
        <f>IF(N376="snížená",J376,0)</f>
        <v>0</v>
      </c>
      <c r="BG376" s="188">
        <f>IF(N376="zákl. přenesená",J376,0)</f>
        <v>0</v>
      </c>
      <c r="BH376" s="188">
        <f>IF(N376="sníž. přenesená",J376,0)</f>
        <v>0</v>
      </c>
      <c r="BI376" s="188">
        <f>IF(N376="nulová",J376,0)</f>
        <v>0</v>
      </c>
      <c r="BJ376" s="16" t="s">
        <v>22</v>
      </c>
      <c r="BK376" s="188">
        <f>ROUND(I376*H376,2)</f>
        <v>0</v>
      </c>
      <c r="BL376" s="16" t="s">
        <v>221</v>
      </c>
      <c r="BM376" s="16" t="s">
        <v>1017</v>
      </c>
    </row>
    <row r="377" spans="2:65" s="1" customFormat="1" ht="121.5" x14ac:dyDescent="0.3">
      <c r="B377" s="33"/>
      <c r="C377" s="55"/>
      <c r="D377" s="189" t="s">
        <v>153</v>
      </c>
      <c r="E377" s="55"/>
      <c r="F377" s="190" t="s">
        <v>451</v>
      </c>
      <c r="G377" s="55"/>
      <c r="H377" s="55"/>
      <c r="I377" s="147"/>
      <c r="J377" s="55"/>
      <c r="K377" s="55"/>
      <c r="L377" s="53"/>
      <c r="M377" s="70"/>
      <c r="N377" s="34"/>
      <c r="O377" s="34"/>
      <c r="P377" s="34"/>
      <c r="Q377" s="34"/>
      <c r="R377" s="34"/>
      <c r="S377" s="34"/>
      <c r="T377" s="71"/>
      <c r="AT377" s="16" t="s">
        <v>153</v>
      </c>
      <c r="AU377" s="16" t="s">
        <v>83</v>
      </c>
    </row>
    <row r="378" spans="2:65" s="10" customFormat="1" ht="29.85" customHeight="1" x14ac:dyDescent="0.3">
      <c r="B378" s="160"/>
      <c r="C378" s="161"/>
      <c r="D378" s="174" t="s">
        <v>73</v>
      </c>
      <c r="E378" s="175" t="s">
        <v>1018</v>
      </c>
      <c r="F378" s="175" t="s">
        <v>1019</v>
      </c>
      <c r="G378" s="161"/>
      <c r="H378" s="161"/>
      <c r="I378" s="164"/>
      <c r="J378" s="176">
        <f>BK378</f>
        <v>0</v>
      </c>
      <c r="K378" s="161"/>
      <c r="L378" s="166"/>
      <c r="M378" s="167"/>
      <c r="N378" s="168"/>
      <c r="O378" s="168"/>
      <c r="P378" s="169">
        <f>SUM(P379:P392)</f>
        <v>0</v>
      </c>
      <c r="Q378" s="168"/>
      <c r="R378" s="169">
        <f>SUM(R379:R392)</f>
        <v>1.1893999999999998E-2</v>
      </c>
      <c r="S378" s="168"/>
      <c r="T378" s="170">
        <f>SUM(T379:T392)</f>
        <v>0</v>
      </c>
      <c r="AR378" s="171" t="s">
        <v>83</v>
      </c>
      <c r="AT378" s="172" t="s">
        <v>73</v>
      </c>
      <c r="AU378" s="172" t="s">
        <v>22</v>
      </c>
      <c r="AY378" s="171" t="s">
        <v>130</v>
      </c>
      <c r="BK378" s="173">
        <f>SUM(BK379:BK392)</f>
        <v>0</v>
      </c>
    </row>
    <row r="379" spans="2:65" s="1" customFormat="1" ht="31.5" customHeight="1" x14ac:dyDescent="0.3">
      <c r="B379" s="33"/>
      <c r="C379" s="177" t="s">
        <v>1020</v>
      </c>
      <c r="D379" s="177" t="s">
        <v>133</v>
      </c>
      <c r="E379" s="178" t="s">
        <v>1021</v>
      </c>
      <c r="F379" s="179" t="s">
        <v>1022</v>
      </c>
      <c r="G379" s="180" t="s">
        <v>220</v>
      </c>
      <c r="H379" s="181">
        <v>0.8</v>
      </c>
      <c r="I379" s="182"/>
      <c r="J379" s="183">
        <f t="shared" ref="J379:J389" si="90">ROUND(I379*H379,2)</f>
        <v>0</v>
      </c>
      <c r="K379" s="179" t="s">
        <v>137</v>
      </c>
      <c r="L379" s="53"/>
      <c r="M379" s="184" t="s">
        <v>20</v>
      </c>
      <c r="N379" s="185" t="s">
        <v>45</v>
      </c>
      <c r="O379" s="34"/>
      <c r="P379" s="186">
        <f t="shared" ref="P379:P389" si="91">O379*H379</f>
        <v>0</v>
      </c>
      <c r="Q379" s="186">
        <v>0</v>
      </c>
      <c r="R379" s="186">
        <f t="shared" ref="R379:R389" si="92">Q379*H379</f>
        <v>0</v>
      </c>
      <c r="S379" s="186">
        <v>0</v>
      </c>
      <c r="T379" s="187">
        <f t="shared" ref="T379:T389" si="93">S379*H379</f>
        <v>0</v>
      </c>
      <c r="AR379" s="16" t="s">
        <v>221</v>
      </c>
      <c r="AT379" s="16" t="s">
        <v>133</v>
      </c>
      <c r="AU379" s="16" t="s">
        <v>83</v>
      </c>
      <c r="AY379" s="16" t="s">
        <v>130</v>
      </c>
      <c r="BE379" s="188">
        <f t="shared" ref="BE379:BE389" si="94">IF(N379="základní",J379,0)</f>
        <v>0</v>
      </c>
      <c r="BF379" s="188">
        <f t="shared" ref="BF379:BF389" si="95">IF(N379="snížená",J379,0)</f>
        <v>0</v>
      </c>
      <c r="BG379" s="188">
        <f t="shared" ref="BG379:BG389" si="96">IF(N379="zákl. přenesená",J379,0)</f>
        <v>0</v>
      </c>
      <c r="BH379" s="188">
        <f t="shared" ref="BH379:BH389" si="97">IF(N379="sníž. přenesená",J379,0)</f>
        <v>0</v>
      </c>
      <c r="BI379" s="188">
        <f t="shared" ref="BI379:BI389" si="98">IF(N379="nulová",J379,0)</f>
        <v>0</v>
      </c>
      <c r="BJ379" s="16" t="s">
        <v>22</v>
      </c>
      <c r="BK379" s="188">
        <f t="shared" ref="BK379:BK389" si="99">ROUND(I379*H379,2)</f>
        <v>0</v>
      </c>
      <c r="BL379" s="16" t="s">
        <v>221</v>
      </c>
      <c r="BM379" s="16" t="s">
        <v>1023</v>
      </c>
    </row>
    <row r="380" spans="2:65" s="1" customFormat="1" ht="31.5" customHeight="1" x14ac:dyDescent="0.3">
      <c r="B380" s="33"/>
      <c r="C380" s="193" t="s">
        <v>1024</v>
      </c>
      <c r="D380" s="193" t="s">
        <v>172</v>
      </c>
      <c r="E380" s="194" t="s">
        <v>1025</v>
      </c>
      <c r="F380" s="195" t="s">
        <v>1026</v>
      </c>
      <c r="G380" s="196" t="s">
        <v>220</v>
      </c>
      <c r="H380" s="197">
        <v>0.8</v>
      </c>
      <c r="I380" s="198"/>
      <c r="J380" s="199">
        <f t="shared" si="90"/>
        <v>0</v>
      </c>
      <c r="K380" s="195" t="s">
        <v>20</v>
      </c>
      <c r="L380" s="200"/>
      <c r="M380" s="201" t="s">
        <v>20</v>
      </c>
      <c r="N380" s="202" t="s">
        <v>45</v>
      </c>
      <c r="O380" s="34"/>
      <c r="P380" s="186">
        <f t="shared" si="91"/>
        <v>0</v>
      </c>
      <c r="Q380" s="186">
        <v>2.2599999999999999E-3</v>
      </c>
      <c r="R380" s="186">
        <f t="shared" si="92"/>
        <v>1.8079999999999999E-3</v>
      </c>
      <c r="S380" s="186">
        <v>0</v>
      </c>
      <c r="T380" s="187">
        <f t="shared" si="93"/>
        <v>0</v>
      </c>
      <c r="AR380" s="16" t="s">
        <v>225</v>
      </c>
      <c r="AT380" s="16" t="s">
        <v>172</v>
      </c>
      <c r="AU380" s="16" t="s">
        <v>83</v>
      </c>
      <c r="AY380" s="16" t="s">
        <v>130</v>
      </c>
      <c r="BE380" s="188">
        <f t="shared" si="94"/>
        <v>0</v>
      </c>
      <c r="BF380" s="188">
        <f t="shared" si="95"/>
        <v>0</v>
      </c>
      <c r="BG380" s="188">
        <f t="shared" si="96"/>
        <v>0</v>
      </c>
      <c r="BH380" s="188">
        <f t="shared" si="97"/>
        <v>0</v>
      </c>
      <c r="BI380" s="188">
        <f t="shared" si="98"/>
        <v>0</v>
      </c>
      <c r="BJ380" s="16" t="s">
        <v>22</v>
      </c>
      <c r="BK380" s="188">
        <f t="shared" si="99"/>
        <v>0</v>
      </c>
      <c r="BL380" s="16" t="s">
        <v>221</v>
      </c>
      <c r="BM380" s="16" t="s">
        <v>1027</v>
      </c>
    </row>
    <row r="381" spans="2:65" s="1" customFormat="1" ht="31.5" customHeight="1" x14ac:dyDescent="0.3">
      <c r="B381" s="33"/>
      <c r="C381" s="177" t="s">
        <v>1028</v>
      </c>
      <c r="D381" s="177" t="s">
        <v>133</v>
      </c>
      <c r="E381" s="178" t="s">
        <v>1029</v>
      </c>
      <c r="F381" s="179" t="s">
        <v>1030</v>
      </c>
      <c r="G381" s="180" t="s">
        <v>220</v>
      </c>
      <c r="H381" s="181">
        <v>0.6</v>
      </c>
      <c r="I381" s="182"/>
      <c r="J381" s="183">
        <f t="shared" si="90"/>
        <v>0</v>
      </c>
      <c r="K381" s="179" t="s">
        <v>137</v>
      </c>
      <c r="L381" s="53"/>
      <c r="M381" s="184" t="s">
        <v>20</v>
      </c>
      <c r="N381" s="185" t="s">
        <v>45</v>
      </c>
      <c r="O381" s="34"/>
      <c r="P381" s="186">
        <f t="shared" si="91"/>
        <v>0</v>
      </c>
      <c r="Q381" s="186">
        <v>0</v>
      </c>
      <c r="R381" s="186">
        <f t="shared" si="92"/>
        <v>0</v>
      </c>
      <c r="S381" s="186">
        <v>0</v>
      </c>
      <c r="T381" s="187">
        <f t="shared" si="93"/>
        <v>0</v>
      </c>
      <c r="AR381" s="16" t="s">
        <v>221</v>
      </c>
      <c r="AT381" s="16" t="s">
        <v>133</v>
      </c>
      <c r="AU381" s="16" t="s">
        <v>83</v>
      </c>
      <c r="AY381" s="16" t="s">
        <v>130</v>
      </c>
      <c r="BE381" s="188">
        <f t="shared" si="94"/>
        <v>0</v>
      </c>
      <c r="BF381" s="188">
        <f t="shared" si="95"/>
        <v>0</v>
      </c>
      <c r="BG381" s="188">
        <f t="shared" si="96"/>
        <v>0</v>
      </c>
      <c r="BH381" s="188">
        <f t="shared" si="97"/>
        <v>0</v>
      </c>
      <c r="BI381" s="188">
        <f t="shared" si="98"/>
        <v>0</v>
      </c>
      <c r="BJ381" s="16" t="s">
        <v>22</v>
      </c>
      <c r="BK381" s="188">
        <f t="shared" si="99"/>
        <v>0</v>
      </c>
      <c r="BL381" s="16" t="s">
        <v>221</v>
      </c>
      <c r="BM381" s="16" t="s">
        <v>1031</v>
      </c>
    </row>
    <row r="382" spans="2:65" s="1" customFormat="1" ht="31.5" customHeight="1" x14ac:dyDescent="0.3">
      <c r="B382" s="33"/>
      <c r="C382" s="193" t="s">
        <v>1032</v>
      </c>
      <c r="D382" s="193" t="s">
        <v>172</v>
      </c>
      <c r="E382" s="194" t="s">
        <v>1033</v>
      </c>
      <c r="F382" s="195" t="s">
        <v>1034</v>
      </c>
      <c r="G382" s="196" t="s">
        <v>220</v>
      </c>
      <c r="H382" s="197">
        <v>0.6</v>
      </c>
      <c r="I382" s="198"/>
      <c r="J382" s="199">
        <f t="shared" si="90"/>
        <v>0</v>
      </c>
      <c r="K382" s="195" t="s">
        <v>20</v>
      </c>
      <c r="L382" s="200"/>
      <c r="M382" s="201" t="s">
        <v>20</v>
      </c>
      <c r="N382" s="202" t="s">
        <v>45</v>
      </c>
      <c r="O382" s="34"/>
      <c r="P382" s="186">
        <f t="shared" si="91"/>
        <v>0</v>
      </c>
      <c r="Q382" s="186">
        <v>4.81E-3</v>
      </c>
      <c r="R382" s="186">
        <f t="shared" si="92"/>
        <v>2.8860000000000001E-3</v>
      </c>
      <c r="S382" s="186">
        <v>0</v>
      </c>
      <c r="T382" s="187">
        <f t="shared" si="93"/>
        <v>0</v>
      </c>
      <c r="AR382" s="16" t="s">
        <v>225</v>
      </c>
      <c r="AT382" s="16" t="s">
        <v>172</v>
      </c>
      <c r="AU382" s="16" t="s">
        <v>83</v>
      </c>
      <c r="AY382" s="16" t="s">
        <v>130</v>
      </c>
      <c r="BE382" s="188">
        <f t="shared" si="94"/>
        <v>0</v>
      </c>
      <c r="BF382" s="188">
        <f t="shared" si="95"/>
        <v>0</v>
      </c>
      <c r="BG382" s="188">
        <f t="shared" si="96"/>
        <v>0</v>
      </c>
      <c r="BH382" s="188">
        <f t="shared" si="97"/>
        <v>0</v>
      </c>
      <c r="BI382" s="188">
        <f t="shared" si="98"/>
        <v>0</v>
      </c>
      <c r="BJ382" s="16" t="s">
        <v>22</v>
      </c>
      <c r="BK382" s="188">
        <f t="shared" si="99"/>
        <v>0</v>
      </c>
      <c r="BL382" s="16" t="s">
        <v>221</v>
      </c>
      <c r="BM382" s="16" t="s">
        <v>1035</v>
      </c>
    </row>
    <row r="383" spans="2:65" s="1" customFormat="1" ht="31.5" customHeight="1" x14ac:dyDescent="0.3">
      <c r="B383" s="33"/>
      <c r="C383" s="177" t="s">
        <v>1036</v>
      </c>
      <c r="D383" s="177" t="s">
        <v>133</v>
      </c>
      <c r="E383" s="178" t="s">
        <v>1037</v>
      </c>
      <c r="F383" s="179" t="s">
        <v>1038</v>
      </c>
      <c r="G383" s="180" t="s">
        <v>136</v>
      </c>
      <c r="H383" s="181">
        <v>2</v>
      </c>
      <c r="I383" s="182"/>
      <c r="J383" s="183">
        <f t="shared" si="90"/>
        <v>0</v>
      </c>
      <c r="K383" s="179" t="s">
        <v>137</v>
      </c>
      <c r="L383" s="53"/>
      <c r="M383" s="184" t="s">
        <v>20</v>
      </c>
      <c r="N383" s="185" t="s">
        <v>45</v>
      </c>
      <c r="O383" s="34"/>
      <c r="P383" s="186">
        <f t="shared" si="91"/>
        <v>0</v>
      </c>
      <c r="Q383" s="186">
        <v>0</v>
      </c>
      <c r="R383" s="186">
        <f t="shared" si="92"/>
        <v>0</v>
      </c>
      <c r="S383" s="186">
        <v>0</v>
      </c>
      <c r="T383" s="187">
        <f t="shared" si="93"/>
        <v>0</v>
      </c>
      <c r="AR383" s="16" t="s">
        <v>221</v>
      </c>
      <c r="AT383" s="16" t="s">
        <v>133</v>
      </c>
      <c r="AU383" s="16" t="s">
        <v>83</v>
      </c>
      <c r="AY383" s="16" t="s">
        <v>130</v>
      </c>
      <c r="BE383" s="188">
        <f t="shared" si="94"/>
        <v>0</v>
      </c>
      <c r="BF383" s="188">
        <f t="shared" si="95"/>
        <v>0</v>
      </c>
      <c r="BG383" s="188">
        <f t="shared" si="96"/>
        <v>0</v>
      </c>
      <c r="BH383" s="188">
        <f t="shared" si="97"/>
        <v>0</v>
      </c>
      <c r="BI383" s="188">
        <f t="shared" si="98"/>
        <v>0</v>
      </c>
      <c r="BJ383" s="16" t="s">
        <v>22</v>
      </c>
      <c r="BK383" s="188">
        <f t="shared" si="99"/>
        <v>0</v>
      </c>
      <c r="BL383" s="16" t="s">
        <v>221</v>
      </c>
      <c r="BM383" s="16" t="s">
        <v>1039</v>
      </c>
    </row>
    <row r="384" spans="2:65" s="1" customFormat="1" ht="31.5" customHeight="1" x14ac:dyDescent="0.3">
      <c r="B384" s="33"/>
      <c r="C384" s="193" t="s">
        <v>1040</v>
      </c>
      <c r="D384" s="193" t="s">
        <v>172</v>
      </c>
      <c r="E384" s="194" t="s">
        <v>1041</v>
      </c>
      <c r="F384" s="195" t="s">
        <v>1042</v>
      </c>
      <c r="G384" s="196" t="s">
        <v>136</v>
      </c>
      <c r="H384" s="197">
        <v>2</v>
      </c>
      <c r="I384" s="198"/>
      <c r="J384" s="199">
        <f t="shared" si="90"/>
        <v>0</v>
      </c>
      <c r="K384" s="195" t="s">
        <v>20</v>
      </c>
      <c r="L384" s="200"/>
      <c r="M384" s="201" t="s">
        <v>20</v>
      </c>
      <c r="N384" s="202" t="s">
        <v>45</v>
      </c>
      <c r="O384" s="34"/>
      <c r="P384" s="186">
        <f t="shared" si="91"/>
        <v>0</v>
      </c>
      <c r="Q384" s="186">
        <v>1.6000000000000001E-3</v>
      </c>
      <c r="R384" s="186">
        <f t="shared" si="92"/>
        <v>3.2000000000000002E-3</v>
      </c>
      <c r="S384" s="186">
        <v>0</v>
      </c>
      <c r="T384" s="187">
        <f t="shared" si="93"/>
        <v>0</v>
      </c>
      <c r="AR384" s="16" t="s">
        <v>225</v>
      </c>
      <c r="AT384" s="16" t="s">
        <v>172</v>
      </c>
      <c r="AU384" s="16" t="s">
        <v>83</v>
      </c>
      <c r="AY384" s="16" t="s">
        <v>130</v>
      </c>
      <c r="BE384" s="188">
        <f t="shared" si="94"/>
        <v>0</v>
      </c>
      <c r="BF384" s="188">
        <f t="shared" si="95"/>
        <v>0</v>
      </c>
      <c r="BG384" s="188">
        <f t="shared" si="96"/>
        <v>0</v>
      </c>
      <c r="BH384" s="188">
        <f t="shared" si="97"/>
        <v>0</v>
      </c>
      <c r="BI384" s="188">
        <f t="shared" si="98"/>
        <v>0</v>
      </c>
      <c r="BJ384" s="16" t="s">
        <v>22</v>
      </c>
      <c r="BK384" s="188">
        <f t="shared" si="99"/>
        <v>0</v>
      </c>
      <c r="BL384" s="16" t="s">
        <v>221</v>
      </c>
      <c r="BM384" s="16" t="s">
        <v>1043</v>
      </c>
    </row>
    <row r="385" spans="2:65" s="1" customFormat="1" ht="31.5" customHeight="1" x14ac:dyDescent="0.3">
      <c r="B385" s="33"/>
      <c r="C385" s="177" t="s">
        <v>1044</v>
      </c>
      <c r="D385" s="177" t="s">
        <v>133</v>
      </c>
      <c r="E385" s="178" t="s">
        <v>1045</v>
      </c>
      <c r="F385" s="179" t="s">
        <v>1046</v>
      </c>
      <c r="G385" s="180" t="s">
        <v>136</v>
      </c>
      <c r="H385" s="181">
        <v>1</v>
      </c>
      <c r="I385" s="182"/>
      <c r="J385" s="183">
        <f t="shared" si="90"/>
        <v>0</v>
      </c>
      <c r="K385" s="179" t="s">
        <v>20</v>
      </c>
      <c r="L385" s="53"/>
      <c r="M385" s="184" t="s">
        <v>20</v>
      </c>
      <c r="N385" s="185" t="s">
        <v>45</v>
      </c>
      <c r="O385" s="34"/>
      <c r="P385" s="186">
        <f t="shared" si="91"/>
        <v>0</v>
      </c>
      <c r="Q385" s="186">
        <v>1E-3</v>
      </c>
      <c r="R385" s="186">
        <f t="shared" si="92"/>
        <v>1E-3</v>
      </c>
      <c r="S385" s="186">
        <v>0</v>
      </c>
      <c r="T385" s="187">
        <f t="shared" si="93"/>
        <v>0</v>
      </c>
      <c r="AR385" s="16" t="s">
        <v>221</v>
      </c>
      <c r="AT385" s="16" t="s">
        <v>133</v>
      </c>
      <c r="AU385" s="16" t="s">
        <v>83</v>
      </c>
      <c r="AY385" s="16" t="s">
        <v>130</v>
      </c>
      <c r="BE385" s="188">
        <f t="shared" si="94"/>
        <v>0</v>
      </c>
      <c r="BF385" s="188">
        <f t="shared" si="95"/>
        <v>0</v>
      </c>
      <c r="BG385" s="188">
        <f t="shared" si="96"/>
        <v>0</v>
      </c>
      <c r="BH385" s="188">
        <f t="shared" si="97"/>
        <v>0</v>
      </c>
      <c r="BI385" s="188">
        <f t="shared" si="98"/>
        <v>0</v>
      </c>
      <c r="BJ385" s="16" t="s">
        <v>22</v>
      </c>
      <c r="BK385" s="188">
        <f t="shared" si="99"/>
        <v>0</v>
      </c>
      <c r="BL385" s="16" t="s">
        <v>221</v>
      </c>
      <c r="BM385" s="16" t="s">
        <v>1047</v>
      </c>
    </row>
    <row r="386" spans="2:65" s="1" customFormat="1" ht="31.5" customHeight="1" x14ac:dyDescent="0.3">
      <c r="B386" s="33"/>
      <c r="C386" s="177" t="s">
        <v>1048</v>
      </c>
      <c r="D386" s="177" t="s">
        <v>133</v>
      </c>
      <c r="E386" s="178" t="s">
        <v>1049</v>
      </c>
      <c r="F386" s="179" t="s">
        <v>1050</v>
      </c>
      <c r="G386" s="180" t="s">
        <v>136</v>
      </c>
      <c r="H386" s="181">
        <v>1</v>
      </c>
      <c r="I386" s="182"/>
      <c r="J386" s="183">
        <f t="shared" si="90"/>
        <v>0</v>
      </c>
      <c r="K386" s="179" t="s">
        <v>20</v>
      </c>
      <c r="L386" s="53"/>
      <c r="M386" s="184" t="s">
        <v>20</v>
      </c>
      <c r="N386" s="185" t="s">
        <v>45</v>
      </c>
      <c r="O386" s="34"/>
      <c r="P386" s="186">
        <f t="shared" si="91"/>
        <v>0</v>
      </c>
      <c r="Q386" s="186">
        <v>1.5E-3</v>
      </c>
      <c r="R386" s="186">
        <f t="shared" si="92"/>
        <v>1.5E-3</v>
      </c>
      <c r="S386" s="186">
        <v>0</v>
      </c>
      <c r="T386" s="187">
        <f t="shared" si="93"/>
        <v>0</v>
      </c>
      <c r="AR386" s="16" t="s">
        <v>221</v>
      </c>
      <c r="AT386" s="16" t="s">
        <v>133</v>
      </c>
      <c r="AU386" s="16" t="s">
        <v>83</v>
      </c>
      <c r="AY386" s="16" t="s">
        <v>130</v>
      </c>
      <c r="BE386" s="188">
        <f t="shared" si="94"/>
        <v>0</v>
      </c>
      <c r="BF386" s="188">
        <f t="shared" si="95"/>
        <v>0</v>
      </c>
      <c r="BG386" s="188">
        <f t="shared" si="96"/>
        <v>0</v>
      </c>
      <c r="BH386" s="188">
        <f t="shared" si="97"/>
        <v>0</v>
      </c>
      <c r="BI386" s="188">
        <f t="shared" si="98"/>
        <v>0</v>
      </c>
      <c r="BJ386" s="16" t="s">
        <v>22</v>
      </c>
      <c r="BK386" s="188">
        <f t="shared" si="99"/>
        <v>0</v>
      </c>
      <c r="BL386" s="16" t="s">
        <v>221</v>
      </c>
      <c r="BM386" s="16" t="s">
        <v>1051</v>
      </c>
    </row>
    <row r="387" spans="2:65" s="1" customFormat="1" ht="44.25" customHeight="1" x14ac:dyDescent="0.3">
      <c r="B387" s="33"/>
      <c r="C387" s="177" t="s">
        <v>1052</v>
      </c>
      <c r="D387" s="177" t="s">
        <v>133</v>
      </c>
      <c r="E387" s="178" t="s">
        <v>1053</v>
      </c>
      <c r="F387" s="179" t="s">
        <v>1054</v>
      </c>
      <c r="G387" s="180" t="s">
        <v>136</v>
      </c>
      <c r="H387" s="181">
        <v>1</v>
      </c>
      <c r="I387" s="182"/>
      <c r="J387" s="183">
        <f t="shared" si="90"/>
        <v>0</v>
      </c>
      <c r="K387" s="179" t="s">
        <v>20</v>
      </c>
      <c r="L387" s="53"/>
      <c r="M387" s="184" t="s">
        <v>20</v>
      </c>
      <c r="N387" s="185" t="s">
        <v>45</v>
      </c>
      <c r="O387" s="34"/>
      <c r="P387" s="186">
        <f t="shared" si="91"/>
        <v>0</v>
      </c>
      <c r="Q387" s="186">
        <v>1.5E-3</v>
      </c>
      <c r="R387" s="186">
        <f t="shared" si="92"/>
        <v>1.5E-3</v>
      </c>
      <c r="S387" s="186">
        <v>0</v>
      </c>
      <c r="T387" s="187">
        <f t="shared" si="93"/>
        <v>0</v>
      </c>
      <c r="AR387" s="16" t="s">
        <v>221</v>
      </c>
      <c r="AT387" s="16" t="s">
        <v>133</v>
      </c>
      <c r="AU387" s="16" t="s">
        <v>83</v>
      </c>
      <c r="AY387" s="16" t="s">
        <v>130</v>
      </c>
      <c r="BE387" s="188">
        <f t="shared" si="94"/>
        <v>0</v>
      </c>
      <c r="BF387" s="188">
        <f t="shared" si="95"/>
        <v>0</v>
      </c>
      <c r="BG387" s="188">
        <f t="shared" si="96"/>
        <v>0</v>
      </c>
      <c r="BH387" s="188">
        <f t="shared" si="97"/>
        <v>0</v>
      </c>
      <c r="BI387" s="188">
        <f t="shared" si="98"/>
        <v>0</v>
      </c>
      <c r="BJ387" s="16" t="s">
        <v>22</v>
      </c>
      <c r="BK387" s="188">
        <f t="shared" si="99"/>
        <v>0</v>
      </c>
      <c r="BL387" s="16" t="s">
        <v>221</v>
      </c>
      <c r="BM387" s="16" t="s">
        <v>1055</v>
      </c>
    </row>
    <row r="388" spans="2:65" s="1" customFormat="1" ht="22.5" customHeight="1" x14ac:dyDescent="0.3">
      <c r="B388" s="33"/>
      <c r="C388" s="177" t="s">
        <v>1056</v>
      </c>
      <c r="D388" s="177" t="s">
        <v>133</v>
      </c>
      <c r="E388" s="178" t="s">
        <v>1057</v>
      </c>
      <c r="F388" s="179" t="s">
        <v>1058</v>
      </c>
      <c r="G388" s="180" t="s">
        <v>136</v>
      </c>
      <c r="H388" s="181">
        <v>3</v>
      </c>
      <c r="I388" s="182"/>
      <c r="J388" s="183">
        <f t="shared" si="90"/>
        <v>0</v>
      </c>
      <c r="K388" s="179" t="s">
        <v>20</v>
      </c>
      <c r="L388" s="53"/>
      <c r="M388" s="184" t="s">
        <v>20</v>
      </c>
      <c r="N388" s="185" t="s">
        <v>45</v>
      </c>
      <c r="O388" s="34"/>
      <c r="P388" s="186">
        <f t="shared" si="91"/>
        <v>0</v>
      </c>
      <c r="Q388" s="186">
        <v>0</v>
      </c>
      <c r="R388" s="186">
        <f t="shared" si="92"/>
        <v>0</v>
      </c>
      <c r="S388" s="186">
        <v>0</v>
      </c>
      <c r="T388" s="187">
        <f t="shared" si="93"/>
        <v>0</v>
      </c>
      <c r="AR388" s="16" t="s">
        <v>221</v>
      </c>
      <c r="AT388" s="16" t="s">
        <v>133</v>
      </c>
      <c r="AU388" s="16" t="s">
        <v>83</v>
      </c>
      <c r="AY388" s="16" t="s">
        <v>130</v>
      </c>
      <c r="BE388" s="188">
        <f t="shared" si="94"/>
        <v>0</v>
      </c>
      <c r="BF388" s="188">
        <f t="shared" si="95"/>
        <v>0</v>
      </c>
      <c r="BG388" s="188">
        <f t="shared" si="96"/>
        <v>0</v>
      </c>
      <c r="BH388" s="188">
        <f t="shared" si="97"/>
        <v>0</v>
      </c>
      <c r="BI388" s="188">
        <f t="shared" si="98"/>
        <v>0</v>
      </c>
      <c r="BJ388" s="16" t="s">
        <v>22</v>
      </c>
      <c r="BK388" s="188">
        <f t="shared" si="99"/>
        <v>0</v>
      </c>
      <c r="BL388" s="16" t="s">
        <v>221</v>
      </c>
      <c r="BM388" s="16" t="s">
        <v>1059</v>
      </c>
    </row>
    <row r="389" spans="2:65" s="1" customFormat="1" ht="31.5" customHeight="1" x14ac:dyDescent="0.3">
      <c r="B389" s="33"/>
      <c r="C389" s="177" t="s">
        <v>1060</v>
      </c>
      <c r="D389" s="177" t="s">
        <v>133</v>
      </c>
      <c r="E389" s="178" t="s">
        <v>1061</v>
      </c>
      <c r="F389" s="179" t="s">
        <v>1062</v>
      </c>
      <c r="G389" s="180" t="s">
        <v>187</v>
      </c>
      <c r="H389" s="181">
        <v>1.2E-2</v>
      </c>
      <c r="I389" s="182"/>
      <c r="J389" s="183">
        <f t="shared" si="90"/>
        <v>0</v>
      </c>
      <c r="K389" s="179" t="s">
        <v>137</v>
      </c>
      <c r="L389" s="53"/>
      <c r="M389" s="184" t="s">
        <v>20</v>
      </c>
      <c r="N389" s="185" t="s">
        <v>45</v>
      </c>
      <c r="O389" s="34"/>
      <c r="P389" s="186">
        <f t="shared" si="91"/>
        <v>0</v>
      </c>
      <c r="Q389" s="186">
        <v>0</v>
      </c>
      <c r="R389" s="186">
        <f t="shared" si="92"/>
        <v>0</v>
      </c>
      <c r="S389" s="186">
        <v>0</v>
      </c>
      <c r="T389" s="187">
        <f t="shared" si="93"/>
        <v>0</v>
      </c>
      <c r="AR389" s="16" t="s">
        <v>221</v>
      </c>
      <c r="AT389" s="16" t="s">
        <v>133</v>
      </c>
      <c r="AU389" s="16" t="s">
        <v>83</v>
      </c>
      <c r="AY389" s="16" t="s">
        <v>130</v>
      </c>
      <c r="BE389" s="188">
        <f t="shared" si="94"/>
        <v>0</v>
      </c>
      <c r="BF389" s="188">
        <f t="shared" si="95"/>
        <v>0</v>
      </c>
      <c r="BG389" s="188">
        <f t="shared" si="96"/>
        <v>0</v>
      </c>
      <c r="BH389" s="188">
        <f t="shared" si="97"/>
        <v>0</v>
      </c>
      <c r="BI389" s="188">
        <f t="shared" si="98"/>
        <v>0</v>
      </c>
      <c r="BJ389" s="16" t="s">
        <v>22</v>
      </c>
      <c r="BK389" s="188">
        <f t="shared" si="99"/>
        <v>0</v>
      </c>
      <c r="BL389" s="16" t="s">
        <v>221</v>
      </c>
      <c r="BM389" s="16" t="s">
        <v>1063</v>
      </c>
    </row>
    <row r="390" spans="2:65" s="1" customFormat="1" ht="121.5" x14ac:dyDescent="0.3">
      <c r="B390" s="33"/>
      <c r="C390" s="55"/>
      <c r="D390" s="191" t="s">
        <v>153</v>
      </c>
      <c r="E390" s="55"/>
      <c r="F390" s="192" t="s">
        <v>565</v>
      </c>
      <c r="G390" s="55"/>
      <c r="H390" s="55"/>
      <c r="I390" s="147"/>
      <c r="J390" s="55"/>
      <c r="K390" s="55"/>
      <c r="L390" s="53"/>
      <c r="M390" s="70"/>
      <c r="N390" s="34"/>
      <c r="O390" s="34"/>
      <c r="P390" s="34"/>
      <c r="Q390" s="34"/>
      <c r="R390" s="34"/>
      <c r="S390" s="34"/>
      <c r="T390" s="71"/>
      <c r="AT390" s="16" t="s">
        <v>153</v>
      </c>
      <c r="AU390" s="16" t="s">
        <v>83</v>
      </c>
    </row>
    <row r="391" spans="2:65" s="1" customFormat="1" ht="44.25" customHeight="1" x14ac:dyDescent="0.3">
      <c r="B391" s="33"/>
      <c r="C391" s="177" t="s">
        <v>1064</v>
      </c>
      <c r="D391" s="177" t="s">
        <v>133</v>
      </c>
      <c r="E391" s="178" t="s">
        <v>1065</v>
      </c>
      <c r="F391" s="179" t="s">
        <v>1066</v>
      </c>
      <c r="G391" s="180" t="s">
        <v>187</v>
      </c>
      <c r="H391" s="181">
        <v>1.2E-2</v>
      </c>
      <c r="I391" s="182"/>
      <c r="J391" s="183">
        <f>ROUND(I391*H391,2)</f>
        <v>0</v>
      </c>
      <c r="K391" s="179" t="s">
        <v>137</v>
      </c>
      <c r="L391" s="53"/>
      <c r="M391" s="184" t="s">
        <v>20</v>
      </c>
      <c r="N391" s="185" t="s">
        <v>45</v>
      </c>
      <c r="O391" s="34"/>
      <c r="P391" s="186">
        <f>O391*H391</f>
        <v>0</v>
      </c>
      <c r="Q391" s="186">
        <v>0</v>
      </c>
      <c r="R391" s="186">
        <f>Q391*H391</f>
        <v>0</v>
      </c>
      <c r="S391" s="186">
        <v>0</v>
      </c>
      <c r="T391" s="187">
        <f>S391*H391</f>
        <v>0</v>
      </c>
      <c r="AR391" s="16" t="s">
        <v>221</v>
      </c>
      <c r="AT391" s="16" t="s">
        <v>133</v>
      </c>
      <c r="AU391" s="16" t="s">
        <v>83</v>
      </c>
      <c r="AY391" s="16" t="s">
        <v>130</v>
      </c>
      <c r="BE391" s="188">
        <f>IF(N391="základní",J391,0)</f>
        <v>0</v>
      </c>
      <c r="BF391" s="188">
        <f>IF(N391="snížená",J391,0)</f>
        <v>0</v>
      </c>
      <c r="BG391" s="188">
        <f>IF(N391="zákl. přenesená",J391,0)</f>
        <v>0</v>
      </c>
      <c r="BH391" s="188">
        <f>IF(N391="sníž. přenesená",J391,0)</f>
        <v>0</v>
      </c>
      <c r="BI391" s="188">
        <f>IF(N391="nulová",J391,0)</f>
        <v>0</v>
      </c>
      <c r="BJ391" s="16" t="s">
        <v>22</v>
      </c>
      <c r="BK391" s="188">
        <f>ROUND(I391*H391,2)</f>
        <v>0</v>
      </c>
      <c r="BL391" s="16" t="s">
        <v>221</v>
      </c>
      <c r="BM391" s="16" t="s">
        <v>1067</v>
      </c>
    </row>
    <row r="392" spans="2:65" s="1" customFormat="1" ht="121.5" x14ac:dyDescent="0.3">
      <c r="B392" s="33"/>
      <c r="C392" s="55"/>
      <c r="D392" s="189" t="s">
        <v>153</v>
      </c>
      <c r="E392" s="55"/>
      <c r="F392" s="190" t="s">
        <v>565</v>
      </c>
      <c r="G392" s="55"/>
      <c r="H392" s="55"/>
      <c r="I392" s="147"/>
      <c r="J392" s="55"/>
      <c r="K392" s="55"/>
      <c r="L392" s="53"/>
      <c r="M392" s="70"/>
      <c r="N392" s="34"/>
      <c r="O392" s="34"/>
      <c r="P392" s="34"/>
      <c r="Q392" s="34"/>
      <c r="R392" s="34"/>
      <c r="S392" s="34"/>
      <c r="T392" s="71"/>
      <c r="AT392" s="16" t="s">
        <v>153</v>
      </c>
      <c r="AU392" s="16" t="s">
        <v>83</v>
      </c>
    </row>
    <row r="393" spans="2:65" s="10" customFormat="1" ht="29.85" customHeight="1" x14ac:dyDescent="0.3">
      <c r="B393" s="160"/>
      <c r="C393" s="161"/>
      <c r="D393" s="174" t="s">
        <v>73</v>
      </c>
      <c r="E393" s="175" t="s">
        <v>1068</v>
      </c>
      <c r="F393" s="175" t="s">
        <v>1069</v>
      </c>
      <c r="G393" s="161"/>
      <c r="H393" s="161"/>
      <c r="I393" s="164"/>
      <c r="J393" s="176">
        <f>BK393</f>
        <v>0</v>
      </c>
      <c r="K393" s="161"/>
      <c r="L393" s="166"/>
      <c r="M393" s="167"/>
      <c r="N393" s="168"/>
      <c r="O393" s="168"/>
      <c r="P393" s="169">
        <f>SUM(P394:P407)</f>
        <v>0</v>
      </c>
      <c r="Q393" s="168"/>
      <c r="R393" s="169">
        <f>SUM(R394:R407)</f>
        <v>3.0919999999999996E-2</v>
      </c>
      <c r="S393" s="168"/>
      <c r="T393" s="170">
        <f>SUM(T394:T407)</f>
        <v>0</v>
      </c>
      <c r="AR393" s="171" t="s">
        <v>83</v>
      </c>
      <c r="AT393" s="172" t="s">
        <v>73</v>
      </c>
      <c r="AU393" s="172" t="s">
        <v>22</v>
      </c>
      <c r="AY393" s="171" t="s">
        <v>130</v>
      </c>
      <c r="BK393" s="173">
        <f>SUM(BK394:BK407)</f>
        <v>0</v>
      </c>
    </row>
    <row r="394" spans="2:65" s="1" customFormat="1" ht="22.5" customHeight="1" x14ac:dyDescent="0.3">
      <c r="B394" s="33"/>
      <c r="C394" s="177" t="s">
        <v>1070</v>
      </c>
      <c r="D394" s="177" t="s">
        <v>133</v>
      </c>
      <c r="E394" s="178" t="s">
        <v>1071</v>
      </c>
      <c r="F394" s="179" t="s">
        <v>1072</v>
      </c>
      <c r="G394" s="180" t="s">
        <v>151</v>
      </c>
      <c r="H394" s="181">
        <v>1</v>
      </c>
      <c r="I394" s="182"/>
      <c r="J394" s="183">
        <f>ROUND(I394*H394,2)</f>
        <v>0</v>
      </c>
      <c r="K394" s="179" t="s">
        <v>137</v>
      </c>
      <c r="L394" s="53"/>
      <c r="M394" s="184" t="s">
        <v>20</v>
      </c>
      <c r="N394" s="185" t="s">
        <v>45</v>
      </c>
      <c r="O394" s="34"/>
      <c r="P394" s="186">
        <f>O394*H394</f>
        <v>0</v>
      </c>
      <c r="Q394" s="186">
        <v>0</v>
      </c>
      <c r="R394" s="186">
        <f>Q394*H394</f>
        <v>0</v>
      </c>
      <c r="S394" s="186">
        <v>0</v>
      </c>
      <c r="T394" s="187">
        <f>S394*H394</f>
        <v>0</v>
      </c>
      <c r="AR394" s="16" t="s">
        <v>221</v>
      </c>
      <c r="AT394" s="16" t="s">
        <v>133</v>
      </c>
      <c r="AU394" s="16" t="s">
        <v>83</v>
      </c>
      <c r="AY394" s="16" t="s">
        <v>130</v>
      </c>
      <c r="BE394" s="188">
        <f>IF(N394="základní",J394,0)</f>
        <v>0</v>
      </c>
      <c r="BF394" s="188">
        <f>IF(N394="snížená",J394,0)</f>
        <v>0</v>
      </c>
      <c r="BG394" s="188">
        <f>IF(N394="zákl. přenesená",J394,0)</f>
        <v>0</v>
      </c>
      <c r="BH394" s="188">
        <f>IF(N394="sníž. přenesená",J394,0)</f>
        <v>0</v>
      </c>
      <c r="BI394" s="188">
        <f>IF(N394="nulová",J394,0)</f>
        <v>0</v>
      </c>
      <c r="BJ394" s="16" t="s">
        <v>22</v>
      </c>
      <c r="BK394" s="188">
        <f>ROUND(I394*H394,2)</f>
        <v>0</v>
      </c>
      <c r="BL394" s="16" t="s">
        <v>221</v>
      </c>
      <c r="BM394" s="16" t="s">
        <v>1073</v>
      </c>
    </row>
    <row r="395" spans="2:65" s="1" customFormat="1" ht="67.5" x14ac:dyDescent="0.3">
      <c r="B395" s="33"/>
      <c r="C395" s="55"/>
      <c r="D395" s="191" t="s">
        <v>504</v>
      </c>
      <c r="E395" s="55"/>
      <c r="F395" s="192" t="s">
        <v>1074</v>
      </c>
      <c r="G395" s="55"/>
      <c r="H395" s="55"/>
      <c r="I395" s="147"/>
      <c r="J395" s="55"/>
      <c r="K395" s="55"/>
      <c r="L395" s="53"/>
      <c r="M395" s="70"/>
      <c r="N395" s="34"/>
      <c r="O395" s="34"/>
      <c r="P395" s="34"/>
      <c r="Q395" s="34"/>
      <c r="R395" s="34"/>
      <c r="S395" s="34"/>
      <c r="T395" s="71"/>
      <c r="AT395" s="16" t="s">
        <v>504</v>
      </c>
      <c r="AU395" s="16" t="s">
        <v>83</v>
      </c>
    </row>
    <row r="396" spans="2:65" s="1" customFormat="1" ht="22.5" customHeight="1" x14ac:dyDescent="0.3">
      <c r="B396" s="33"/>
      <c r="C396" s="177" t="s">
        <v>1075</v>
      </c>
      <c r="D396" s="177" t="s">
        <v>133</v>
      </c>
      <c r="E396" s="178" t="s">
        <v>1076</v>
      </c>
      <c r="F396" s="179" t="s">
        <v>1077</v>
      </c>
      <c r="G396" s="180" t="s">
        <v>151</v>
      </c>
      <c r="H396" s="181">
        <v>1</v>
      </c>
      <c r="I396" s="182"/>
      <c r="J396" s="183">
        <f>ROUND(I396*H396,2)</f>
        <v>0</v>
      </c>
      <c r="K396" s="179" t="s">
        <v>137</v>
      </c>
      <c r="L396" s="53"/>
      <c r="M396" s="184" t="s">
        <v>20</v>
      </c>
      <c r="N396" s="185" t="s">
        <v>45</v>
      </c>
      <c r="O396" s="34"/>
      <c r="P396" s="186">
        <f>O396*H396</f>
        <v>0</v>
      </c>
      <c r="Q396" s="186">
        <v>2.9999999999999997E-4</v>
      </c>
      <c r="R396" s="186">
        <f>Q396*H396</f>
        <v>2.9999999999999997E-4</v>
      </c>
      <c r="S396" s="186">
        <v>0</v>
      </c>
      <c r="T396" s="187">
        <f>S396*H396</f>
        <v>0</v>
      </c>
      <c r="AR396" s="16" t="s">
        <v>221</v>
      </c>
      <c r="AT396" s="16" t="s">
        <v>133</v>
      </c>
      <c r="AU396" s="16" t="s">
        <v>83</v>
      </c>
      <c r="AY396" s="16" t="s">
        <v>130</v>
      </c>
      <c r="BE396" s="188">
        <f>IF(N396="základní",J396,0)</f>
        <v>0</v>
      </c>
      <c r="BF396" s="188">
        <f>IF(N396="snížená",J396,0)</f>
        <v>0</v>
      </c>
      <c r="BG396" s="188">
        <f>IF(N396="zákl. přenesená",J396,0)</f>
        <v>0</v>
      </c>
      <c r="BH396" s="188">
        <f>IF(N396="sníž. přenesená",J396,0)</f>
        <v>0</v>
      </c>
      <c r="BI396" s="188">
        <f>IF(N396="nulová",J396,0)</f>
        <v>0</v>
      </c>
      <c r="BJ396" s="16" t="s">
        <v>22</v>
      </c>
      <c r="BK396" s="188">
        <f>ROUND(I396*H396,2)</f>
        <v>0</v>
      </c>
      <c r="BL396" s="16" t="s">
        <v>221</v>
      </c>
      <c r="BM396" s="16" t="s">
        <v>1078</v>
      </c>
    </row>
    <row r="397" spans="2:65" s="1" customFormat="1" ht="67.5" x14ac:dyDescent="0.3">
      <c r="B397" s="33"/>
      <c r="C397" s="55"/>
      <c r="D397" s="191" t="s">
        <v>504</v>
      </c>
      <c r="E397" s="55"/>
      <c r="F397" s="192" t="s">
        <v>1074</v>
      </c>
      <c r="G397" s="55"/>
      <c r="H397" s="55"/>
      <c r="I397" s="147"/>
      <c r="J397" s="55"/>
      <c r="K397" s="55"/>
      <c r="L397" s="53"/>
      <c r="M397" s="70"/>
      <c r="N397" s="34"/>
      <c r="O397" s="34"/>
      <c r="P397" s="34"/>
      <c r="Q397" s="34"/>
      <c r="R397" s="34"/>
      <c r="S397" s="34"/>
      <c r="T397" s="71"/>
      <c r="AT397" s="16" t="s">
        <v>504</v>
      </c>
      <c r="AU397" s="16" t="s">
        <v>83</v>
      </c>
    </row>
    <row r="398" spans="2:65" s="1" customFormat="1" ht="31.5" customHeight="1" x14ac:dyDescent="0.3">
      <c r="B398" s="33"/>
      <c r="C398" s="177" t="s">
        <v>1079</v>
      </c>
      <c r="D398" s="177" t="s">
        <v>133</v>
      </c>
      <c r="E398" s="178" t="s">
        <v>1080</v>
      </c>
      <c r="F398" s="179" t="s">
        <v>1081</v>
      </c>
      <c r="G398" s="180" t="s">
        <v>151</v>
      </c>
      <c r="H398" s="181">
        <v>1</v>
      </c>
      <c r="I398" s="182"/>
      <c r="J398" s="183">
        <f>ROUND(I398*H398,2)</f>
        <v>0</v>
      </c>
      <c r="K398" s="179" t="s">
        <v>137</v>
      </c>
      <c r="L398" s="53"/>
      <c r="M398" s="184" t="s">
        <v>20</v>
      </c>
      <c r="N398" s="185" t="s">
        <v>45</v>
      </c>
      <c r="O398" s="34"/>
      <c r="P398" s="186">
        <f>O398*H398</f>
        <v>0</v>
      </c>
      <c r="Q398" s="186">
        <v>7.92E-3</v>
      </c>
      <c r="R398" s="186">
        <f>Q398*H398</f>
        <v>7.92E-3</v>
      </c>
      <c r="S398" s="186">
        <v>0</v>
      </c>
      <c r="T398" s="187">
        <f>S398*H398</f>
        <v>0</v>
      </c>
      <c r="AR398" s="16" t="s">
        <v>221</v>
      </c>
      <c r="AT398" s="16" t="s">
        <v>133</v>
      </c>
      <c r="AU398" s="16" t="s">
        <v>83</v>
      </c>
      <c r="AY398" s="16" t="s">
        <v>130</v>
      </c>
      <c r="BE398" s="188">
        <f>IF(N398="základní",J398,0)</f>
        <v>0</v>
      </c>
      <c r="BF398" s="188">
        <f>IF(N398="snížená",J398,0)</f>
        <v>0</v>
      </c>
      <c r="BG398" s="188">
        <f>IF(N398="zákl. přenesená",J398,0)</f>
        <v>0</v>
      </c>
      <c r="BH398" s="188">
        <f>IF(N398="sníž. přenesená",J398,0)</f>
        <v>0</v>
      </c>
      <c r="BI398" s="188">
        <f>IF(N398="nulová",J398,0)</f>
        <v>0</v>
      </c>
      <c r="BJ398" s="16" t="s">
        <v>22</v>
      </c>
      <c r="BK398" s="188">
        <f>ROUND(I398*H398,2)</f>
        <v>0</v>
      </c>
      <c r="BL398" s="16" t="s">
        <v>221</v>
      </c>
      <c r="BM398" s="16" t="s">
        <v>1082</v>
      </c>
    </row>
    <row r="399" spans="2:65" s="1" customFormat="1" ht="67.5" x14ac:dyDescent="0.3">
      <c r="B399" s="33"/>
      <c r="C399" s="55"/>
      <c r="D399" s="191" t="s">
        <v>504</v>
      </c>
      <c r="E399" s="55"/>
      <c r="F399" s="192" t="s">
        <v>1074</v>
      </c>
      <c r="G399" s="55"/>
      <c r="H399" s="55"/>
      <c r="I399" s="147"/>
      <c r="J399" s="55"/>
      <c r="K399" s="55"/>
      <c r="L399" s="53"/>
      <c r="M399" s="70"/>
      <c r="N399" s="34"/>
      <c r="O399" s="34"/>
      <c r="P399" s="34"/>
      <c r="Q399" s="34"/>
      <c r="R399" s="34"/>
      <c r="S399" s="34"/>
      <c r="T399" s="71"/>
      <c r="AT399" s="16" t="s">
        <v>504</v>
      </c>
      <c r="AU399" s="16" t="s">
        <v>83</v>
      </c>
    </row>
    <row r="400" spans="2:65" s="1" customFormat="1" ht="31.5" customHeight="1" x14ac:dyDescent="0.3">
      <c r="B400" s="33"/>
      <c r="C400" s="177" t="s">
        <v>1083</v>
      </c>
      <c r="D400" s="177" t="s">
        <v>133</v>
      </c>
      <c r="E400" s="178" t="s">
        <v>1084</v>
      </c>
      <c r="F400" s="179" t="s">
        <v>1085</v>
      </c>
      <c r="G400" s="180" t="s">
        <v>151</v>
      </c>
      <c r="H400" s="181">
        <v>1</v>
      </c>
      <c r="I400" s="182"/>
      <c r="J400" s="183">
        <f>ROUND(I400*H400,2)</f>
        <v>0</v>
      </c>
      <c r="K400" s="179" t="s">
        <v>137</v>
      </c>
      <c r="L400" s="53"/>
      <c r="M400" s="184" t="s">
        <v>20</v>
      </c>
      <c r="N400" s="185" t="s">
        <v>45</v>
      </c>
      <c r="O400" s="34"/>
      <c r="P400" s="186">
        <f>O400*H400</f>
        <v>0</v>
      </c>
      <c r="Q400" s="186">
        <v>3.5000000000000001E-3</v>
      </c>
      <c r="R400" s="186">
        <f>Q400*H400</f>
        <v>3.5000000000000001E-3</v>
      </c>
      <c r="S400" s="186">
        <v>0</v>
      </c>
      <c r="T400" s="187">
        <f>S400*H400</f>
        <v>0</v>
      </c>
      <c r="AR400" s="16" t="s">
        <v>221</v>
      </c>
      <c r="AT400" s="16" t="s">
        <v>133</v>
      </c>
      <c r="AU400" s="16" t="s">
        <v>83</v>
      </c>
      <c r="AY400" s="16" t="s">
        <v>130</v>
      </c>
      <c r="BE400" s="188">
        <f>IF(N400="základní",J400,0)</f>
        <v>0</v>
      </c>
      <c r="BF400" s="188">
        <f>IF(N400="snížená",J400,0)</f>
        <v>0</v>
      </c>
      <c r="BG400" s="188">
        <f>IF(N400="zákl. přenesená",J400,0)</f>
        <v>0</v>
      </c>
      <c r="BH400" s="188">
        <f>IF(N400="sníž. přenesená",J400,0)</f>
        <v>0</v>
      </c>
      <c r="BI400" s="188">
        <f>IF(N400="nulová",J400,0)</f>
        <v>0</v>
      </c>
      <c r="BJ400" s="16" t="s">
        <v>22</v>
      </c>
      <c r="BK400" s="188">
        <f>ROUND(I400*H400,2)</f>
        <v>0</v>
      </c>
      <c r="BL400" s="16" t="s">
        <v>221</v>
      </c>
      <c r="BM400" s="16" t="s">
        <v>1086</v>
      </c>
    </row>
    <row r="401" spans="2:65" s="1" customFormat="1" ht="27" x14ac:dyDescent="0.3">
      <c r="B401" s="33"/>
      <c r="C401" s="55"/>
      <c r="D401" s="191" t="s">
        <v>504</v>
      </c>
      <c r="E401" s="55"/>
      <c r="F401" s="192" t="s">
        <v>1087</v>
      </c>
      <c r="G401" s="55"/>
      <c r="H401" s="55"/>
      <c r="I401" s="147"/>
      <c r="J401" s="55"/>
      <c r="K401" s="55"/>
      <c r="L401" s="53"/>
      <c r="M401" s="70"/>
      <c r="N401" s="34"/>
      <c r="O401" s="34"/>
      <c r="P401" s="34"/>
      <c r="Q401" s="34"/>
      <c r="R401" s="34"/>
      <c r="S401" s="34"/>
      <c r="T401" s="71"/>
      <c r="AT401" s="16" t="s">
        <v>504</v>
      </c>
      <c r="AU401" s="16" t="s">
        <v>83</v>
      </c>
    </row>
    <row r="402" spans="2:65" s="1" customFormat="1" ht="31.5" customHeight="1" x14ac:dyDescent="0.3">
      <c r="B402" s="33"/>
      <c r="C402" s="193" t="s">
        <v>1088</v>
      </c>
      <c r="D402" s="193" t="s">
        <v>172</v>
      </c>
      <c r="E402" s="194" t="s">
        <v>1089</v>
      </c>
      <c r="F402" s="195" t="s">
        <v>1090</v>
      </c>
      <c r="G402" s="196" t="s">
        <v>151</v>
      </c>
      <c r="H402" s="197">
        <v>1</v>
      </c>
      <c r="I402" s="198"/>
      <c r="J402" s="199">
        <f>ROUND(I402*H402,2)</f>
        <v>0</v>
      </c>
      <c r="K402" s="195" t="s">
        <v>137</v>
      </c>
      <c r="L402" s="200"/>
      <c r="M402" s="201" t="s">
        <v>20</v>
      </c>
      <c r="N402" s="202" t="s">
        <v>45</v>
      </c>
      <c r="O402" s="34"/>
      <c r="P402" s="186">
        <f>O402*H402</f>
        <v>0</v>
      </c>
      <c r="Q402" s="186">
        <v>1.9199999999999998E-2</v>
      </c>
      <c r="R402" s="186">
        <f>Q402*H402</f>
        <v>1.9199999999999998E-2</v>
      </c>
      <c r="S402" s="186">
        <v>0</v>
      </c>
      <c r="T402" s="187">
        <f>S402*H402</f>
        <v>0</v>
      </c>
      <c r="AR402" s="16" t="s">
        <v>225</v>
      </c>
      <c r="AT402" s="16" t="s">
        <v>172</v>
      </c>
      <c r="AU402" s="16" t="s">
        <v>83</v>
      </c>
      <c r="AY402" s="16" t="s">
        <v>130</v>
      </c>
      <c r="BE402" s="188">
        <f>IF(N402="základní",J402,0)</f>
        <v>0</v>
      </c>
      <c r="BF402" s="188">
        <f>IF(N402="snížená",J402,0)</f>
        <v>0</v>
      </c>
      <c r="BG402" s="188">
        <f>IF(N402="zákl. přenesená",J402,0)</f>
        <v>0</v>
      </c>
      <c r="BH402" s="188">
        <f>IF(N402="sníž. přenesená",J402,0)</f>
        <v>0</v>
      </c>
      <c r="BI402" s="188">
        <f>IF(N402="nulová",J402,0)</f>
        <v>0</v>
      </c>
      <c r="BJ402" s="16" t="s">
        <v>22</v>
      </c>
      <c r="BK402" s="188">
        <f>ROUND(I402*H402,2)</f>
        <v>0</v>
      </c>
      <c r="BL402" s="16" t="s">
        <v>221</v>
      </c>
      <c r="BM402" s="16" t="s">
        <v>1091</v>
      </c>
    </row>
    <row r="403" spans="2:65" s="1" customFormat="1" ht="22.5" customHeight="1" x14ac:dyDescent="0.3">
      <c r="B403" s="33"/>
      <c r="C403" s="177" t="s">
        <v>1092</v>
      </c>
      <c r="D403" s="177" t="s">
        <v>133</v>
      </c>
      <c r="E403" s="178" t="s">
        <v>1093</v>
      </c>
      <c r="F403" s="179" t="s">
        <v>1094</v>
      </c>
      <c r="G403" s="180" t="s">
        <v>151</v>
      </c>
      <c r="H403" s="181">
        <v>2.5499999999999998</v>
      </c>
      <c r="I403" s="182"/>
      <c r="J403" s="183">
        <f>ROUND(I403*H403,2)</f>
        <v>0</v>
      </c>
      <c r="K403" s="179" t="s">
        <v>20</v>
      </c>
      <c r="L403" s="53"/>
      <c r="M403" s="184" t="s">
        <v>20</v>
      </c>
      <c r="N403" s="185" t="s">
        <v>45</v>
      </c>
      <c r="O403" s="34"/>
      <c r="P403" s="186">
        <f>O403*H403</f>
        <v>0</v>
      </c>
      <c r="Q403" s="186">
        <v>0</v>
      </c>
      <c r="R403" s="186">
        <f>Q403*H403</f>
        <v>0</v>
      </c>
      <c r="S403" s="186">
        <v>0</v>
      </c>
      <c r="T403" s="187">
        <f>S403*H403</f>
        <v>0</v>
      </c>
      <c r="AR403" s="16" t="s">
        <v>221</v>
      </c>
      <c r="AT403" s="16" t="s">
        <v>133</v>
      </c>
      <c r="AU403" s="16" t="s">
        <v>83</v>
      </c>
      <c r="AY403" s="16" t="s">
        <v>130</v>
      </c>
      <c r="BE403" s="188">
        <f>IF(N403="základní",J403,0)</f>
        <v>0</v>
      </c>
      <c r="BF403" s="188">
        <f>IF(N403="snížená",J403,0)</f>
        <v>0</v>
      </c>
      <c r="BG403" s="188">
        <f>IF(N403="zákl. přenesená",J403,0)</f>
        <v>0</v>
      </c>
      <c r="BH403" s="188">
        <f>IF(N403="sníž. přenesená",J403,0)</f>
        <v>0</v>
      </c>
      <c r="BI403" s="188">
        <f>IF(N403="nulová",J403,0)</f>
        <v>0</v>
      </c>
      <c r="BJ403" s="16" t="s">
        <v>22</v>
      </c>
      <c r="BK403" s="188">
        <f>ROUND(I403*H403,2)</f>
        <v>0</v>
      </c>
      <c r="BL403" s="16" t="s">
        <v>221</v>
      </c>
      <c r="BM403" s="16" t="s">
        <v>1095</v>
      </c>
    </row>
    <row r="404" spans="2:65" s="1" customFormat="1" ht="31.5" customHeight="1" x14ac:dyDescent="0.3">
      <c r="B404" s="33"/>
      <c r="C404" s="177" t="s">
        <v>1096</v>
      </c>
      <c r="D404" s="177" t="s">
        <v>133</v>
      </c>
      <c r="E404" s="178" t="s">
        <v>1097</v>
      </c>
      <c r="F404" s="179" t="s">
        <v>1098</v>
      </c>
      <c r="G404" s="180" t="s">
        <v>187</v>
      </c>
      <c r="H404" s="181">
        <v>3.1E-2</v>
      </c>
      <c r="I404" s="182"/>
      <c r="J404" s="183">
        <f>ROUND(I404*H404,2)</f>
        <v>0</v>
      </c>
      <c r="K404" s="179" t="s">
        <v>137</v>
      </c>
      <c r="L404" s="53"/>
      <c r="M404" s="184" t="s">
        <v>20</v>
      </c>
      <c r="N404" s="185" t="s">
        <v>45</v>
      </c>
      <c r="O404" s="34"/>
      <c r="P404" s="186">
        <f>O404*H404</f>
        <v>0</v>
      </c>
      <c r="Q404" s="186">
        <v>0</v>
      </c>
      <c r="R404" s="186">
        <f>Q404*H404</f>
        <v>0</v>
      </c>
      <c r="S404" s="186">
        <v>0</v>
      </c>
      <c r="T404" s="187">
        <f>S404*H404</f>
        <v>0</v>
      </c>
      <c r="AR404" s="16" t="s">
        <v>221</v>
      </c>
      <c r="AT404" s="16" t="s">
        <v>133</v>
      </c>
      <c r="AU404" s="16" t="s">
        <v>83</v>
      </c>
      <c r="AY404" s="16" t="s">
        <v>130</v>
      </c>
      <c r="BE404" s="188">
        <f>IF(N404="základní",J404,0)</f>
        <v>0</v>
      </c>
      <c r="BF404" s="188">
        <f>IF(N404="snížená",J404,0)</f>
        <v>0</v>
      </c>
      <c r="BG404" s="188">
        <f>IF(N404="zákl. přenesená",J404,0)</f>
        <v>0</v>
      </c>
      <c r="BH404" s="188">
        <f>IF(N404="sníž. přenesená",J404,0)</f>
        <v>0</v>
      </c>
      <c r="BI404" s="188">
        <f>IF(N404="nulová",J404,0)</f>
        <v>0</v>
      </c>
      <c r="BJ404" s="16" t="s">
        <v>22</v>
      </c>
      <c r="BK404" s="188">
        <f>ROUND(I404*H404,2)</f>
        <v>0</v>
      </c>
      <c r="BL404" s="16" t="s">
        <v>221</v>
      </c>
      <c r="BM404" s="16" t="s">
        <v>1099</v>
      </c>
    </row>
    <row r="405" spans="2:65" s="1" customFormat="1" ht="121.5" x14ac:dyDescent="0.3">
      <c r="B405" s="33"/>
      <c r="C405" s="55"/>
      <c r="D405" s="191" t="s">
        <v>153</v>
      </c>
      <c r="E405" s="55"/>
      <c r="F405" s="192" t="s">
        <v>336</v>
      </c>
      <c r="G405" s="55"/>
      <c r="H405" s="55"/>
      <c r="I405" s="147"/>
      <c r="J405" s="55"/>
      <c r="K405" s="55"/>
      <c r="L405" s="53"/>
      <c r="M405" s="70"/>
      <c r="N405" s="34"/>
      <c r="O405" s="34"/>
      <c r="P405" s="34"/>
      <c r="Q405" s="34"/>
      <c r="R405" s="34"/>
      <c r="S405" s="34"/>
      <c r="T405" s="71"/>
      <c r="AT405" s="16" t="s">
        <v>153</v>
      </c>
      <c r="AU405" s="16" t="s">
        <v>83</v>
      </c>
    </row>
    <row r="406" spans="2:65" s="1" customFormat="1" ht="44.25" customHeight="1" x14ac:dyDescent="0.3">
      <c r="B406" s="33"/>
      <c r="C406" s="177" t="s">
        <v>1100</v>
      </c>
      <c r="D406" s="177" t="s">
        <v>133</v>
      </c>
      <c r="E406" s="178" t="s">
        <v>1101</v>
      </c>
      <c r="F406" s="179" t="s">
        <v>1102</v>
      </c>
      <c r="G406" s="180" t="s">
        <v>187</v>
      </c>
      <c r="H406" s="181">
        <v>3.1E-2</v>
      </c>
      <c r="I406" s="182"/>
      <c r="J406" s="183">
        <f>ROUND(I406*H406,2)</f>
        <v>0</v>
      </c>
      <c r="K406" s="179" t="s">
        <v>137</v>
      </c>
      <c r="L406" s="53"/>
      <c r="M406" s="184" t="s">
        <v>20</v>
      </c>
      <c r="N406" s="185" t="s">
        <v>45</v>
      </c>
      <c r="O406" s="34"/>
      <c r="P406" s="186">
        <f>O406*H406</f>
        <v>0</v>
      </c>
      <c r="Q406" s="186">
        <v>0</v>
      </c>
      <c r="R406" s="186">
        <f>Q406*H406</f>
        <v>0</v>
      </c>
      <c r="S406" s="186">
        <v>0</v>
      </c>
      <c r="T406" s="187">
        <f>S406*H406</f>
        <v>0</v>
      </c>
      <c r="AR406" s="16" t="s">
        <v>221</v>
      </c>
      <c r="AT406" s="16" t="s">
        <v>133</v>
      </c>
      <c r="AU406" s="16" t="s">
        <v>83</v>
      </c>
      <c r="AY406" s="16" t="s">
        <v>130</v>
      </c>
      <c r="BE406" s="188">
        <f>IF(N406="základní",J406,0)</f>
        <v>0</v>
      </c>
      <c r="BF406" s="188">
        <f>IF(N406="snížená",J406,0)</f>
        <v>0</v>
      </c>
      <c r="BG406" s="188">
        <f>IF(N406="zákl. přenesená",J406,0)</f>
        <v>0</v>
      </c>
      <c r="BH406" s="188">
        <f>IF(N406="sníž. přenesená",J406,0)</f>
        <v>0</v>
      </c>
      <c r="BI406" s="188">
        <f>IF(N406="nulová",J406,0)</f>
        <v>0</v>
      </c>
      <c r="BJ406" s="16" t="s">
        <v>22</v>
      </c>
      <c r="BK406" s="188">
        <f>ROUND(I406*H406,2)</f>
        <v>0</v>
      </c>
      <c r="BL406" s="16" t="s">
        <v>221</v>
      </c>
      <c r="BM406" s="16" t="s">
        <v>1103</v>
      </c>
    </row>
    <row r="407" spans="2:65" s="1" customFormat="1" ht="121.5" x14ac:dyDescent="0.3">
      <c r="B407" s="33"/>
      <c r="C407" s="55"/>
      <c r="D407" s="189" t="s">
        <v>153</v>
      </c>
      <c r="E407" s="55"/>
      <c r="F407" s="190" t="s">
        <v>336</v>
      </c>
      <c r="G407" s="55"/>
      <c r="H407" s="55"/>
      <c r="I407" s="147"/>
      <c r="J407" s="55"/>
      <c r="K407" s="55"/>
      <c r="L407" s="53"/>
      <c r="M407" s="70"/>
      <c r="N407" s="34"/>
      <c r="O407" s="34"/>
      <c r="P407" s="34"/>
      <c r="Q407" s="34"/>
      <c r="R407" s="34"/>
      <c r="S407" s="34"/>
      <c r="T407" s="71"/>
      <c r="AT407" s="16" t="s">
        <v>153</v>
      </c>
      <c r="AU407" s="16" t="s">
        <v>83</v>
      </c>
    </row>
    <row r="408" spans="2:65" s="10" customFormat="1" ht="29.85" customHeight="1" x14ac:dyDescent="0.3">
      <c r="B408" s="160"/>
      <c r="C408" s="161"/>
      <c r="D408" s="174" t="s">
        <v>73</v>
      </c>
      <c r="E408" s="175" t="s">
        <v>1104</v>
      </c>
      <c r="F408" s="175" t="s">
        <v>1105</v>
      </c>
      <c r="G408" s="161"/>
      <c r="H408" s="161"/>
      <c r="I408" s="164"/>
      <c r="J408" s="176">
        <f>BK408</f>
        <v>0</v>
      </c>
      <c r="K408" s="161"/>
      <c r="L408" s="166"/>
      <c r="M408" s="167"/>
      <c r="N408" s="168"/>
      <c r="O408" s="168"/>
      <c r="P408" s="169">
        <f>SUM(P409:P419)</f>
        <v>0</v>
      </c>
      <c r="Q408" s="168"/>
      <c r="R408" s="169">
        <f>SUM(R409:R419)</f>
        <v>8.3300000000000006E-3</v>
      </c>
      <c r="S408" s="168"/>
      <c r="T408" s="170">
        <f>SUM(T409:T419)</f>
        <v>0</v>
      </c>
      <c r="AR408" s="171" t="s">
        <v>83</v>
      </c>
      <c r="AT408" s="172" t="s">
        <v>73</v>
      </c>
      <c r="AU408" s="172" t="s">
        <v>22</v>
      </c>
      <c r="AY408" s="171" t="s">
        <v>130</v>
      </c>
      <c r="BK408" s="173">
        <f>SUM(BK409:BK419)</f>
        <v>0</v>
      </c>
    </row>
    <row r="409" spans="2:65" s="1" customFormat="1" ht="31.5" customHeight="1" x14ac:dyDescent="0.3">
      <c r="B409" s="33"/>
      <c r="C409" s="177" t="s">
        <v>1106</v>
      </c>
      <c r="D409" s="177" t="s">
        <v>133</v>
      </c>
      <c r="E409" s="178" t="s">
        <v>1107</v>
      </c>
      <c r="F409" s="179" t="s">
        <v>1108</v>
      </c>
      <c r="G409" s="180" t="s">
        <v>151</v>
      </c>
      <c r="H409" s="181">
        <v>2</v>
      </c>
      <c r="I409" s="182"/>
      <c r="J409" s="183">
        <f>ROUND(I409*H409,2)</f>
        <v>0</v>
      </c>
      <c r="K409" s="179" t="s">
        <v>137</v>
      </c>
      <c r="L409" s="53"/>
      <c r="M409" s="184" t="s">
        <v>20</v>
      </c>
      <c r="N409" s="185" t="s">
        <v>45</v>
      </c>
      <c r="O409" s="34"/>
      <c r="P409" s="186">
        <f>O409*H409</f>
        <v>0</v>
      </c>
      <c r="Q409" s="186">
        <v>6.9999999999999994E-5</v>
      </c>
      <c r="R409" s="186">
        <f>Q409*H409</f>
        <v>1.3999999999999999E-4</v>
      </c>
      <c r="S409" s="186">
        <v>0</v>
      </c>
      <c r="T409" s="187">
        <f>S409*H409</f>
        <v>0</v>
      </c>
      <c r="AR409" s="16" t="s">
        <v>221</v>
      </c>
      <c r="AT409" s="16" t="s">
        <v>133</v>
      </c>
      <c r="AU409" s="16" t="s">
        <v>83</v>
      </c>
      <c r="AY409" s="16" t="s">
        <v>130</v>
      </c>
      <c r="BE409" s="188">
        <f>IF(N409="základní",J409,0)</f>
        <v>0</v>
      </c>
      <c r="BF409" s="188">
        <f>IF(N409="snížená",J409,0)</f>
        <v>0</v>
      </c>
      <c r="BG409" s="188">
        <f>IF(N409="zákl. přenesená",J409,0)</f>
        <v>0</v>
      </c>
      <c r="BH409" s="188">
        <f>IF(N409="sníž. přenesená",J409,0)</f>
        <v>0</v>
      </c>
      <c r="BI409" s="188">
        <f>IF(N409="nulová",J409,0)</f>
        <v>0</v>
      </c>
      <c r="BJ409" s="16" t="s">
        <v>22</v>
      </c>
      <c r="BK409" s="188">
        <f>ROUND(I409*H409,2)</f>
        <v>0</v>
      </c>
      <c r="BL409" s="16" t="s">
        <v>221</v>
      </c>
      <c r="BM409" s="16" t="s">
        <v>1109</v>
      </c>
    </row>
    <row r="410" spans="2:65" s="1" customFormat="1" ht="22.5" customHeight="1" x14ac:dyDescent="0.3">
      <c r="B410" s="33"/>
      <c r="C410" s="177" t="s">
        <v>1110</v>
      </c>
      <c r="D410" s="177" t="s">
        <v>133</v>
      </c>
      <c r="E410" s="178" t="s">
        <v>1111</v>
      </c>
      <c r="F410" s="179" t="s">
        <v>1112</v>
      </c>
      <c r="G410" s="180" t="s">
        <v>151</v>
      </c>
      <c r="H410" s="181">
        <v>2</v>
      </c>
      <c r="I410" s="182"/>
      <c r="J410" s="183">
        <f>ROUND(I410*H410,2)</f>
        <v>0</v>
      </c>
      <c r="K410" s="179" t="s">
        <v>137</v>
      </c>
      <c r="L410" s="53"/>
      <c r="M410" s="184" t="s">
        <v>20</v>
      </c>
      <c r="N410" s="185" t="s">
        <v>45</v>
      </c>
      <c r="O410" s="34"/>
      <c r="P410" s="186">
        <f>O410*H410</f>
        <v>0</v>
      </c>
      <c r="Q410" s="186">
        <v>0</v>
      </c>
      <c r="R410" s="186">
        <f>Q410*H410</f>
        <v>0</v>
      </c>
      <c r="S410" s="186">
        <v>0</v>
      </c>
      <c r="T410" s="187">
        <f>S410*H410</f>
        <v>0</v>
      </c>
      <c r="AR410" s="16" t="s">
        <v>221</v>
      </c>
      <c r="AT410" s="16" t="s">
        <v>133</v>
      </c>
      <c r="AU410" s="16" t="s">
        <v>83</v>
      </c>
      <c r="AY410" s="16" t="s">
        <v>130</v>
      </c>
      <c r="BE410" s="188">
        <f>IF(N410="základní",J410,0)</f>
        <v>0</v>
      </c>
      <c r="BF410" s="188">
        <f>IF(N410="snížená",J410,0)</f>
        <v>0</v>
      </c>
      <c r="BG410" s="188">
        <f>IF(N410="zákl. přenesená",J410,0)</f>
        <v>0</v>
      </c>
      <c r="BH410" s="188">
        <f>IF(N410="sníž. přenesená",J410,0)</f>
        <v>0</v>
      </c>
      <c r="BI410" s="188">
        <f>IF(N410="nulová",J410,0)</f>
        <v>0</v>
      </c>
      <c r="BJ410" s="16" t="s">
        <v>22</v>
      </c>
      <c r="BK410" s="188">
        <f>ROUND(I410*H410,2)</f>
        <v>0</v>
      </c>
      <c r="BL410" s="16" t="s">
        <v>221</v>
      </c>
      <c r="BM410" s="16" t="s">
        <v>1113</v>
      </c>
    </row>
    <row r="411" spans="2:65" s="1" customFormat="1" ht="22.5" customHeight="1" x14ac:dyDescent="0.3">
      <c r="B411" s="33"/>
      <c r="C411" s="177" t="s">
        <v>1114</v>
      </c>
      <c r="D411" s="177" t="s">
        <v>133</v>
      </c>
      <c r="E411" s="178" t="s">
        <v>1115</v>
      </c>
      <c r="F411" s="179" t="s">
        <v>1116</v>
      </c>
      <c r="G411" s="180" t="s">
        <v>151</v>
      </c>
      <c r="H411" s="181">
        <v>2</v>
      </c>
      <c r="I411" s="182"/>
      <c r="J411" s="183">
        <f>ROUND(I411*H411,2)</f>
        <v>0</v>
      </c>
      <c r="K411" s="179" t="s">
        <v>137</v>
      </c>
      <c r="L411" s="53"/>
      <c r="M411" s="184" t="s">
        <v>20</v>
      </c>
      <c r="N411" s="185" t="s">
        <v>45</v>
      </c>
      <c r="O411" s="34"/>
      <c r="P411" s="186">
        <f>O411*H411</f>
        <v>0</v>
      </c>
      <c r="Q411" s="186">
        <v>1.2E-4</v>
      </c>
      <c r="R411" s="186">
        <f>Q411*H411</f>
        <v>2.4000000000000001E-4</v>
      </c>
      <c r="S411" s="186">
        <v>0</v>
      </c>
      <c r="T411" s="187">
        <f>S411*H411</f>
        <v>0</v>
      </c>
      <c r="AR411" s="16" t="s">
        <v>221</v>
      </c>
      <c r="AT411" s="16" t="s">
        <v>133</v>
      </c>
      <c r="AU411" s="16" t="s">
        <v>83</v>
      </c>
      <c r="AY411" s="16" t="s">
        <v>130</v>
      </c>
      <c r="BE411" s="188">
        <f>IF(N411="základní",J411,0)</f>
        <v>0</v>
      </c>
      <c r="BF411" s="188">
        <f>IF(N411="snížená",J411,0)</f>
        <v>0</v>
      </c>
      <c r="BG411" s="188">
        <f>IF(N411="zákl. přenesená",J411,0)</f>
        <v>0</v>
      </c>
      <c r="BH411" s="188">
        <f>IF(N411="sníž. přenesená",J411,0)</f>
        <v>0</v>
      </c>
      <c r="BI411" s="188">
        <f>IF(N411="nulová",J411,0)</f>
        <v>0</v>
      </c>
      <c r="BJ411" s="16" t="s">
        <v>22</v>
      </c>
      <c r="BK411" s="188">
        <f>ROUND(I411*H411,2)</f>
        <v>0</v>
      </c>
      <c r="BL411" s="16" t="s">
        <v>221</v>
      </c>
      <c r="BM411" s="16" t="s">
        <v>1117</v>
      </c>
    </row>
    <row r="412" spans="2:65" s="1" customFormat="1" ht="22.5" customHeight="1" x14ac:dyDescent="0.3">
      <c r="B412" s="33"/>
      <c r="C412" s="177" t="s">
        <v>1118</v>
      </c>
      <c r="D412" s="177" t="s">
        <v>133</v>
      </c>
      <c r="E412" s="178" t="s">
        <v>1119</v>
      </c>
      <c r="F412" s="179" t="s">
        <v>1120</v>
      </c>
      <c r="G412" s="180" t="s">
        <v>151</v>
      </c>
      <c r="H412" s="181">
        <v>2</v>
      </c>
      <c r="I412" s="182"/>
      <c r="J412" s="183">
        <f>ROUND(I412*H412,2)</f>
        <v>0</v>
      </c>
      <c r="K412" s="179" t="s">
        <v>137</v>
      </c>
      <c r="L412" s="53"/>
      <c r="M412" s="184" t="s">
        <v>20</v>
      </c>
      <c r="N412" s="185" t="s">
        <v>45</v>
      </c>
      <c r="O412" s="34"/>
      <c r="P412" s="186">
        <f>O412*H412</f>
        <v>0</v>
      </c>
      <c r="Q412" s="186">
        <v>1.2E-4</v>
      </c>
      <c r="R412" s="186">
        <f>Q412*H412</f>
        <v>2.4000000000000001E-4</v>
      </c>
      <c r="S412" s="186">
        <v>0</v>
      </c>
      <c r="T412" s="187">
        <f>S412*H412</f>
        <v>0</v>
      </c>
      <c r="AR412" s="16" t="s">
        <v>221</v>
      </c>
      <c r="AT412" s="16" t="s">
        <v>133</v>
      </c>
      <c r="AU412" s="16" t="s">
        <v>83</v>
      </c>
      <c r="AY412" s="16" t="s">
        <v>130</v>
      </c>
      <c r="BE412" s="188">
        <f>IF(N412="základní",J412,0)</f>
        <v>0</v>
      </c>
      <c r="BF412" s="188">
        <f>IF(N412="snížená",J412,0)</f>
        <v>0</v>
      </c>
      <c r="BG412" s="188">
        <f>IF(N412="zákl. přenesená",J412,0)</f>
        <v>0</v>
      </c>
      <c r="BH412" s="188">
        <f>IF(N412="sníž. přenesená",J412,0)</f>
        <v>0</v>
      </c>
      <c r="BI412" s="188">
        <f>IF(N412="nulová",J412,0)</f>
        <v>0</v>
      </c>
      <c r="BJ412" s="16" t="s">
        <v>22</v>
      </c>
      <c r="BK412" s="188">
        <f>ROUND(I412*H412,2)</f>
        <v>0</v>
      </c>
      <c r="BL412" s="16" t="s">
        <v>221</v>
      </c>
      <c r="BM412" s="16" t="s">
        <v>1121</v>
      </c>
    </row>
    <row r="413" spans="2:65" s="11" customFormat="1" ht="13.5" x14ac:dyDescent="0.3">
      <c r="B413" s="203"/>
      <c r="C413" s="204"/>
      <c r="D413" s="191" t="s">
        <v>181</v>
      </c>
      <c r="E413" s="214" t="s">
        <v>20</v>
      </c>
      <c r="F413" s="215" t="s">
        <v>1122</v>
      </c>
      <c r="G413" s="204"/>
      <c r="H413" s="216">
        <v>2</v>
      </c>
      <c r="I413" s="208"/>
      <c r="J413" s="204"/>
      <c r="K413" s="204"/>
      <c r="L413" s="209"/>
      <c r="M413" s="210"/>
      <c r="N413" s="211"/>
      <c r="O413" s="211"/>
      <c r="P413" s="211"/>
      <c r="Q413" s="211"/>
      <c r="R413" s="211"/>
      <c r="S413" s="211"/>
      <c r="T413" s="212"/>
      <c r="AT413" s="213" t="s">
        <v>181</v>
      </c>
      <c r="AU413" s="213" t="s">
        <v>83</v>
      </c>
      <c r="AV413" s="11" t="s">
        <v>83</v>
      </c>
      <c r="AW413" s="11" t="s">
        <v>37</v>
      </c>
      <c r="AX413" s="11" t="s">
        <v>22</v>
      </c>
      <c r="AY413" s="213" t="s">
        <v>130</v>
      </c>
    </row>
    <row r="414" spans="2:65" s="1" customFormat="1" ht="31.5" customHeight="1" x14ac:dyDescent="0.3">
      <c r="B414" s="33"/>
      <c r="C414" s="177" t="s">
        <v>1123</v>
      </c>
      <c r="D414" s="177" t="s">
        <v>133</v>
      </c>
      <c r="E414" s="178" t="s">
        <v>1124</v>
      </c>
      <c r="F414" s="179" t="s">
        <v>1125</v>
      </c>
      <c r="G414" s="180" t="s">
        <v>220</v>
      </c>
      <c r="H414" s="181">
        <v>55</v>
      </c>
      <c r="I414" s="182"/>
      <c r="J414" s="183">
        <f t="shared" ref="J414:J419" si="100">ROUND(I414*H414,2)</f>
        <v>0</v>
      </c>
      <c r="K414" s="179" t="s">
        <v>137</v>
      </c>
      <c r="L414" s="53"/>
      <c r="M414" s="184" t="s">
        <v>20</v>
      </c>
      <c r="N414" s="185" t="s">
        <v>45</v>
      </c>
      <c r="O414" s="34"/>
      <c r="P414" s="186">
        <f t="shared" ref="P414:P419" si="101">O414*H414</f>
        <v>0</v>
      </c>
      <c r="Q414" s="186">
        <v>2.0000000000000002E-5</v>
      </c>
      <c r="R414" s="186">
        <f t="shared" ref="R414:R419" si="102">Q414*H414</f>
        <v>1.1000000000000001E-3</v>
      </c>
      <c r="S414" s="186">
        <v>0</v>
      </c>
      <c r="T414" s="187">
        <f t="shared" ref="T414:T419" si="103">S414*H414</f>
        <v>0</v>
      </c>
      <c r="AR414" s="16" t="s">
        <v>221</v>
      </c>
      <c r="AT414" s="16" t="s">
        <v>133</v>
      </c>
      <c r="AU414" s="16" t="s">
        <v>83</v>
      </c>
      <c r="AY414" s="16" t="s">
        <v>130</v>
      </c>
      <c r="BE414" s="188">
        <f t="shared" ref="BE414:BE419" si="104">IF(N414="základní",J414,0)</f>
        <v>0</v>
      </c>
      <c r="BF414" s="188">
        <f t="shared" ref="BF414:BF419" si="105">IF(N414="snížená",J414,0)</f>
        <v>0</v>
      </c>
      <c r="BG414" s="188">
        <f t="shared" ref="BG414:BG419" si="106">IF(N414="zákl. přenesená",J414,0)</f>
        <v>0</v>
      </c>
      <c r="BH414" s="188">
        <f t="shared" ref="BH414:BH419" si="107">IF(N414="sníž. přenesená",J414,0)</f>
        <v>0</v>
      </c>
      <c r="BI414" s="188">
        <f t="shared" ref="BI414:BI419" si="108">IF(N414="nulová",J414,0)</f>
        <v>0</v>
      </c>
      <c r="BJ414" s="16" t="s">
        <v>22</v>
      </c>
      <c r="BK414" s="188">
        <f t="shared" ref="BK414:BK419" si="109">ROUND(I414*H414,2)</f>
        <v>0</v>
      </c>
      <c r="BL414" s="16" t="s">
        <v>221</v>
      </c>
      <c r="BM414" s="16" t="s">
        <v>1126</v>
      </c>
    </row>
    <row r="415" spans="2:65" s="1" customFormat="1" ht="31.5" customHeight="1" x14ac:dyDescent="0.3">
      <c r="B415" s="33"/>
      <c r="C415" s="177" t="s">
        <v>1127</v>
      </c>
      <c r="D415" s="177" t="s">
        <v>133</v>
      </c>
      <c r="E415" s="178" t="s">
        <v>1128</v>
      </c>
      <c r="F415" s="179" t="s">
        <v>1129</v>
      </c>
      <c r="G415" s="180" t="s">
        <v>220</v>
      </c>
      <c r="H415" s="181">
        <v>17</v>
      </c>
      <c r="I415" s="182"/>
      <c r="J415" s="183">
        <f t="shared" si="100"/>
        <v>0</v>
      </c>
      <c r="K415" s="179" t="s">
        <v>137</v>
      </c>
      <c r="L415" s="53"/>
      <c r="M415" s="184" t="s">
        <v>20</v>
      </c>
      <c r="N415" s="185" t="s">
        <v>45</v>
      </c>
      <c r="O415" s="34"/>
      <c r="P415" s="186">
        <f t="shared" si="101"/>
        <v>0</v>
      </c>
      <c r="Q415" s="186">
        <v>5.0000000000000002E-5</v>
      </c>
      <c r="R415" s="186">
        <f t="shared" si="102"/>
        <v>8.5000000000000006E-4</v>
      </c>
      <c r="S415" s="186">
        <v>0</v>
      </c>
      <c r="T415" s="187">
        <f t="shared" si="103"/>
        <v>0</v>
      </c>
      <c r="AR415" s="16" t="s">
        <v>221</v>
      </c>
      <c r="AT415" s="16" t="s">
        <v>133</v>
      </c>
      <c r="AU415" s="16" t="s">
        <v>83</v>
      </c>
      <c r="AY415" s="16" t="s">
        <v>130</v>
      </c>
      <c r="BE415" s="188">
        <f t="shared" si="104"/>
        <v>0</v>
      </c>
      <c r="BF415" s="188">
        <f t="shared" si="105"/>
        <v>0</v>
      </c>
      <c r="BG415" s="188">
        <f t="shared" si="106"/>
        <v>0</v>
      </c>
      <c r="BH415" s="188">
        <f t="shared" si="107"/>
        <v>0</v>
      </c>
      <c r="BI415" s="188">
        <f t="shared" si="108"/>
        <v>0</v>
      </c>
      <c r="BJ415" s="16" t="s">
        <v>22</v>
      </c>
      <c r="BK415" s="188">
        <f t="shared" si="109"/>
        <v>0</v>
      </c>
      <c r="BL415" s="16" t="s">
        <v>221</v>
      </c>
      <c r="BM415" s="16" t="s">
        <v>1130</v>
      </c>
    </row>
    <row r="416" spans="2:65" s="1" customFormat="1" ht="22.5" customHeight="1" x14ac:dyDescent="0.3">
      <c r="B416" s="33"/>
      <c r="C416" s="177" t="s">
        <v>1131</v>
      </c>
      <c r="D416" s="177" t="s">
        <v>133</v>
      </c>
      <c r="E416" s="178" t="s">
        <v>1132</v>
      </c>
      <c r="F416" s="179" t="s">
        <v>1133</v>
      </c>
      <c r="G416" s="180" t="s">
        <v>220</v>
      </c>
      <c r="H416" s="181">
        <v>55</v>
      </c>
      <c r="I416" s="182"/>
      <c r="J416" s="183">
        <f t="shared" si="100"/>
        <v>0</v>
      </c>
      <c r="K416" s="179" t="s">
        <v>137</v>
      </c>
      <c r="L416" s="53"/>
      <c r="M416" s="184" t="s">
        <v>20</v>
      </c>
      <c r="N416" s="185" t="s">
        <v>45</v>
      </c>
      <c r="O416" s="34"/>
      <c r="P416" s="186">
        <f t="shared" si="101"/>
        <v>0</v>
      </c>
      <c r="Q416" s="186">
        <v>6.0000000000000002E-5</v>
      </c>
      <c r="R416" s="186">
        <f t="shared" si="102"/>
        <v>3.3E-3</v>
      </c>
      <c r="S416" s="186">
        <v>0</v>
      </c>
      <c r="T416" s="187">
        <f t="shared" si="103"/>
        <v>0</v>
      </c>
      <c r="AR416" s="16" t="s">
        <v>221</v>
      </c>
      <c r="AT416" s="16" t="s">
        <v>133</v>
      </c>
      <c r="AU416" s="16" t="s">
        <v>83</v>
      </c>
      <c r="AY416" s="16" t="s">
        <v>130</v>
      </c>
      <c r="BE416" s="188">
        <f t="shared" si="104"/>
        <v>0</v>
      </c>
      <c r="BF416" s="188">
        <f t="shared" si="105"/>
        <v>0</v>
      </c>
      <c r="BG416" s="188">
        <f t="shared" si="106"/>
        <v>0</v>
      </c>
      <c r="BH416" s="188">
        <f t="shared" si="107"/>
        <v>0</v>
      </c>
      <c r="BI416" s="188">
        <f t="shared" si="108"/>
        <v>0</v>
      </c>
      <c r="BJ416" s="16" t="s">
        <v>22</v>
      </c>
      <c r="BK416" s="188">
        <f t="shared" si="109"/>
        <v>0</v>
      </c>
      <c r="BL416" s="16" t="s">
        <v>221</v>
      </c>
      <c r="BM416" s="16" t="s">
        <v>1134</v>
      </c>
    </row>
    <row r="417" spans="2:65" s="1" customFormat="1" ht="31.5" customHeight="1" x14ac:dyDescent="0.3">
      <c r="B417" s="33"/>
      <c r="C417" s="177" t="s">
        <v>1135</v>
      </c>
      <c r="D417" s="177" t="s">
        <v>133</v>
      </c>
      <c r="E417" s="178" t="s">
        <v>1136</v>
      </c>
      <c r="F417" s="179" t="s">
        <v>1137</v>
      </c>
      <c r="G417" s="180" t="s">
        <v>220</v>
      </c>
      <c r="H417" s="181">
        <v>17</v>
      </c>
      <c r="I417" s="182"/>
      <c r="J417" s="183">
        <f t="shared" si="100"/>
        <v>0</v>
      </c>
      <c r="K417" s="179" t="s">
        <v>137</v>
      </c>
      <c r="L417" s="53"/>
      <c r="M417" s="184" t="s">
        <v>20</v>
      </c>
      <c r="N417" s="185" t="s">
        <v>45</v>
      </c>
      <c r="O417" s="34"/>
      <c r="P417" s="186">
        <f t="shared" si="101"/>
        <v>0</v>
      </c>
      <c r="Q417" s="186">
        <v>4.0000000000000003E-5</v>
      </c>
      <c r="R417" s="186">
        <f t="shared" si="102"/>
        <v>6.8000000000000005E-4</v>
      </c>
      <c r="S417" s="186">
        <v>0</v>
      </c>
      <c r="T417" s="187">
        <f t="shared" si="103"/>
        <v>0</v>
      </c>
      <c r="AR417" s="16" t="s">
        <v>221</v>
      </c>
      <c r="AT417" s="16" t="s">
        <v>133</v>
      </c>
      <c r="AU417" s="16" t="s">
        <v>83</v>
      </c>
      <c r="AY417" s="16" t="s">
        <v>130</v>
      </c>
      <c r="BE417" s="188">
        <f t="shared" si="104"/>
        <v>0</v>
      </c>
      <c r="BF417" s="188">
        <f t="shared" si="105"/>
        <v>0</v>
      </c>
      <c r="BG417" s="188">
        <f t="shared" si="106"/>
        <v>0</v>
      </c>
      <c r="BH417" s="188">
        <f t="shared" si="107"/>
        <v>0</v>
      </c>
      <c r="BI417" s="188">
        <f t="shared" si="108"/>
        <v>0</v>
      </c>
      <c r="BJ417" s="16" t="s">
        <v>22</v>
      </c>
      <c r="BK417" s="188">
        <f t="shared" si="109"/>
        <v>0</v>
      </c>
      <c r="BL417" s="16" t="s">
        <v>221</v>
      </c>
      <c r="BM417" s="16" t="s">
        <v>1138</v>
      </c>
    </row>
    <row r="418" spans="2:65" s="1" customFormat="1" ht="31.5" customHeight="1" x14ac:dyDescent="0.3">
      <c r="B418" s="33"/>
      <c r="C418" s="177" t="s">
        <v>1139</v>
      </c>
      <c r="D418" s="177" t="s">
        <v>133</v>
      </c>
      <c r="E418" s="178" t="s">
        <v>1140</v>
      </c>
      <c r="F418" s="179" t="s">
        <v>1141</v>
      </c>
      <c r="G418" s="180" t="s">
        <v>220</v>
      </c>
      <c r="H418" s="181">
        <v>55</v>
      </c>
      <c r="I418" s="182"/>
      <c r="J418" s="183">
        <f t="shared" si="100"/>
        <v>0</v>
      </c>
      <c r="K418" s="179" t="s">
        <v>137</v>
      </c>
      <c r="L418" s="53"/>
      <c r="M418" s="184" t="s">
        <v>20</v>
      </c>
      <c r="N418" s="185" t="s">
        <v>45</v>
      </c>
      <c r="O418" s="34"/>
      <c r="P418" s="186">
        <f t="shared" si="101"/>
        <v>0</v>
      </c>
      <c r="Q418" s="186">
        <v>2.0000000000000002E-5</v>
      </c>
      <c r="R418" s="186">
        <f t="shared" si="102"/>
        <v>1.1000000000000001E-3</v>
      </c>
      <c r="S418" s="186">
        <v>0</v>
      </c>
      <c r="T418" s="187">
        <f t="shared" si="103"/>
        <v>0</v>
      </c>
      <c r="AR418" s="16" t="s">
        <v>221</v>
      </c>
      <c r="AT418" s="16" t="s">
        <v>133</v>
      </c>
      <c r="AU418" s="16" t="s">
        <v>83</v>
      </c>
      <c r="AY418" s="16" t="s">
        <v>130</v>
      </c>
      <c r="BE418" s="188">
        <f t="shared" si="104"/>
        <v>0</v>
      </c>
      <c r="BF418" s="188">
        <f t="shared" si="105"/>
        <v>0</v>
      </c>
      <c r="BG418" s="188">
        <f t="shared" si="106"/>
        <v>0</v>
      </c>
      <c r="BH418" s="188">
        <f t="shared" si="107"/>
        <v>0</v>
      </c>
      <c r="BI418" s="188">
        <f t="shared" si="108"/>
        <v>0</v>
      </c>
      <c r="BJ418" s="16" t="s">
        <v>22</v>
      </c>
      <c r="BK418" s="188">
        <f t="shared" si="109"/>
        <v>0</v>
      </c>
      <c r="BL418" s="16" t="s">
        <v>221</v>
      </c>
      <c r="BM418" s="16" t="s">
        <v>1142</v>
      </c>
    </row>
    <row r="419" spans="2:65" s="1" customFormat="1" ht="31.5" customHeight="1" x14ac:dyDescent="0.3">
      <c r="B419" s="33"/>
      <c r="C419" s="177" t="s">
        <v>1143</v>
      </c>
      <c r="D419" s="177" t="s">
        <v>133</v>
      </c>
      <c r="E419" s="178" t="s">
        <v>1144</v>
      </c>
      <c r="F419" s="179" t="s">
        <v>1145</v>
      </c>
      <c r="G419" s="180" t="s">
        <v>220</v>
      </c>
      <c r="H419" s="181">
        <v>17</v>
      </c>
      <c r="I419" s="182"/>
      <c r="J419" s="183">
        <f t="shared" si="100"/>
        <v>0</v>
      </c>
      <c r="K419" s="179" t="s">
        <v>137</v>
      </c>
      <c r="L419" s="53"/>
      <c r="M419" s="184" t="s">
        <v>20</v>
      </c>
      <c r="N419" s="185" t="s">
        <v>45</v>
      </c>
      <c r="O419" s="34"/>
      <c r="P419" s="186">
        <f t="shared" si="101"/>
        <v>0</v>
      </c>
      <c r="Q419" s="186">
        <v>4.0000000000000003E-5</v>
      </c>
      <c r="R419" s="186">
        <f t="shared" si="102"/>
        <v>6.8000000000000005E-4</v>
      </c>
      <c r="S419" s="186">
        <v>0</v>
      </c>
      <c r="T419" s="187">
        <f t="shared" si="103"/>
        <v>0</v>
      </c>
      <c r="AR419" s="16" t="s">
        <v>221</v>
      </c>
      <c r="AT419" s="16" t="s">
        <v>133</v>
      </c>
      <c r="AU419" s="16" t="s">
        <v>83</v>
      </c>
      <c r="AY419" s="16" t="s">
        <v>130</v>
      </c>
      <c r="BE419" s="188">
        <f t="shared" si="104"/>
        <v>0</v>
      </c>
      <c r="BF419" s="188">
        <f t="shared" si="105"/>
        <v>0</v>
      </c>
      <c r="BG419" s="188">
        <f t="shared" si="106"/>
        <v>0</v>
      </c>
      <c r="BH419" s="188">
        <f t="shared" si="107"/>
        <v>0</v>
      </c>
      <c r="BI419" s="188">
        <f t="shared" si="108"/>
        <v>0</v>
      </c>
      <c r="BJ419" s="16" t="s">
        <v>22</v>
      </c>
      <c r="BK419" s="188">
        <f t="shared" si="109"/>
        <v>0</v>
      </c>
      <c r="BL419" s="16" t="s">
        <v>221</v>
      </c>
      <c r="BM419" s="16" t="s">
        <v>1146</v>
      </c>
    </row>
    <row r="420" spans="2:65" s="10" customFormat="1" ht="29.85" customHeight="1" x14ac:dyDescent="0.3">
      <c r="B420" s="160"/>
      <c r="C420" s="161"/>
      <c r="D420" s="174" t="s">
        <v>73</v>
      </c>
      <c r="E420" s="175" t="s">
        <v>1147</v>
      </c>
      <c r="F420" s="175" t="s">
        <v>1148</v>
      </c>
      <c r="G420" s="161"/>
      <c r="H420" s="161"/>
      <c r="I420" s="164"/>
      <c r="J420" s="176">
        <f>BK420</f>
        <v>0</v>
      </c>
      <c r="K420" s="161"/>
      <c r="L420" s="166"/>
      <c r="M420" s="167"/>
      <c r="N420" s="168"/>
      <c r="O420" s="168"/>
      <c r="P420" s="169">
        <f>SUM(P421:P432)</f>
        <v>0</v>
      </c>
      <c r="Q420" s="168"/>
      <c r="R420" s="169">
        <f>SUM(R421:R432)</f>
        <v>5.3212999999999996E-2</v>
      </c>
      <c r="S420" s="168"/>
      <c r="T420" s="170">
        <f>SUM(T421:T432)</f>
        <v>1.4228999999999999E-2</v>
      </c>
      <c r="AR420" s="171" t="s">
        <v>83</v>
      </c>
      <c r="AT420" s="172" t="s">
        <v>73</v>
      </c>
      <c r="AU420" s="172" t="s">
        <v>22</v>
      </c>
      <c r="AY420" s="171" t="s">
        <v>130</v>
      </c>
      <c r="BK420" s="173">
        <f>SUM(BK421:BK432)</f>
        <v>0</v>
      </c>
    </row>
    <row r="421" spans="2:65" s="1" customFormat="1" ht="22.5" customHeight="1" x14ac:dyDescent="0.3">
      <c r="B421" s="33"/>
      <c r="C421" s="177" t="s">
        <v>1149</v>
      </c>
      <c r="D421" s="177" t="s">
        <v>133</v>
      </c>
      <c r="E421" s="178" t="s">
        <v>1150</v>
      </c>
      <c r="F421" s="179" t="s">
        <v>1151</v>
      </c>
      <c r="G421" s="180" t="s">
        <v>151</v>
      </c>
      <c r="H421" s="181">
        <v>94.86</v>
      </c>
      <c r="I421" s="182"/>
      <c r="J421" s="183">
        <f>ROUND(I421*H421,2)</f>
        <v>0</v>
      </c>
      <c r="K421" s="179" t="s">
        <v>137</v>
      </c>
      <c r="L421" s="53"/>
      <c r="M421" s="184" t="s">
        <v>20</v>
      </c>
      <c r="N421" s="185" t="s">
        <v>45</v>
      </c>
      <c r="O421" s="34"/>
      <c r="P421" s="186">
        <f>O421*H421</f>
        <v>0</v>
      </c>
      <c r="Q421" s="186">
        <v>0</v>
      </c>
      <c r="R421" s="186">
        <f>Q421*H421</f>
        <v>0</v>
      </c>
      <c r="S421" s="186">
        <v>1.4999999999999999E-4</v>
      </c>
      <c r="T421" s="187">
        <f>S421*H421</f>
        <v>1.4228999999999999E-2</v>
      </c>
      <c r="AR421" s="16" t="s">
        <v>221</v>
      </c>
      <c r="AT421" s="16" t="s">
        <v>133</v>
      </c>
      <c r="AU421" s="16" t="s">
        <v>83</v>
      </c>
      <c r="AY421" s="16" t="s">
        <v>130</v>
      </c>
      <c r="BE421" s="188">
        <f>IF(N421="základní",J421,0)</f>
        <v>0</v>
      </c>
      <c r="BF421" s="188">
        <f>IF(N421="snížená",J421,0)</f>
        <v>0</v>
      </c>
      <c r="BG421" s="188">
        <f>IF(N421="zákl. přenesená",J421,0)</f>
        <v>0</v>
      </c>
      <c r="BH421" s="188">
        <f>IF(N421="sníž. přenesená",J421,0)</f>
        <v>0</v>
      </c>
      <c r="BI421" s="188">
        <f>IF(N421="nulová",J421,0)</f>
        <v>0</v>
      </c>
      <c r="BJ421" s="16" t="s">
        <v>22</v>
      </c>
      <c r="BK421" s="188">
        <f>ROUND(I421*H421,2)</f>
        <v>0</v>
      </c>
      <c r="BL421" s="16" t="s">
        <v>221</v>
      </c>
      <c r="BM421" s="16" t="s">
        <v>1152</v>
      </c>
    </row>
    <row r="422" spans="2:65" s="11" customFormat="1" ht="13.5" x14ac:dyDescent="0.3">
      <c r="B422" s="203"/>
      <c r="C422" s="204"/>
      <c r="D422" s="191" t="s">
        <v>181</v>
      </c>
      <c r="E422" s="214" t="s">
        <v>20</v>
      </c>
      <c r="F422" s="215" t="s">
        <v>1153</v>
      </c>
      <c r="G422" s="204"/>
      <c r="H422" s="216">
        <v>94.86</v>
      </c>
      <c r="I422" s="208"/>
      <c r="J422" s="204"/>
      <c r="K422" s="204"/>
      <c r="L422" s="209"/>
      <c r="M422" s="210"/>
      <c r="N422" s="211"/>
      <c r="O422" s="211"/>
      <c r="P422" s="211"/>
      <c r="Q422" s="211"/>
      <c r="R422" s="211"/>
      <c r="S422" s="211"/>
      <c r="T422" s="212"/>
      <c r="AT422" s="213" t="s">
        <v>181</v>
      </c>
      <c r="AU422" s="213" t="s">
        <v>83</v>
      </c>
      <c r="AV422" s="11" t="s">
        <v>83</v>
      </c>
      <c r="AW422" s="11" t="s">
        <v>37</v>
      </c>
      <c r="AX422" s="11" t="s">
        <v>22</v>
      </c>
      <c r="AY422" s="213" t="s">
        <v>130</v>
      </c>
    </row>
    <row r="423" spans="2:65" s="1" customFormat="1" ht="22.5" customHeight="1" x14ac:dyDescent="0.3">
      <c r="B423" s="33"/>
      <c r="C423" s="177" t="s">
        <v>1154</v>
      </c>
      <c r="D423" s="177" t="s">
        <v>133</v>
      </c>
      <c r="E423" s="178" t="s">
        <v>1155</v>
      </c>
      <c r="F423" s="179" t="s">
        <v>1156</v>
      </c>
      <c r="G423" s="180" t="s">
        <v>151</v>
      </c>
      <c r="H423" s="181">
        <v>28.3</v>
      </c>
      <c r="I423" s="182"/>
      <c r="J423" s="183">
        <f>ROUND(I423*H423,2)</f>
        <v>0</v>
      </c>
      <c r="K423" s="179" t="s">
        <v>137</v>
      </c>
      <c r="L423" s="53"/>
      <c r="M423" s="184" t="s">
        <v>20</v>
      </c>
      <c r="N423" s="185" t="s">
        <v>45</v>
      </c>
      <c r="O423" s="34"/>
      <c r="P423" s="186">
        <f>O423*H423</f>
        <v>0</v>
      </c>
      <c r="Q423" s="186">
        <v>0</v>
      </c>
      <c r="R423" s="186">
        <f>Q423*H423</f>
        <v>0</v>
      </c>
      <c r="S423" s="186">
        <v>0</v>
      </c>
      <c r="T423" s="187">
        <f>S423*H423</f>
        <v>0</v>
      </c>
      <c r="AR423" s="16" t="s">
        <v>221</v>
      </c>
      <c r="AT423" s="16" t="s">
        <v>133</v>
      </c>
      <c r="AU423" s="16" t="s">
        <v>83</v>
      </c>
      <c r="AY423" s="16" t="s">
        <v>130</v>
      </c>
      <c r="BE423" s="188">
        <f>IF(N423="základní",J423,0)</f>
        <v>0</v>
      </c>
      <c r="BF423" s="188">
        <f>IF(N423="snížená",J423,0)</f>
        <v>0</v>
      </c>
      <c r="BG423" s="188">
        <f>IF(N423="zákl. přenesená",J423,0)</f>
        <v>0</v>
      </c>
      <c r="BH423" s="188">
        <f>IF(N423="sníž. přenesená",J423,0)</f>
        <v>0</v>
      </c>
      <c r="BI423" s="188">
        <f>IF(N423="nulová",J423,0)</f>
        <v>0</v>
      </c>
      <c r="BJ423" s="16" t="s">
        <v>22</v>
      </c>
      <c r="BK423" s="188">
        <f>ROUND(I423*H423,2)</f>
        <v>0</v>
      </c>
      <c r="BL423" s="16" t="s">
        <v>221</v>
      </c>
      <c r="BM423" s="16" t="s">
        <v>1157</v>
      </c>
    </row>
    <row r="424" spans="2:65" s="1" customFormat="1" ht="40.5" x14ac:dyDescent="0.3">
      <c r="B424" s="33"/>
      <c r="C424" s="55"/>
      <c r="D424" s="191" t="s">
        <v>153</v>
      </c>
      <c r="E424" s="55"/>
      <c r="F424" s="192" t="s">
        <v>1158</v>
      </c>
      <c r="G424" s="55"/>
      <c r="H424" s="55"/>
      <c r="I424" s="147"/>
      <c r="J424" s="55"/>
      <c r="K424" s="55"/>
      <c r="L424" s="53"/>
      <c r="M424" s="70"/>
      <c r="N424" s="34"/>
      <c r="O424" s="34"/>
      <c r="P424" s="34"/>
      <c r="Q424" s="34"/>
      <c r="R424" s="34"/>
      <c r="S424" s="34"/>
      <c r="T424" s="71"/>
      <c r="AT424" s="16" t="s">
        <v>153</v>
      </c>
      <c r="AU424" s="16" t="s">
        <v>83</v>
      </c>
    </row>
    <row r="425" spans="2:65" s="1" customFormat="1" ht="44.25" customHeight="1" x14ac:dyDescent="0.3">
      <c r="B425" s="33"/>
      <c r="C425" s="177" t="s">
        <v>1159</v>
      </c>
      <c r="D425" s="177" t="s">
        <v>133</v>
      </c>
      <c r="E425" s="178" t="s">
        <v>1160</v>
      </c>
      <c r="F425" s="179" t="s">
        <v>1161</v>
      </c>
      <c r="G425" s="180" t="s">
        <v>151</v>
      </c>
      <c r="H425" s="181">
        <v>30</v>
      </c>
      <c r="I425" s="182"/>
      <c r="J425" s="183">
        <f>ROUND(I425*H425,2)</f>
        <v>0</v>
      </c>
      <c r="K425" s="179" t="s">
        <v>137</v>
      </c>
      <c r="L425" s="53"/>
      <c r="M425" s="184" t="s">
        <v>20</v>
      </c>
      <c r="N425" s="185" t="s">
        <v>45</v>
      </c>
      <c r="O425" s="34"/>
      <c r="P425" s="186">
        <f>O425*H425</f>
        <v>0</v>
      </c>
      <c r="Q425" s="186">
        <v>0</v>
      </c>
      <c r="R425" s="186">
        <f>Q425*H425</f>
        <v>0</v>
      </c>
      <c r="S425" s="186">
        <v>0</v>
      </c>
      <c r="T425" s="187">
        <f>S425*H425</f>
        <v>0</v>
      </c>
      <c r="AR425" s="16" t="s">
        <v>221</v>
      </c>
      <c r="AT425" s="16" t="s">
        <v>133</v>
      </c>
      <c r="AU425" s="16" t="s">
        <v>83</v>
      </c>
      <c r="AY425" s="16" t="s">
        <v>130</v>
      </c>
      <c r="BE425" s="188">
        <f>IF(N425="základní",J425,0)</f>
        <v>0</v>
      </c>
      <c r="BF425" s="188">
        <f>IF(N425="snížená",J425,0)</f>
        <v>0</v>
      </c>
      <c r="BG425" s="188">
        <f>IF(N425="zákl. přenesená",J425,0)</f>
        <v>0</v>
      </c>
      <c r="BH425" s="188">
        <f>IF(N425="sníž. přenesená",J425,0)</f>
        <v>0</v>
      </c>
      <c r="BI425" s="188">
        <f>IF(N425="nulová",J425,0)</f>
        <v>0</v>
      </c>
      <c r="BJ425" s="16" t="s">
        <v>22</v>
      </c>
      <c r="BK425" s="188">
        <f>ROUND(I425*H425,2)</f>
        <v>0</v>
      </c>
      <c r="BL425" s="16" t="s">
        <v>221</v>
      </c>
      <c r="BM425" s="16" t="s">
        <v>1162</v>
      </c>
    </row>
    <row r="426" spans="2:65" s="1" customFormat="1" ht="40.5" x14ac:dyDescent="0.3">
      <c r="B426" s="33"/>
      <c r="C426" s="55"/>
      <c r="D426" s="191" t="s">
        <v>153</v>
      </c>
      <c r="E426" s="55"/>
      <c r="F426" s="192" t="s">
        <v>1158</v>
      </c>
      <c r="G426" s="55"/>
      <c r="H426" s="55"/>
      <c r="I426" s="147"/>
      <c r="J426" s="55"/>
      <c r="K426" s="55"/>
      <c r="L426" s="53"/>
      <c r="M426" s="70"/>
      <c r="N426" s="34"/>
      <c r="O426" s="34"/>
      <c r="P426" s="34"/>
      <c r="Q426" s="34"/>
      <c r="R426" s="34"/>
      <c r="S426" s="34"/>
      <c r="T426" s="71"/>
      <c r="AT426" s="16" t="s">
        <v>153</v>
      </c>
      <c r="AU426" s="16" t="s">
        <v>83</v>
      </c>
    </row>
    <row r="427" spans="2:65" s="1" customFormat="1" ht="22.5" customHeight="1" x14ac:dyDescent="0.3">
      <c r="B427" s="33"/>
      <c r="C427" s="193" t="s">
        <v>1163</v>
      </c>
      <c r="D427" s="193" t="s">
        <v>172</v>
      </c>
      <c r="E427" s="194" t="s">
        <v>1164</v>
      </c>
      <c r="F427" s="195" t="s">
        <v>1165</v>
      </c>
      <c r="G427" s="196" t="s">
        <v>151</v>
      </c>
      <c r="H427" s="197">
        <v>61.215000000000003</v>
      </c>
      <c r="I427" s="198"/>
      <c r="J427" s="199">
        <f>ROUND(I427*H427,2)</f>
        <v>0</v>
      </c>
      <c r="K427" s="195" t="s">
        <v>20</v>
      </c>
      <c r="L427" s="200"/>
      <c r="M427" s="201" t="s">
        <v>20</v>
      </c>
      <c r="N427" s="202" t="s">
        <v>45</v>
      </c>
      <c r="O427" s="34"/>
      <c r="P427" s="186">
        <f>O427*H427</f>
        <v>0</v>
      </c>
      <c r="Q427" s="186">
        <v>1.2E-4</v>
      </c>
      <c r="R427" s="186">
        <f>Q427*H427</f>
        <v>7.3458000000000004E-3</v>
      </c>
      <c r="S427" s="186">
        <v>0</v>
      </c>
      <c r="T427" s="187">
        <f>S427*H427</f>
        <v>0</v>
      </c>
      <c r="AR427" s="16" t="s">
        <v>225</v>
      </c>
      <c r="AT427" s="16" t="s">
        <v>172</v>
      </c>
      <c r="AU427" s="16" t="s">
        <v>83</v>
      </c>
      <c r="AY427" s="16" t="s">
        <v>130</v>
      </c>
      <c r="BE427" s="188">
        <f>IF(N427="základní",J427,0)</f>
        <v>0</v>
      </c>
      <c r="BF427" s="188">
        <f>IF(N427="snížená",J427,0)</f>
        <v>0</v>
      </c>
      <c r="BG427" s="188">
        <f>IF(N427="zákl. přenesená",J427,0)</f>
        <v>0</v>
      </c>
      <c r="BH427" s="188">
        <f>IF(N427="sníž. přenesená",J427,0)</f>
        <v>0</v>
      </c>
      <c r="BI427" s="188">
        <f>IF(N427="nulová",J427,0)</f>
        <v>0</v>
      </c>
      <c r="BJ427" s="16" t="s">
        <v>22</v>
      </c>
      <c r="BK427" s="188">
        <f>ROUND(I427*H427,2)</f>
        <v>0</v>
      </c>
      <c r="BL427" s="16" t="s">
        <v>221</v>
      </c>
      <c r="BM427" s="16" t="s">
        <v>1166</v>
      </c>
    </row>
    <row r="428" spans="2:65" s="11" customFormat="1" ht="13.5" x14ac:dyDescent="0.3">
      <c r="B428" s="203"/>
      <c r="C428" s="204"/>
      <c r="D428" s="191" t="s">
        <v>181</v>
      </c>
      <c r="E428" s="214" t="s">
        <v>20</v>
      </c>
      <c r="F428" s="215" t="s">
        <v>1167</v>
      </c>
      <c r="G428" s="204"/>
      <c r="H428" s="216">
        <v>61.215000000000003</v>
      </c>
      <c r="I428" s="208"/>
      <c r="J428" s="204"/>
      <c r="K428" s="204"/>
      <c r="L428" s="209"/>
      <c r="M428" s="210"/>
      <c r="N428" s="211"/>
      <c r="O428" s="211"/>
      <c r="P428" s="211"/>
      <c r="Q428" s="211"/>
      <c r="R428" s="211"/>
      <c r="S428" s="211"/>
      <c r="T428" s="212"/>
      <c r="AT428" s="213" t="s">
        <v>181</v>
      </c>
      <c r="AU428" s="213" t="s">
        <v>83</v>
      </c>
      <c r="AV428" s="11" t="s">
        <v>83</v>
      </c>
      <c r="AW428" s="11" t="s">
        <v>37</v>
      </c>
      <c r="AX428" s="11" t="s">
        <v>22</v>
      </c>
      <c r="AY428" s="213" t="s">
        <v>130</v>
      </c>
    </row>
    <row r="429" spans="2:65" s="1" customFormat="1" ht="22.5" customHeight="1" x14ac:dyDescent="0.3">
      <c r="B429" s="33"/>
      <c r="C429" s="193" t="s">
        <v>1168</v>
      </c>
      <c r="D429" s="193" t="s">
        <v>172</v>
      </c>
      <c r="E429" s="194" t="s">
        <v>1169</v>
      </c>
      <c r="F429" s="195" t="s">
        <v>1170</v>
      </c>
      <c r="G429" s="196" t="s">
        <v>220</v>
      </c>
      <c r="H429" s="197">
        <v>100</v>
      </c>
      <c r="I429" s="198"/>
      <c r="J429" s="199">
        <f>ROUND(I429*H429,2)</f>
        <v>0</v>
      </c>
      <c r="K429" s="195" t="s">
        <v>20</v>
      </c>
      <c r="L429" s="200"/>
      <c r="M429" s="201" t="s">
        <v>20</v>
      </c>
      <c r="N429" s="202" t="s">
        <v>45</v>
      </c>
      <c r="O429" s="34"/>
      <c r="P429" s="186">
        <f>O429*H429</f>
        <v>0</v>
      </c>
      <c r="Q429" s="186">
        <v>1.0000000000000001E-5</v>
      </c>
      <c r="R429" s="186">
        <f>Q429*H429</f>
        <v>1E-3</v>
      </c>
      <c r="S429" s="186">
        <v>0</v>
      </c>
      <c r="T429" s="187">
        <f>S429*H429</f>
        <v>0</v>
      </c>
      <c r="AR429" s="16" t="s">
        <v>225</v>
      </c>
      <c r="AT429" s="16" t="s">
        <v>172</v>
      </c>
      <c r="AU429" s="16" t="s">
        <v>83</v>
      </c>
      <c r="AY429" s="16" t="s">
        <v>130</v>
      </c>
      <c r="BE429" s="188">
        <f>IF(N429="základní",J429,0)</f>
        <v>0</v>
      </c>
      <c r="BF429" s="188">
        <f>IF(N429="snížená",J429,0)</f>
        <v>0</v>
      </c>
      <c r="BG429" s="188">
        <f>IF(N429="zákl. přenesená",J429,0)</f>
        <v>0</v>
      </c>
      <c r="BH429" s="188">
        <f>IF(N429="sníž. přenesená",J429,0)</f>
        <v>0</v>
      </c>
      <c r="BI429" s="188">
        <f>IF(N429="nulová",J429,0)</f>
        <v>0</v>
      </c>
      <c r="BJ429" s="16" t="s">
        <v>22</v>
      </c>
      <c r="BK429" s="188">
        <f>ROUND(I429*H429,2)</f>
        <v>0</v>
      </c>
      <c r="BL429" s="16" t="s">
        <v>221</v>
      </c>
      <c r="BM429" s="16" t="s">
        <v>1171</v>
      </c>
    </row>
    <row r="430" spans="2:65" s="1" customFormat="1" ht="22.5" customHeight="1" x14ac:dyDescent="0.3">
      <c r="B430" s="33"/>
      <c r="C430" s="177" t="s">
        <v>1172</v>
      </c>
      <c r="D430" s="177" t="s">
        <v>133</v>
      </c>
      <c r="E430" s="178" t="s">
        <v>1173</v>
      </c>
      <c r="F430" s="179" t="s">
        <v>1174</v>
      </c>
      <c r="G430" s="180" t="s">
        <v>151</v>
      </c>
      <c r="H430" s="181">
        <v>94.86</v>
      </c>
      <c r="I430" s="182"/>
      <c r="J430" s="183">
        <f>ROUND(I430*H430,2)</f>
        <v>0</v>
      </c>
      <c r="K430" s="179" t="s">
        <v>137</v>
      </c>
      <c r="L430" s="53"/>
      <c r="M430" s="184" t="s">
        <v>20</v>
      </c>
      <c r="N430" s="185" t="s">
        <v>45</v>
      </c>
      <c r="O430" s="34"/>
      <c r="P430" s="186">
        <f>O430*H430</f>
        <v>0</v>
      </c>
      <c r="Q430" s="186">
        <v>2.0000000000000001E-4</v>
      </c>
      <c r="R430" s="186">
        <f>Q430*H430</f>
        <v>1.8971999999999999E-2</v>
      </c>
      <c r="S430" s="186">
        <v>0</v>
      </c>
      <c r="T430" s="187">
        <f>S430*H430</f>
        <v>0</v>
      </c>
      <c r="AR430" s="16" t="s">
        <v>221</v>
      </c>
      <c r="AT430" s="16" t="s">
        <v>133</v>
      </c>
      <c r="AU430" s="16" t="s">
        <v>83</v>
      </c>
      <c r="AY430" s="16" t="s">
        <v>130</v>
      </c>
      <c r="BE430" s="188">
        <f>IF(N430="základní",J430,0)</f>
        <v>0</v>
      </c>
      <c r="BF430" s="188">
        <f>IF(N430="snížená",J430,0)</f>
        <v>0</v>
      </c>
      <c r="BG430" s="188">
        <f>IF(N430="zákl. přenesená",J430,0)</f>
        <v>0</v>
      </c>
      <c r="BH430" s="188">
        <f>IF(N430="sníž. přenesená",J430,0)</f>
        <v>0</v>
      </c>
      <c r="BI430" s="188">
        <f>IF(N430="nulová",J430,0)</f>
        <v>0</v>
      </c>
      <c r="BJ430" s="16" t="s">
        <v>22</v>
      </c>
      <c r="BK430" s="188">
        <f>ROUND(I430*H430,2)</f>
        <v>0</v>
      </c>
      <c r="BL430" s="16" t="s">
        <v>221</v>
      </c>
      <c r="BM430" s="16" t="s">
        <v>1175</v>
      </c>
    </row>
    <row r="431" spans="2:65" s="1" customFormat="1" ht="22.5" customHeight="1" x14ac:dyDescent="0.3">
      <c r="B431" s="33"/>
      <c r="C431" s="177" t="s">
        <v>1176</v>
      </c>
      <c r="D431" s="177" t="s">
        <v>133</v>
      </c>
      <c r="E431" s="178" t="s">
        <v>1177</v>
      </c>
      <c r="F431" s="179" t="s">
        <v>1178</v>
      </c>
      <c r="G431" s="180" t="s">
        <v>151</v>
      </c>
      <c r="H431" s="181">
        <v>28.3</v>
      </c>
      <c r="I431" s="182"/>
      <c r="J431" s="183">
        <f>ROUND(I431*H431,2)</f>
        <v>0</v>
      </c>
      <c r="K431" s="179" t="s">
        <v>137</v>
      </c>
      <c r="L431" s="53"/>
      <c r="M431" s="184" t="s">
        <v>20</v>
      </c>
      <c r="N431" s="185" t="s">
        <v>45</v>
      </c>
      <c r="O431" s="34"/>
      <c r="P431" s="186">
        <f>O431*H431</f>
        <v>0</v>
      </c>
      <c r="Q431" s="186">
        <v>1.0000000000000001E-5</v>
      </c>
      <c r="R431" s="186">
        <f>Q431*H431</f>
        <v>2.8300000000000005E-4</v>
      </c>
      <c r="S431" s="186">
        <v>0</v>
      </c>
      <c r="T431" s="187">
        <f>S431*H431</f>
        <v>0</v>
      </c>
      <c r="AR431" s="16" t="s">
        <v>221</v>
      </c>
      <c r="AT431" s="16" t="s">
        <v>133</v>
      </c>
      <c r="AU431" s="16" t="s">
        <v>83</v>
      </c>
      <c r="AY431" s="16" t="s">
        <v>130</v>
      </c>
      <c r="BE431" s="188">
        <f>IF(N431="základní",J431,0)</f>
        <v>0</v>
      </c>
      <c r="BF431" s="188">
        <f>IF(N431="snížená",J431,0)</f>
        <v>0</v>
      </c>
      <c r="BG431" s="188">
        <f>IF(N431="zákl. přenesená",J431,0)</f>
        <v>0</v>
      </c>
      <c r="BH431" s="188">
        <f>IF(N431="sníž. přenesená",J431,0)</f>
        <v>0</v>
      </c>
      <c r="BI431" s="188">
        <f>IF(N431="nulová",J431,0)</f>
        <v>0</v>
      </c>
      <c r="BJ431" s="16" t="s">
        <v>22</v>
      </c>
      <c r="BK431" s="188">
        <f>ROUND(I431*H431,2)</f>
        <v>0</v>
      </c>
      <c r="BL431" s="16" t="s">
        <v>221</v>
      </c>
      <c r="BM431" s="16" t="s">
        <v>1179</v>
      </c>
    </row>
    <row r="432" spans="2:65" s="1" customFormat="1" ht="31.5" customHeight="1" x14ac:dyDescent="0.3">
      <c r="B432" s="33"/>
      <c r="C432" s="177" t="s">
        <v>1180</v>
      </c>
      <c r="D432" s="177" t="s">
        <v>133</v>
      </c>
      <c r="E432" s="178" t="s">
        <v>1181</v>
      </c>
      <c r="F432" s="179" t="s">
        <v>1182</v>
      </c>
      <c r="G432" s="180" t="s">
        <v>151</v>
      </c>
      <c r="H432" s="181">
        <v>94.86</v>
      </c>
      <c r="I432" s="182"/>
      <c r="J432" s="183">
        <f>ROUND(I432*H432,2)</f>
        <v>0</v>
      </c>
      <c r="K432" s="179" t="s">
        <v>137</v>
      </c>
      <c r="L432" s="53"/>
      <c r="M432" s="184" t="s">
        <v>20</v>
      </c>
      <c r="N432" s="228" t="s">
        <v>45</v>
      </c>
      <c r="O432" s="229"/>
      <c r="P432" s="230">
        <f>O432*H432</f>
        <v>0</v>
      </c>
      <c r="Q432" s="230">
        <v>2.7E-4</v>
      </c>
      <c r="R432" s="230">
        <f>Q432*H432</f>
        <v>2.5612200000000002E-2</v>
      </c>
      <c r="S432" s="230">
        <v>0</v>
      </c>
      <c r="T432" s="231">
        <f>S432*H432</f>
        <v>0</v>
      </c>
      <c r="AR432" s="16" t="s">
        <v>221</v>
      </c>
      <c r="AT432" s="16" t="s">
        <v>133</v>
      </c>
      <c r="AU432" s="16" t="s">
        <v>83</v>
      </c>
      <c r="AY432" s="16" t="s">
        <v>130</v>
      </c>
      <c r="BE432" s="188">
        <f>IF(N432="základní",J432,0)</f>
        <v>0</v>
      </c>
      <c r="BF432" s="188">
        <f>IF(N432="snížená",J432,0)</f>
        <v>0</v>
      </c>
      <c r="BG432" s="188">
        <f>IF(N432="zákl. přenesená",J432,0)</f>
        <v>0</v>
      </c>
      <c r="BH432" s="188">
        <f>IF(N432="sníž. přenesená",J432,0)</f>
        <v>0</v>
      </c>
      <c r="BI432" s="188">
        <f>IF(N432="nulová",J432,0)</f>
        <v>0</v>
      </c>
      <c r="BJ432" s="16" t="s">
        <v>22</v>
      </c>
      <c r="BK432" s="188">
        <f>ROUND(I432*H432,2)</f>
        <v>0</v>
      </c>
      <c r="BL432" s="16" t="s">
        <v>221</v>
      </c>
      <c r="BM432" s="16" t="s">
        <v>1183</v>
      </c>
    </row>
    <row r="433" spans="2:12" s="1" customFormat="1" ht="6.95" customHeight="1" x14ac:dyDescent="0.3">
      <c r="B433" s="48"/>
      <c r="C433" s="49"/>
      <c r="D433" s="49"/>
      <c r="E433" s="49"/>
      <c r="F433" s="49"/>
      <c r="G433" s="49"/>
      <c r="H433" s="49"/>
      <c r="I433" s="123"/>
      <c r="J433" s="49"/>
      <c r="K433" s="49"/>
      <c r="L433" s="53"/>
    </row>
  </sheetData>
  <sheetProtection algorithmName="SHA-512" hashValue="KNyfXQ2PviMgD7M8eWg1SAuHPX2IiqujSVcdOag784xzEtYmzKefaqKWcbes3CtMkmzmwMWKA+LgRsWmLK1jxw==" saltValue="WV47NYw/zyMNubKIvBL72Q==" spinCount="100000" sheet="1" objects="1" scenarios="1" formatColumns="0" formatRows="0" sort="0" autoFilter="0"/>
  <autoFilter ref="C95:K95" xr:uid="{5A40C260-B1F5-48FB-8925-9AEB97E1F7F8}"/>
  <mergeCells count="9">
    <mergeCell ref="E86:H86"/>
    <mergeCell ref="E88:H88"/>
    <mergeCell ref="G1:H1"/>
    <mergeCell ref="L2:V2"/>
    <mergeCell ref="E7:H7"/>
    <mergeCell ref="E9:H9"/>
    <mergeCell ref="E24:H24"/>
    <mergeCell ref="E45:H45"/>
    <mergeCell ref="E47:H47"/>
  </mergeCells>
  <hyperlinks>
    <hyperlink ref="F1:G1" location="C2" tooltip="Krycí list soupisu" display="1) Krycí list soupisu" xr:uid="{8607B00B-2F23-4632-BA83-E90818243BCC}"/>
    <hyperlink ref="G1:H1" location="C54" tooltip="Rekapitulace" display="2) Rekapitulace" xr:uid="{F1EDE312-EACA-42EB-811D-9F32C55A3037}"/>
    <hyperlink ref="J1" location="C95" tooltip="Soupis prací" display="3) Soupis prací" xr:uid="{E54D30A8-1CC0-4154-A2A2-C8C5972D1DCF}"/>
    <hyperlink ref="L1:V1" location="'Rekapitulace stavby'!C2" tooltip="Rekapitulace stavby" display="Rekapitulace stavby" xr:uid="{F0AED509-17B0-4E24-81CF-25ED5A44F314}"/>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BA303-760C-4478-B946-535EA06C44FE}">
  <sheetPr>
    <pageSetUpPr fitToPage="1"/>
  </sheetPr>
  <dimension ref="B1:K216"/>
  <sheetViews>
    <sheetView showGridLines="0" zoomScaleNormal="100" workbookViewId="0"/>
  </sheetViews>
  <sheetFormatPr defaultRowHeight="13.5" x14ac:dyDescent="0.3"/>
  <cols>
    <col min="1" max="1" width="8.33203125" style="286" customWidth="1"/>
    <col min="2" max="2" width="1.6640625" style="286" customWidth="1"/>
    <col min="3" max="4" width="5" style="286" customWidth="1"/>
    <col min="5" max="5" width="11.6640625" style="286" customWidth="1"/>
    <col min="6" max="6" width="9.1640625" style="286" customWidth="1"/>
    <col min="7" max="7" width="5" style="286" customWidth="1"/>
    <col min="8" max="8" width="77.83203125" style="286" customWidth="1"/>
    <col min="9" max="10" width="20" style="286" customWidth="1"/>
    <col min="11" max="11" width="1.6640625" style="286" customWidth="1"/>
    <col min="12" max="256" width="9.33203125" style="286"/>
    <col min="257" max="257" width="8.33203125" style="286" customWidth="1"/>
    <col min="258" max="258" width="1.6640625" style="286" customWidth="1"/>
    <col min="259" max="260" width="5" style="286" customWidth="1"/>
    <col min="261" max="261" width="11.6640625" style="286" customWidth="1"/>
    <col min="262" max="262" width="9.1640625" style="286" customWidth="1"/>
    <col min="263" max="263" width="5" style="286" customWidth="1"/>
    <col min="264" max="264" width="77.83203125" style="286" customWidth="1"/>
    <col min="265" max="266" width="20" style="286" customWidth="1"/>
    <col min="267" max="267" width="1.6640625" style="286" customWidth="1"/>
    <col min="268" max="512" width="9.33203125" style="286"/>
    <col min="513" max="513" width="8.33203125" style="286" customWidth="1"/>
    <col min="514" max="514" width="1.6640625" style="286" customWidth="1"/>
    <col min="515" max="516" width="5" style="286" customWidth="1"/>
    <col min="517" max="517" width="11.6640625" style="286" customWidth="1"/>
    <col min="518" max="518" width="9.1640625" style="286" customWidth="1"/>
    <col min="519" max="519" width="5" style="286" customWidth="1"/>
    <col min="520" max="520" width="77.83203125" style="286" customWidth="1"/>
    <col min="521" max="522" width="20" style="286" customWidth="1"/>
    <col min="523" max="523" width="1.6640625" style="286" customWidth="1"/>
    <col min="524" max="768" width="9.33203125" style="286"/>
    <col min="769" max="769" width="8.33203125" style="286" customWidth="1"/>
    <col min="770" max="770" width="1.6640625" style="286" customWidth="1"/>
    <col min="771" max="772" width="5" style="286" customWidth="1"/>
    <col min="773" max="773" width="11.6640625" style="286" customWidth="1"/>
    <col min="774" max="774" width="9.1640625" style="286" customWidth="1"/>
    <col min="775" max="775" width="5" style="286" customWidth="1"/>
    <col min="776" max="776" width="77.83203125" style="286" customWidth="1"/>
    <col min="777" max="778" width="20" style="286" customWidth="1"/>
    <col min="779" max="779" width="1.6640625" style="286" customWidth="1"/>
    <col min="780" max="1024" width="9.33203125" style="286"/>
    <col min="1025" max="1025" width="8.33203125" style="286" customWidth="1"/>
    <col min="1026" max="1026" width="1.6640625" style="286" customWidth="1"/>
    <col min="1027" max="1028" width="5" style="286" customWidth="1"/>
    <col min="1029" max="1029" width="11.6640625" style="286" customWidth="1"/>
    <col min="1030" max="1030" width="9.1640625" style="286" customWidth="1"/>
    <col min="1031" max="1031" width="5" style="286" customWidth="1"/>
    <col min="1032" max="1032" width="77.83203125" style="286" customWidth="1"/>
    <col min="1033" max="1034" width="20" style="286" customWidth="1"/>
    <col min="1035" max="1035" width="1.6640625" style="286" customWidth="1"/>
    <col min="1036" max="1280" width="9.33203125" style="286"/>
    <col min="1281" max="1281" width="8.33203125" style="286" customWidth="1"/>
    <col min="1282" max="1282" width="1.6640625" style="286" customWidth="1"/>
    <col min="1283" max="1284" width="5" style="286" customWidth="1"/>
    <col min="1285" max="1285" width="11.6640625" style="286" customWidth="1"/>
    <col min="1286" max="1286" width="9.1640625" style="286" customWidth="1"/>
    <col min="1287" max="1287" width="5" style="286" customWidth="1"/>
    <col min="1288" max="1288" width="77.83203125" style="286" customWidth="1"/>
    <col min="1289" max="1290" width="20" style="286" customWidth="1"/>
    <col min="1291" max="1291" width="1.6640625" style="286" customWidth="1"/>
    <col min="1292" max="1536" width="9.33203125" style="286"/>
    <col min="1537" max="1537" width="8.33203125" style="286" customWidth="1"/>
    <col min="1538" max="1538" width="1.6640625" style="286" customWidth="1"/>
    <col min="1539" max="1540" width="5" style="286" customWidth="1"/>
    <col min="1541" max="1541" width="11.6640625" style="286" customWidth="1"/>
    <col min="1542" max="1542" width="9.1640625" style="286" customWidth="1"/>
    <col min="1543" max="1543" width="5" style="286" customWidth="1"/>
    <col min="1544" max="1544" width="77.83203125" style="286" customWidth="1"/>
    <col min="1545" max="1546" width="20" style="286" customWidth="1"/>
    <col min="1547" max="1547" width="1.6640625" style="286" customWidth="1"/>
    <col min="1548" max="1792" width="9.33203125" style="286"/>
    <col min="1793" max="1793" width="8.33203125" style="286" customWidth="1"/>
    <col min="1794" max="1794" width="1.6640625" style="286" customWidth="1"/>
    <col min="1795" max="1796" width="5" style="286" customWidth="1"/>
    <col min="1797" max="1797" width="11.6640625" style="286" customWidth="1"/>
    <col min="1798" max="1798" width="9.1640625" style="286" customWidth="1"/>
    <col min="1799" max="1799" width="5" style="286" customWidth="1"/>
    <col min="1800" max="1800" width="77.83203125" style="286" customWidth="1"/>
    <col min="1801" max="1802" width="20" style="286" customWidth="1"/>
    <col min="1803" max="1803" width="1.6640625" style="286" customWidth="1"/>
    <col min="1804" max="2048" width="9.33203125" style="286"/>
    <col min="2049" max="2049" width="8.33203125" style="286" customWidth="1"/>
    <col min="2050" max="2050" width="1.6640625" style="286" customWidth="1"/>
    <col min="2051" max="2052" width="5" style="286" customWidth="1"/>
    <col min="2053" max="2053" width="11.6640625" style="286" customWidth="1"/>
    <col min="2054" max="2054" width="9.1640625" style="286" customWidth="1"/>
    <col min="2055" max="2055" width="5" style="286" customWidth="1"/>
    <col min="2056" max="2056" width="77.83203125" style="286" customWidth="1"/>
    <col min="2057" max="2058" width="20" style="286" customWidth="1"/>
    <col min="2059" max="2059" width="1.6640625" style="286" customWidth="1"/>
    <col min="2060" max="2304" width="9.33203125" style="286"/>
    <col min="2305" max="2305" width="8.33203125" style="286" customWidth="1"/>
    <col min="2306" max="2306" width="1.6640625" style="286" customWidth="1"/>
    <col min="2307" max="2308" width="5" style="286" customWidth="1"/>
    <col min="2309" max="2309" width="11.6640625" style="286" customWidth="1"/>
    <col min="2310" max="2310" width="9.1640625" style="286" customWidth="1"/>
    <col min="2311" max="2311" width="5" style="286" customWidth="1"/>
    <col min="2312" max="2312" width="77.83203125" style="286" customWidth="1"/>
    <col min="2313" max="2314" width="20" style="286" customWidth="1"/>
    <col min="2315" max="2315" width="1.6640625" style="286" customWidth="1"/>
    <col min="2316" max="2560" width="9.33203125" style="286"/>
    <col min="2561" max="2561" width="8.33203125" style="286" customWidth="1"/>
    <col min="2562" max="2562" width="1.6640625" style="286" customWidth="1"/>
    <col min="2563" max="2564" width="5" style="286" customWidth="1"/>
    <col min="2565" max="2565" width="11.6640625" style="286" customWidth="1"/>
    <col min="2566" max="2566" width="9.1640625" style="286" customWidth="1"/>
    <col min="2567" max="2567" width="5" style="286" customWidth="1"/>
    <col min="2568" max="2568" width="77.83203125" style="286" customWidth="1"/>
    <col min="2569" max="2570" width="20" style="286" customWidth="1"/>
    <col min="2571" max="2571" width="1.6640625" style="286" customWidth="1"/>
    <col min="2572" max="2816" width="9.33203125" style="286"/>
    <col min="2817" max="2817" width="8.33203125" style="286" customWidth="1"/>
    <col min="2818" max="2818" width="1.6640625" style="286" customWidth="1"/>
    <col min="2819" max="2820" width="5" style="286" customWidth="1"/>
    <col min="2821" max="2821" width="11.6640625" style="286" customWidth="1"/>
    <col min="2822" max="2822" width="9.1640625" style="286" customWidth="1"/>
    <col min="2823" max="2823" width="5" style="286" customWidth="1"/>
    <col min="2824" max="2824" width="77.83203125" style="286" customWidth="1"/>
    <col min="2825" max="2826" width="20" style="286" customWidth="1"/>
    <col min="2827" max="2827" width="1.6640625" style="286" customWidth="1"/>
    <col min="2828" max="3072" width="9.33203125" style="286"/>
    <col min="3073" max="3073" width="8.33203125" style="286" customWidth="1"/>
    <col min="3074" max="3074" width="1.6640625" style="286" customWidth="1"/>
    <col min="3075" max="3076" width="5" style="286" customWidth="1"/>
    <col min="3077" max="3077" width="11.6640625" style="286" customWidth="1"/>
    <col min="3078" max="3078" width="9.1640625" style="286" customWidth="1"/>
    <col min="3079" max="3079" width="5" style="286" customWidth="1"/>
    <col min="3080" max="3080" width="77.83203125" style="286" customWidth="1"/>
    <col min="3081" max="3082" width="20" style="286" customWidth="1"/>
    <col min="3083" max="3083" width="1.6640625" style="286" customWidth="1"/>
    <col min="3084" max="3328" width="9.33203125" style="286"/>
    <col min="3329" max="3329" width="8.33203125" style="286" customWidth="1"/>
    <col min="3330" max="3330" width="1.6640625" style="286" customWidth="1"/>
    <col min="3331" max="3332" width="5" style="286" customWidth="1"/>
    <col min="3333" max="3333" width="11.6640625" style="286" customWidth="1"/>
    <col min="3334" max="3334" width="9.1640625" style="286" customWidth="1"/>
    <col min="3335" max="3335" width="5" style="286" customWidth="1"/>
    <col min="3336" max="3336" width="77.83203125" style="286" customWidth="1"/>
    <col min="3337" max="3338" width="20" style="286" customWidth="1"/>
    <col min="3339" max="3339" width="1.6640625" style="286" customWidth="1"/>
    <col min="3340" max="3584" width="9.33203125" style="286"/>
    <col min="3585" max="3585" width="8.33203125" style="286" customWidth="1"/>
    <col min="3586" max="3586" width="1.6640625" style="286" customWidth="1"/>
    <col min="3587" max="3588" width="5" style="286" customWidth="1"/>
    <col min="3589" max="3589" width="11.6640625" style="286" customWidth="1"/>
    <col min="3590" max="3590" width="9.1640625" style="286" customWidth="1"/>
    <col min="3591" max="3591" width="5" style="286" customWidth="1"/>
    <col min="3592" max="3592" width="77.83203125" style="286" customWidth="1"/>
    <col min="3593" max="3594" width="20" style="286" customWidth="1"/>
    <col min="3595" max="3595" width="1.6640625" style="286" customWidth="1"/>
    <col min="3596" max="3840" width="9.33203125" style="286"/>
    <col min="3841" max="3841" width="8.33203125" style="286" customWidth="1"/>
    <col min="3842" max="3842" width="1.6640625" style="286" customWidth="1"/>
    <col min="3843" max="3844" width="5" style="286" customWidth="1"/>
    <col min="3845" max="3845" width="11.6640625" style="286" customWidth="1"/>
    <col min="3846" max="3846" width="9.1640625" style="286" customWidth="1"/>
    <col min="3847" max="3847" width="5" style="286" customWidth="1"/>
    <col min="3848" max="3848" width="77.83203125" style="286" customWidth="1"/>
    <col min="3849" max="3850" width="20" style="286" customWidth="1"/>
    <col min="3851" max="3851" width="1.6640625" style="286" customWidth="1"/>
    <col min="3852" max="4096" width="9.33203125" style="286"/>
    <col min="4097" max="4097" width="8.33203125" style="286" customWidth="1"/>
    <col min="4098" max="4098" width="1.6640625" style="286" customWidth="1"/>
    <col min="4099" max="4100" width="5" style="286" customWidth="1"/>
    <col min="4101" max="4101" width="11.6640625" style="286" customWidth="1"/>
    <col min="4102" max="4102" width="9.1640625" style="286" customWidth="1"/>
    <col min="4103" max="4103" width="5" style="286" customWidth="1"/>
    <col min="4104" max="4104" width="77.83203125" style="286" customWidth="1"/>
    <col min="4105" max="4106" width="20" style="286" customWidth="1"/>
    <col min="4107" max="4107" width="1.6640625" style="286" customWidth="1"/>
    <col min="4108" max="4352" width="9.33203125" style="286"/>
    <col min="4353" max="4353" width="8.33203125" style="286" customWidth="1"/>
    <col min="4354" max="4354" width="1.6640625" style="286" customWidth="1"/>
    <col min="4355" max="4356" width="5" style="286" customWidth="1"/>
    <col min="4357" max="4357" width="11.6640625" style="286" customWidth="1"/>
    <col min="4358" max="4358" width="9.1640625" style="286" customWidth="1"/>
    <col min="4359" max="4359" width="5" style="286" customWidth="1"/>
    <col min="4360" max="4360" width="77.83203125" style="286" customWidth="1"/>
    <col min="4361" max="4362" width="20" style="286" customWidth="1"/>
    <col min="4363" max="4363" width="1.6640625" style="286" customWidth="1"/>
    <col min="4364" max="4608" width="9.33203125" style="286"/>
    <col min="4609" max="4609" width="8.33203125" style="286" customWidth="1"/>
    <col min="4610" max="4610" width="1.6640625" style="286" customWidth="1"/>
    <col min="4611" max="4612" width="5" style="286" customWidth="1"/>
    <col min="4613" max="4613" width="11.6640625" style="286" customWidth="1"/>
    <col min="4614" max="4614" width="9.1640625" style="286" customWidth="1"/>
    <col min="4615" max="4615" width="5" style="286" customWidth="1"/>
    <col min="4616" max="4616" width="77.83203125" style="286" customWidth="1"/>
    <col min="4617" max="4618" width="20" style="286" customWidth="1"/>
    <col min="4619" max="4619" width="1.6640625" style="286" customWidth="1"/>
    <col min="4620" max="4864" width="9.33203125" style="286"/>
    <col min="4865" max="4865" width="8.33203125" style="286" customWidth="1"/>
    <col min="4866" max="4866" width="1.6640625" style="286" customWidth="1"/>
    <col min="4867" max="4868" width="5" style="286" customWidth="1"/>
    <col min="4869" max="4869" width="11.6640625" style="286" customWidth="1"/>
    <col min="4870" max="4870" width="9.1640625" style="286" customWidth="1"/>
    <col min="4871" max="4871" width="5" style="286" customWidth="1"/>
    <col min="4872" max="4872" width="77.83203125" style="286" customWidth="1"/>
    <col min="4873" max="4874" width="20" style="286" customWidth="1"/>
    <col min="4875" max="4875" width="1.6640625" style="286" customWidth="1"/>
    <col min="4876" max="5120" width="9.33203125" style="286"/>
    <col min="5121" max="5121" width="8.33203125" style="286" customWidth="1"/>
    <col min="5122" max="5122" width="1.6640625" style="286" customWidth="1"/>
    <col min="5123" max="5124" width="5" style="286" customWidth="1"/>
    <col min="5125" max="5125" width="11.6640625" style="286" customWidth="1"/>
    <col min="5126" max="5126" width="9.1640625" style="286" customWidth="1"/>
    <col min="5127" max="5127" width="5" style="286" customWidth="1"/>
    <col min="5128" max="5128" width="77.83203125" style="286" customWidth="1"/>
    <col min="5129" max="5130" width="20" style="286" customWidth="1"/>
    <col min="5131" max="5131" width="1.6640625" style="286" customWidth="1"/>
    <col min="5132" max="5376" width="9.33203125" style="286"/>
    <col min="5377" max="5377" width="8.33203125" style="286" customWidth="1"/>
    <col min="5378" max="5378" width="1.6640625" style="286" customWidth="1"/>
    <col min="5379" max="5380" width="5" style="286" customWidth="1"/>
    <col min="5381" max="5381" width="11.6640625" style="286" customWidth="1"/>
    <col min="5382" max="5382" width="9.1640625" style="286" customWidth="1"/>
    <col min="5383" max="5383" width="5" style="286" customWidth="1"/>
    <col min="5384" max="5384" width="77.83203125" style="286" customWidth="1"/>
    <col min="5385" max="5386" width="20" style="286" customWidth="1"/>
    <col min="5387" max="5387" width="1.6640625" style="286" customWidth="1"/>
    <col min="5388" max="5632" width="9.33203125" style="286"/>
    <col min="5633" max="5633" width="8.33203125" style="286" customWidth="1"/>
    <col min="5634" max="5634" width="1.6640625" style="286" customWidth="1"/>
    <col min="5635" max="5636" width="5" style="286" customWidth="1"/>
    <col min="5637" max="5637" width="11.6640625" style="286" customWidth="1"/>
    <col min="5638" max="5638" width="9.1640625" style="286" customWidth="1"/>
    <col min="5639" max="5639" width="5" style="286" customWidth="1"/>
    <col min="5640" max="5640" width="77.83203125" style="286" customWidth="1"/>
    <col min="5641" max="5642" width="20" style="286" customWidth="1"/>
    <col min="5643" max="5643" width="1.6640625" style="286" customWidth="1"/>
    <col min="5644" max="5888" width="9.33203125" style="286"/>
    <col min="5889" max="5889" width="8.33203125" style="286" customWidth="1"/>
    <col min="5890" max="5890" width="1.6640625" style="286" customWidth="1"/>
    <col min="5891" max="5892" width="5" style="286" customWidth="1"/>
    <col min="5893" max="5893" width="11.6640625" style="286" customWidth="1"/>
    <col min="5894" max="5894" width="9.1640625" style="286" customWidth="1"/>
    <col min="5895" max="5895" width="5" style="286" customWidth="1"/>
    <col min="5896" max="5896" width="77.83203125" style="286" customWidth="1"/>
    <col min="5897" max="5898" width="20" style="286" customWidth="1"/>
    <col min="5899" max="5899" width="1.6640625" style="286" customWidth="1"/>
    <col min="5900" max="6144" width="9.33203125" style="286"/>
    <col min="6145" max="6145" width="8.33203125" style="286" customWidth="1"/>
    <col min="6146" max="6146" width="1.6640625" style="286" customWidth="1"/>
    <col min="6147" max="6148" width="5" style="286" customWidth="1"/>
    <col min="6149" max="6149" width="11.6640625" style="286" customWidth="1"/>
    <col min="6150" max="6150" width="9.1640625" style="286" customWidth="1"/>
    <col min="6151" max="6151" width="5" style="286" customWidth="1"/>
    <col min="6152" max="6152" width="77.83203125" style="286" customWidth="1"/>
    <col min="6153" max="6154" width="20" style="286" customWidth="1"/>
    <col min="6155" max="6155" width="1.6640625" style="286" customWidth="1"/>
    <col min="6156" max="6400" width="9.33203125" style="286"/>
    <col min="6401" max="6401" width="8.33203125" style="286" customWidth="1"/>
    <col min="6402" max="6402" width="1.6640625" style="286" customWidth="1"/>
    <col min="6403" max="6404" width="5" style="286" customWidth="1"/>
    <col min="6405" max="6405" width="11.6640625" style="286" customWidth="1"/>
    <col min="6406" max="6406" width="9.1640625" style="286" customWidth="1"/>
    <col min="6407" max="6407" width="5" style="286" customWidth="1"/>
    <col min="6408" max="6408" width="77.83203125" style="286" customWidth="1"/>
    <col min="6409" max="6410" width="20" style="286" customWidth="1"/>
    <col min="6411" max="6411" width="1.6640625" style="286" customWidth="1"/>
    <col min="6412" max="6656" width="9.33203125" style="286"/>
    <col min="6657" max="6657" width="8.33203125" style="286" customWidth="1"/>
    <col min="6658" max="6658" width="1.6640625" style="286" customWidth="1"/>
    <col min="6659" max="6660" width="5" style="286" customWidth="1"/>
    <col min="6661" max="6661" width="11.6640625" style="286" customWidth="1"/>
    <col min="6662" max="6662" width="9.1640625" style="286" customWidth="1"/>
    <col min="6663" max="6663" width="5" style="286" customWidth="1"/>
    <col min="6664" max="6664" width="77.83203125" style="286" customWidth="1"/>
    <col min="6665" max="6666" width="20" style="286" customWidth="1"/>
    <col min="6667" max="6667" width="1.6640625" style="286" customWidth="1"/>
    <col min="6668" max="6912" width="9.33203125" style="286"/>
    <col min="6913" max="6913" width="8.33203125" style="286" customWidth="1"/>
    <col min="6914" max="6914" width="1.6640625" style="286" customWidth="1"/>
    <col min="6915" max="6916" width="5" style="286" customWidth="1"/>
    <col min="6917" max="6917" width="11.6640625" style="286" customWidth="1"/>
    <col min="6918" max="6918" width="9.1640625" style="286" customWidth="1"/>
    <col min="6919" max="6919" width="5" style="286" customWidth="1"/>
    <col min="6920" max="6920" width="77.83203125" style="286" customWidth="1"/>
    <col min="6921" max="6922" width="20" style="286" customWidth="1"/>
    <col min="6923" max="6923" width="1.6640625" style="286" customWidth="1"/>
    <col min="6924" max="7168" width="9.33203125" style="286"/>
    <col min="7169" max="7169" width="8.33203125" style="286" customWidth="1"/>
    <col min="7170" max="7170" width="1.6640625" style="286" customWidth="1"/>
    <col min="7171" max="7172" width="5" style="286" customWidth="1"/>
    <col min="7173" max="7173" width="11.6640625" style="286" customWidth="1"/>
    <col min="7174" max="7174" width="9.1640625" style="286" customWidth="1"/>
    <col min="7175" max="7175" width="5" style="286" customWidth="1"/>
    <col min="7176" max="7176" width="77.83203125" style="286" customWidth="1"/>
    <col min="7177" max="7178" width="20" style="286" customWidth="1"/>
    <col min="7179" max="7179" width="1.6640625" style="286" customWidth="1"/>
    <col min="7180" max="7424" width="9.33203125" style="286"/>
    <col min="7425" max="7425" width="8.33203125" style="286" customWidth="1"/>
    <col min="7426" max="7426" width="1.6640625" style="286" customWidth="1"/>
    <col min="7427" max="7428" width="5" style="286" customWidth="1"/>
    <col min="7429" max="7429" width="11.6640625" style="286" customWidth="1"/>
    <col min="7430" max="7430" width="9.1640625" style="286" customWidth="1"/>
    <col min="7431" max="7431" width="5" style="286" customWidth="1"/>
    <col min="7432" max="7432" width="77.83203125" style="286" customWidth="1"/>
    <col min="7433" max="7434" width="20" style="286" customWidth="1"/>
    <col min="7435" max="7435" width="1.6640625" style="286" customWidth="1"/>
    <col min="7436" max="7680" width="9.33203125" style="286"/>
    <col min="7681" max="7681" width="8.33203125" style="286" customWidth="1"/>
    <col min="7682" max="7682" width="1.6640625" style="286" customWidth="1"/>
    <col min="7683" max="7684" width="5" style="286" customWidth="1"/>
    <col min="7685" max="7685" width="11.6640625" style="286" customWidth="1"/>
    <col min="7686" max="7686" width="9.1640625" style="286" customWidth="1"/>
    <col min="7687" max="7687" width="5" style="286" customWidth="1"/>
    <col min="7688" max="7688" width="77.83203125" style="286" customWidth="1"/>
    <col min="7689" max="7690" width="20" style="286" customWidth="1"/>
    <col min="7691" max="7691" width="1.6640625" style="286" customWidth="1"/>
    <col min="7692" max="7936" width="9.33203125" style="286"/>
    <col min="7937" max="7937" width="8.33203125" style="286" customWidth="1"/>
    <col min="7938" max="7938" width="1.6640625" style="286" customWidth="1"/>
    <col min="7939" max="7940" width="5" style="286" customWidth="1"/>
    <col min="7941" max="7941" width="11.6640625" style="286" customWidth="1"/>
    <col min="7942" max="7942" width="9.1640625" style="286" customWidth="1"/>
    <col min="7943" max="7943" width="5" style="286" customWidth="1"/>
    <col min="7944" max="7944" width="77.83203125" style="286" customWidth="1"/>
    <col min="7945" max="7946" width="20" style="286" customWidth="1"/>
    <col min="7947" max="7947" width="1.6640625" style="286" customWidth="1"/>
    <col min="7948" max="8192" width="9.33203125" style="286"/>
    <col min="8193" max="8193" width="8.33203125" style="286" customWidth="1"/>
    <col min="8194" max="8194" width="1.6640625" style="286" customWidth="1"/>
    <col min="8195" max="8196" width="5" style="286" customWidth="1"/>
    <col min="8197" max="8197" width="11.6640625" style="286" customWidth="1"/>
    <col min="8198" max="8198" width="9.1640625" style="286" customWidth="1"/>
    <col min="8199" max="8199" width="5" style="286" customWidth="1"/>
    <col min="8200" max="8200" width="77.83203125" style="286" customWidth="1"/>
    <col min="8201" max="8202" width="20" style="286" customWidth="1"/>
    <col min="8203" max="8203" width="1.6640625" style="286" customWidth="1"/>
    <col min="8204" max="8448" width="9.33203125" style="286"/>
    <col min="8449" max="8449" width="8.33203125" style="286" customWidth="1"/>
    <col min="8450" max="8450" width="1.6640625" style="286" customWidth="1"/>
    <col min="8451" max="8452" width="5" style="286" customWidth="1"/>
    <col min="8453" max="8453" width="11.6640625" style="286" customWidth="1"/>
    <col min="8454" max="8454" width="9.1640625" style="286" customWidth="1"/>
    <col min="8455" max="8455" width="5" style="286" customWidth="1"/>
    <col min="8456" max="8456" width="77.83203125" style="286" customWidth="1"/>
    <col min="8457" max="8458" width="20" style="286" customWidth="1"/>
    <col min="8459" max="8459" width="1.6640625" style="286" customWidth="1"/>
    <col min="8460" max="8704" width="9.33203125" style="286"/>
    <col min="8705" max="8705" width="8.33203125" style="286" customWidth="1"/>
    <col min="8706" max="8706" width="1.6640625" style="286" customWidth="1"/>
    <col min="8707" max="8708" width="5" style="286" customWidth="1"/>
    <col min="8709" max="8709" width="11.6640625" style="286" customWidth="1"/>
    <col min="8710" max="8710" width="9.1640625" style="286" customWidth="1"/>
    <col min="8711" max="8711" width="5" style="286" customWidth="1"/>
    <col min="8712" max="8712" width="77.83203125" style="286" customWidth="1"/>
    <col min="8713" max="8714" width="20" style="286" customWidth="1"/>
    <col min="8715" max="8715" width="1.6640625" style="286" customWidth="1"/>
    <col min="8716" max="8960" width="9.33203125" style="286"/>
    <col min="8961" max="8961" width="8.33203125" style="286" customWidth="1"/>
    <col min="8962" max="8962" width="1.6640625" style="286" customWidth="1"/>
    <col min="8963" max="8964" width="5" style="286" customWidth="1"/>
    <col min="8965" max="8965" width="11.6640625" style="286" customWidth="1"/>
    <col min="8966" max="8966" width="9.1640625" style="286" customWidth="1"/>
    <col min="8967" max="8967" width="5" style="286" customWidth="1"/>
    <col min="8968" max="8968" width="77.83203125" style="286" customWidth="1"/>
    <col min="8969" max="8970" width="20" style="286" customWidth="1"/>
    <col min="8971" max="8971" width="1.6640625" style="286" customWidth="1"/>
    <col min="8972" max="9216" width="9.33203125" style="286"/>
    <col min="9217" max="9217" width="8.33203125" style="286" customWidth="1"/>
    <col min="9218" max="9218" width="1.6640625" style="286" customWidth="1"/>
    <col min="9219" max="9220" width="5" style="286" customWidth="1"/>
    <col min="9221" max="9221" width="11.6640625" style="286" customWidth="1"/>
    <col min="9222" max="9222" width="9.1640625" style="286" customWidth="1"/>
    <col min="9223" max="9223" width="5" style="286" customWidth="1"/>
    <col min="9224" max="9224" width="77.83203125" style="286" customWidth="1"/>
    <col min="9225" max="9226" width="20" style="286" customWidth="1"/>
    <col min="9227" max="9227" width="1.6640625" style="286" customWidth="1"/>
    <col min="9228" max="9472" width="9.33203125" style="286"/>
    <col min="9473" max="9473" width="8.33203125" style="286" customWidth="1"/>
    <col min="9474" max="9474" width="1.6640625" style="286" customWidth="1"/>
    <col min="9475" max="9476" width="5" style="286" customWidth="1"/>
    <col min="9477" max="9477" width="11.6640625" style="286" customWidth="1"/>
    <col min="9478" max="9478" width="9.1640625" style="286" customWidth="1"/>
    <col min="9479" max="9479" width="5" style="286" customWidth="1"/>
    <col min="9480" max="9480" width="77.83203125" style="286" customWidth="1"/>
    <col min="9481" max="9482" width="20" style="286" customWidth="1"/>
    <col min="9483" max="9483" width="1.6640625" style="286" customWidth="1"/>
    <col min="9484" max="9728" width="9.33203125" style="286"/>
    <col min="9729" max="9729" width="8.33203125" style="286" customWidth="1"/>
    <col min="9730" max="9730" width="1.6640625" style="286" customWidth="1"/>
    <col min="9731" max="9732" width="5" style="286" customWidth="1"/>
    <col min="9733" max="9733" width="11.6640625" style="286" customWidth="1"/>
    <col min="9734" max="9734" width="9.1640625" style="286" customWidth="1"/>
    <col min="9735" max="9735" width="5" style="286" customWidth="1"/>
    <col min="9736" max="9736" width="77.83203125" style="286" customWidth="1"/>
    <col min="9737" max="9738" width="20" style="286" customWidth="1"/>
    <col min="9739" max="9739" width="1.6640625" style="286" customWidth="1"/>
    <col min="9740" max="9984" width="9.33203125" style="286"/>
    <col min="9985" max="9985" width="8.33203125" style="286" customWidth="1"/>
    <col min="9986" max="9986" width="1.6640625" style="286" customWidth="1"/>
    <col min="9987" max="9988" width="5" style="286" customWidth="1"/>
    <col min="9989" max="9989" width="11.6640625" style="286" customWidth="1"/>
    <col min="9990" max="9990" width="9.1640625" style="286" customWidth="1"/>
    <col min="9991" max="9991" width="5" style="286" customWidth="1"/>
    <col min="9992" max="9992" width="77.83203125" style="286" customWidth="1"/>
    <col min="9993" max="9994" width="20" style="286" customWidth="1"/>
    <col min="9995" max="9995" width="1.6640625" style="286" customWidth="1"/>
    <col min="9996" max="10240" width="9.33203125" style="286"/>
    <col min="10241" max="10241" width="8.33203125" style="286" customWidth="1"/>
    <col min="10242" max="10242" width="1.6640625" style="286" customWidth="1"/>
    <col min="10243" max="10244" width="5" style="286" customWidth="1"/>
    <col min="10245" max="10245" width="11.6640625" style="286" customWidth="1"/>
    <col min="10246" max="10246" width="9.1640625" style="286" customWidth="1"/>
    <col min="10247" max="10247" width="5" style="286" customWidth="1"/>
    <col min="10248" max="10248" width="77.83203125" style="286" customWidth="1"/>
    <col min="10249" max="10250" width="20" style="286" customWidth="1"/>
    <col min="10251" max="10251" width="1.6640625" style="286" customWidth="1"/>
    <col min="10252" max="10496" width="9.33203125" style="286"/>
    <col min="10497" max="10497" width="8.33203125" style="286" customWidth="1"/>
    <col min="10498" max="10498" width="1.6640625" style="286" customWidth="1"/>
    <col min="10499" max="10500" width="5" style="286" customWidth="1"/>
    <col min="10501" max="10501" width="11.6640625" style="286" customWidth="1"/>
    <col min="10502" max="10502" width="9.1640625" style="286" customWidth="1"/>
    <col min="10503" max="10503" width="5" style="286" customWidth="1"/>
    <col min="10504" max="10504" width="77.83203125" style="286" customWidth="1"/>
    <col min="10505" max="10506" width="20" style="286" customWidth="1"/>
    <col min="10507" max="10507" width="1.6640625" style="286" customWidth="1"/>
    <col min="10508" max="10752" width="9.33203125" style="286"/>
    <col min="10753" max="10753" width="8.33203125" style="286" customWidth="1"/>
    <col min="10754" max="10754" width="1.6640625" style="286" customWidth="1"/>
    <col min="10755" max="10756" width="5" style="286" customWidth="1"/>
    <col min="10757" max="10757" width="11.6640625" style="286" customWidth="1"/>
    <col min="10758" max="10758" width="9.1640625" style="286" customWidth="1"/>
    <col min="10759" max="10759" width="5" style="286" customWidth="1"/>
    <col min="10760" max="10760" width="77.83203125" style="286" customWidth="1"/>
    <col min="10761" max="10762" width="20" style="286" customWidth="1"/>
    <col min="10763" max="10763" width="1.6640625" style="286" customWidth="1"/>
    <col min="10764" max="11008" width="9.33203125" style="286"/>
    <col min="11009" max="11009" width="8.33203125" style="286" customWidth="1"/>
    <col min="11010" max="11010" width="1.6640625" style="286" customWidth="1"/>
    <col min="11011" max="11012" width="5" style="286" customWidth="1"/>
    <col min="11013" max="11013" width="11.6640625" style="286" customWidth="1"/>
    <col min="11014" max="11014" width="9.1640625" style="286" customWidth="1"/>
    <col min="11015" max="11015" width="5" style="286" customWidth="1"/>
    <col min="11016" max="11016" width="77.83203125" style="286" customWidth="1"/>
    <col min="11017" max="11018" width="20" style="286" customWidth="1"/>
    <col min="11019" max="11019" width="1.6640625" style="286" customWidth="1"/>
    <col min="11020" max="11264" width="9.33203125" style="286"/>
    <col min="11265" max="11265" width="8.33203125" style="286" customWidth="1"/>
    <col min="11266" max="11266" width="1.6640625" style="286" customWidth="1"/>
    <col min="11267" max="11268" width="5" style="286" customWidth="1"/>
    <col min="11269" max="11269" width="11.6640625" style="286" customWidth="1"/>
    <col min="11270" max="11270" width="9.1640625" style="286" customWidth="1"/>
    <col min="11271" max="11271" width="5" style="286" customWidth="1"/>
    <col min="11272" max="11272" width="77.83203125" style="286" customWidth="1"/>
    <col min="11273" max="11274" width="20" style="286" customWidth="1"/>
    <col min="11275" max="11275" width="1.6640625" style="286" customWidth="1"/>
    <col min="11276" max="11520" width="9.33203125" style="286"/>
    <col min="11521" max="11521" width="8.33203125" style="286" customWidth="1"/>
    <col min="11522" max="11522" width="1.6640625" style="286" customWidth="1"/>
    <col min="11523" max="11524" width="5" style="286" customWidth="1"/>
    <col min="11525" max="11525" width="11.6640625" style="286" customWidth="1"/>
    <col min="11526" max="11526" width="9.1640625" style="286" customWidth="1"/>
    <col min="11527" max="11527" width="5" style="286" customWidth="1"/>
    <col min="11528" max="11528" width="77.83203125" style="286" customWidth="1"/>
    <col min="11529" max="11530" width="20" style="286" customWidth="1"/>
    <col min="11531" max="11531" width="1.6640625" style="286" customWidth="1"/>
    <col min="11532" max="11776" width="9.33203125" style="286"/>
    <col min="11777" max="11777" width="8.33203125" style="286" customWidth="1"/>
    <col min="11778" max="11778" width="1.6640625" style="286" customWidth="1"/>
    <col min="11779" max="11780" width="5" style="286" customWidth="1"/>
    <col min="11781" max="11781" width="11.6640625" style="286" customWidth="1"/>
    <col min="11782" max="11782" width="9.1640625" style="286" customWidth="1"/>
    <col min="11783" max="11783" width="5" style="286" customWidth="1"/>
    <col min="11784" max="11784" width="77.83203125" style="286" customWidth="1"/>
    <col min="11785" max="11786" width="20" style="286" customWidth="1"/>
    <col min="11787" max="11787" width="1.6640625" style="286" customWidth="1"/>
    <col min="11788" max="12032" width="9.33203125" style="286"/>
    <col min="12033" max="12033" width="8.33203125" style="286" customWidth="1"/>
    <col min="12034" max="12034" width="1.6640625" style="286" customWidth="1"/>
    <col min="12035" max="12036" width="5" style="286" customWidth="1"/>
    <col min="12037" max="12037" width="11.6640625" style="286" customWidth="1"/>
    <col min="12038" max="12038" width="9.1640625" style="286" customWidth="1"/>
    <col min="12039" max="12039" width="5" style="286" customWidth="1"/>
    <col min="12040" max="12040" width="77.83203125" style="286" customWidth="1"/>
    <col min="12041" max="12042" width="20" style="286" customWidth="1"/>
    <col min="12043" max="12043" width="1.6640625" style="286" customWidth="1"/>
    <col min="12044" max="12288" width="9.33203125" style="286"/>
    <col min="12289" max="12289" width="8.33203125" style="286" customWidth="1"/>
    <col min="12290" max="12290" width="1.6640625" style="286" customWidth="1"/>
    <col min="12291" max="12292" width="5" style="286" customWidth="1"/>
    <col min="12293" max="12293" width="11.6640625" style="286" customWidth="1"/>
    <col min="12294" max="12294" width="9.1640625" style="286" customWidth="1"/>
    <col min="12295" max="12295" width="5" style="286" customWidth="1"/>
    <col min="12296" max="12296" width="77.83203125" style="286" customWidth="1"/>
    <col min="12297" max="12298" width="20" style="286" customWidth="1"/>
    <col min="12299" max="12299" width="1.6640625" style="286" customWidth="1"/>
    <col min="12300" max="12544" width="9.33203125" style="286"/>
    <col min="12545" max="12545" width="8.33203125" style="286" customWidth="1"/>
    <col min="12546" max="12546" width="1.6640625" style="286" customWidth="1"/>
    <col min="12547" max="12548" width="5" style="286" customWidth="1"/>
    <col min="12549" max="12549" width="11.6640625" style="286" customWidth="1"/>
    <col min="12550" max="12550" width="9.1640625" style="286" customWidth="1"/>
    <col min="12551" max="12551" width="5" style="286" customWidth="1"/>
    <col min="12552" max="12552" width="77.83203125" style="286" customWidth="1"/>
    <col min="12553" max="12554" width="20" style="286" customWidth="1"/>
    <col min="12555" max="12555" width="1.6640625" style="286" customWidth="1"/>
    <col min="12556" max="12800" width="9.33203125" style="286"/>
    <col min="12801" max="12801" width="8.33203125" style="286" customWidth="1"/>
    <col min="12802" max="12802" width="1.6640625" style="286" customWidth="1"/>
    <col min="12803" max="12804" width="5" style="286" customWidth="1"/>
    <col min="12805" max="12805" width="11.6640625" style="286" customWidth="1"/>
    <col min="12806" max="12806" width="9.1640625" style="286" customWidth="1"/>
    <col min="12807" max="12807" width="5" style="286" customWidth="1"/>
    <col min="12808" max="12808" width="77.83203125" style="286" customWidth="1"/>
    <col min="12809" max="12810" width="20" style="286" customWidth="1"/>
    <col min="12811" max="12811" width="1.6640625" style="286" customWidth="1"/>
    <col min="12812" max="13056" width="9.33203125" style="286"/>
    <col min="13057" max="13057" width="8.33203125" style="286" customWidth="1"/>
    <col min="13058" max="13058" width="1.6640625" style="286" customWidth="1"/>
    <col min="13059" max="13060" width="5" style="286" customWidth="1"/>
    <col min="13061" max="13061" width="11.6640625" style="286" customWidth="1"/>
    <col min="13062" max="13062" width="9.1640625" style="286" customWidth="1"/>
    <col min="13063" max="13063" width="5" style="286" customWidth="1"/>
    <col min="13064" max="13064" width="77.83203125" style="286" customWidth="1"/>
    <col min="13065" max="13066" width="20" style="286" customWidth="1"/>
    <col min="13067" max="13067" width="1.6640625" style="286" customWidth="1"/>
    <col min="13068" max="13312" width="9.33203125" style="286"/>
    <col min="13313" max="13313" width="8.33203125" style="286" customWidth="1"/>
    <col min="13314" max="13314" width="1.6640625" style="286" customWidth="1"/>
    <col min="13315" max="13316" width="5" style="286" customWidth="1"/>
    <col min="13317" max="13317" width="11.6640625" style="286" customWidth="1"/>
    <col min="13318" max="13318" width="9.1640625" style="286" customWidth="1"/>
    <col min="13319" max="13319" width="5" style="286" customWidth="1"/>
    <col min="13320" max="13320" width="77.83203125" style="286" customWidth="1"/>
    <col min="13321" max="13322" width="20" style="286" customWidth="1"/>
    <col min="13323" max="13323" width="1.6640625" style="286" customWidth="1"/>
    <col min="13324" max="13568" width="9.33203125" style="286"/>
    <col min="13569" max="13569" width="8.33203125" style="286" customWidth="1"/>
    <col min="13570" max="13570" width="1.6640625" style="286" customWidth="1"/>
    <col min="13571" max="13572" width="5" style="286" customWidth="1"/>
    <col min="13573" max="13573" width="11.6640625" style="286" customWidth="1"/>
    <col min="13574" max="13574" width="9.1640625" style="286" customWidth="1"/>
    <col min="13575" max="13575" width="5" style="286" customWidth="1"/>
    <col min="13576" max="13576" width="77.83203125" style="286" customWidth="1"/>
    <col min="13577" max="13578" width="20" style="286" customWidth="1"/>
    <col min="13579" max="13579" width="1.6640625" style="286" customWidth="1"/>
    <col min="13580" max="13824" width="9.33203125" style="286"/>
    <col min="13825" max="13825" width="8.33203125" style="286" customWidth="1"/>
    <col min="13826" max="13826" width="1.6640625" style="286" customWidth="1"/>
    <col min="13827" max="13828" width="5" style="286" customWidth="1"/>
    <col min="13829" max="13829" width="11.6640625" style="286" customWidth="1"/>
    <col min="13830" max="13830" width="9.1640625" style="286" customWidth="1"/>
    <col min="13831" max="13831" width="5" style="286" customWidth="1"/>
    <col min="13832" max="13832" width="77.83203125" style="286" customWidth="1"/>
    <col min="13833" max="13834" width="20" style="286" customWidth="1"/>
    <col min="13835" max="13835" width="1.6640625" style="286" customWidth="1"/>
    <col min="13836" max="14080" width="9.33203125" style="286"/>
    <col min="14081" max="14081" width="8.33203125" style="286" customWidth="1"/>
    <col min="14082" max="14082" width="1.6640625" style="286" customWidth="1"/>
    <col min="14083" max="14084" width="5" style="286" customWidth="1"/>
    <col min="14085" max="14085" width="11.6640625" style="286" customWidth="1"/>
    <col min="14086" max="14086" width="9.1640625" style="286" customWidth="1"/>
    <col min="14087" max="14087" width="5" style="286" customWidth="1"/>
    <col min="14088" max="14088" width="77.83203125" style="286" customWidth="1"/>
    <col min="14089" max="14090" width="20" style="286" customWidth="1"/>
    <col min="14091" max="14091" width="1.6640625" style="286" customWidth="1"/>
    <col min="14092" max="14336" width="9.33203125" style="286"/>
    <col min="14337" max="14337" width="8.33203125" style="286" customWidth="1"/>
    <col min="14338" max="14338" width="1.6640625" style="286" customWidth="1"/>
    <col min="14339" max="14340" width="5" style="286" customWidth="1"/>
    <col min="14341" max="14341" width="11.6640625" style="286" customWidth="1"/>
    <col min="14342" max="14342" width="9.1640625" style="286" customWidth="1"/>
    <col min="14343" max="14343" width="5" style="286" customWidth="1"/>
    <col min="14344" max="14344" width="77.83203125" style="286" customWidth="1"/>
    <col min="14345" max="14346" width="20" style="286" customWidth="1"/>
    <col min="14347" max="14347" width="1.6640625" style="286" customWidth="1"/>
    <col min="14348" max="14592" width="9.33203125" style="286"/>
    <col min="14593" max="14593" width="8.33203125" style="286" customWidth="1"/>
    <col min="14594" max="14594" width="1.6640625" style="286" customWidth="1"/>
    <col min="14595" max="14596" width="5" style="286" customWidth="1"/>
    <col min="14597" max="14597" width="11.6640625" style="286" customWidth="1"/>
    <col min="14598" max="14598" width="9.1640625" style="286" customWidth="1"/>
    <col min="14599" max="14599" width="5" style="286" customWidth="1"/>
    <col min="14600" max="14600" width="77.83203125" style="286" customWidth="1"/>
    <col min="14601" max="14602" width="20" style="286" customWidth="1"/>
    <col min="14603" max="14603" width="1.6640625" style="286" customWidth="1"/>
    <col min="14604" max="14848" width="9.33203125" style="286"/>
    <col min="14849" max="14849" width="8.33203125" style="286" customWidth="1"/>
    <col min="14850" max="14850" width="1.6640625" style="286" customWidth="1"/>
    <col min="14851" max="14852" width="5" style="286" customWidth="1"/>
    <col min="14853" max="14853" width="11.6640625" style="286" customWidth="1"/>
    <col min="14854" max="14854" width="9.1640625" style="286" customWidth="1"/>
    <col min="14855" max="14855" width="5" style="286" customWidth="1"/>
    <col min="14856" max="14856" width="77.83203125" style="286" customWidth="1"/>
    <col min="14857" max="14858" width="20" style="286" customWidth="1"/>
    <col min="14859" max="14859" width="1.6640625" style="286" customWidth="1"/>
    <col min="14860" max="15104" width="9.33203125" style="286"/>
    <col min="15105" max="15105" width="8.33203125" style="286" customWidth="1"/>
    <col min="15106" max="15106" width="1.6640625" style="286" customWidth="1"/>
    <col min="15107" max="15108" width="5" style="286" customWidth="1"/>
    <col min="15109" max="15109" width="11.6640625" style="286" customWidth="1"/>
    <col min="15110" max="15110" width="9.1640625" style="286" customWidth="1"/>
    <col min="15111" max="15111" width="5" style="286" customWidth="1"/>
    <col min="15112" max="15112" width="77.83203125" style="286" customWidth="1"/>
    <col min="15113" max="15114" width="20" style="286" customWidth="1"/>
    <col min="15115" max="15115" width="1.6640625" style="286" customWidth="1"/>
    <col min="15116" max="15360" width="9.33203125" style="286"/>
    <col min="15361" max="15361" width="8.33203125" style="286" customWidth="1"/>
    <col min="15362" max="15362" width="1.6640625" style="286" customWidth="1"/>
    <col min="15363" max="15364" width="5" style="286" customWidth="1"/>
    <col min="15365" max="15365" width="11.6640625" style="286" customWidth="1"/>
    <col min="15366" max="15366" width="9.1640625" style="286" customWidth="1"/>
    <col min="15367" max="15367" width="5" style="286" customWidth="1"/>
    <col min="15368" max="15368" width="77.83203125" style="286" customWidth="1"/>
    <col min="15369" max="15370" width="20" style="286" customWidth="1"/>
    <col min="15371" max="15371" width="1.6640625" style="286" customWidth="1"/>
    <col min="15372" max="15616" width="9.33203125" style="286"/>
    <col min="15617" max="15617" width="8.33203125" style="286" customWidth="1"/>
    <col min="15618" max="15618" width="1.6640625" style="286" customWidth="1"/>
    <col min="15619" max="15620" width="5" style="286" customWidth="1"/>
    <col min="15621" max="15621" width="11.6640625" style="286" customWidth="1"/>
    <col min="15622" max="15622" width="9.1640625" style="286" customWidth="1"/>
    <col min="15623" max="15623" width="5" style="286" customWidth="1"/>
    <col min="15624" max="15624" width="77.83203125" style="286" customWidth="1"/>
    <col min="15625" max="15626" width="20" style="286" customWidth="1"/>
    <col min="15627" max="15627" width="1.6640625" style="286" customWidth="1"/>
    <col min="15628" max="15872" width="9.33203125" style="286"/>
    <col min="15873" max="15873" width="8.33203125" style="286" customWidth="1"/>
    <col min="15874" max="15874" width="1.6640625" style="286" customWidth="1"/>
    <col min="15875" max="15876" width="5" style="286" customWidth="1"/>
    <col min="15877" max="15877" width="11.6640625" style="286" customWidth="1"/>
    <col min="15878" max="15878" width="9.1640625" style="286" customWidth="1"/>
    <col min="15879" max="15879" width="5" style="286" customWidth="1"/>
    <col min="15880" max="15880" width="77.83203125" style="286" customWidth="1"/>
    <col min="15881" max="15882" width="20" style="286" customWidth="1"/>
    <col min="15883" max="15883" width="1.6640625" style="286" customWidth="1"/>
    <col min="15884" max="16128" width="9.33203125" style="286"/>
    <col min="16129" max="16129" width="8.33203125" style="286" customWidth="1"/>
    <col min="16130" max="16130" width="1.6640625" style="286" customWidth="1"/>
    <col min="16131" max="16132" width="5" style="286" customWidth="1"/>
    <col min="16133" max="16133" width="11.6640625" style="286" customWidth="1"/>
    <col min="16134" max="16134" width="9.1640625" style="286" customWidth="1"/>
    <col min="16135" max="16135" width="5" style="286" customWidth="1"/>
    <col min="16136" max="16136" width="77.83203125" style="286" customWidth="1"/>
    <col min="16137" max="16138" width="20" style="286" customWidth="1"/>
    <col min="16139" max="16139" width="1.6640625" style="286" customWidth="1"/>
    <col min="16140" max="16384" width="9.33203125" style="286"/>
  </cols>
  <sheetData>
    <row r="1" spans="2:11" ht="37.5" customHeight="1" x14ac:dyDescent="0.3"/>
    <row r="2" spans="2:11" ht="7.5" customHeight="1" x14ac:dyDescent="0.3">
      <c r="B2" s="287"/>
      <c r="C2" s="288"/>
      <c r="D2" s="288"/>
      <c r="E2" s="288"/>
      <c r="F2" s="288"/>
      <c r="G2" s="288"/>
      <c r="H2" s="288"/>
      <c r="I2" s="288"/>
      <c r="J2" s="288"/>
      <c r="K2" s="289"/>
    </row>
    <row r="3" spans="2:11" s="293" customFormat="1" ht="45" customHeight="1" x14ac:dyDescent="0.3">
      <c r="B3" s="290"/>
      <c r="C3" s="291" t="s">
        <v>1191</v>
      </c>
      <c r="D3" s="291"/>
      <c r="E3" s="291"/>
      <c r="F3" s="291"/>
      <c r="G3" s="291"/>
      <c r="H3" s="291"/>
      <c r="I3" s="291"/>
      <c r="J3" s="291"/>
      <c r="K3" s="292"/>
    </row>
    <row r="4" spans="2:11" ht="25.5" customHeight="1" x14ac:dyDescent="0.3">
      <c r="B4" s="294"/>
      <c r="C4" s="295" t="s">
        <v>1192</v>
      </c>
      <c r="D4" s="295"/>
      <c r="E4" s="295"/>
      <c r="F4" s="295"/>
      <c r="G4" s="295"/>
      <c r="H4" s="295"/>
      <c r="I4" s="295"/>
      <c r="J4" s="295"/>
      <c r="K4" s="296"/>
    </row>
    <row r="5" spans="2:11" ht="5.25" customHeight="1" x14ac:dyDescent="0.3">
      <c r="B5" s="294"/>
      <c r="C5" s="297"/>
      <c r="D5" s="297"/>
      <c r="E5" s="297"/>
      <c r="F5" s="297"/>
      <c r="G5" s="297"/>
      <c r="H5" s="297"/>
      <c r="I5" s="297"/>
      <c r="J5" s="297"/>
      <c r="K5" s="296"/>
    </row>
    <row r="6" spans="2:11" ht="15" customHeight="1" x14ac:dyDescent="0.3">
      <c r="B6" s="294"/>
      <c r="C6" s="298" t="s">
        <v>1193</v>
      </c>
      <c r="D6" s="298"/>
      <c r="E6" s="298"/>
      <c r="F6" s="298"/>
      <c r="G6" s="298"/>
      <c r="H6" s="298"/>
      <c r="I6" s="298"/>
      <c r="J6" s="298"/>
      <c r="K6" s="296"/>
    </row>
    <row r="7" spans="2:11" ht="15" customHeight="1" x14ac:dyDescent="0.3">
      <c r="B7" s="299"/>
      <c r="C7" s="298" t="s">
        <v>1194</v>
      </c>
      <c r="D7" s="298"/>
      <c r="E7" s="298"/>
      <c r="F7" s="298"/>
      <c r="G7" s="298"/>
      <c r="H7" s="298"/>
      <c r="I7" s="298"/>
      <c r="J7" s="298"/>
      <c r="K7" s="296"/>
    </row>
    <row r="8" spans="2:11" ht="12.75" customHeight="1" x14ac:dyDescent="0.3">
      <c r="B8" s="299"/>
      <c r="C8" s="300"/>
      <c r="D8" s="300"/>
      <c r="E8" s="300"/>
      <c r="F8" s="300"/>
      <c r="G8" s="300"/>
      <c r="H8" s="300"/>
      <c r="I8" s="300"/>
      <c r="J8" s="300"/>
      <c r="K8" s="296"/>
    </row>
    <row r="9" spans="2:11" ht="15" customHeight="1" x14ac:dyDescent="0.3">
      <c r="B9" s="299"/>
      <c r="C9" s="298" t="s">
        <v>1195</v>
      </c>
      <c r="D9" s="298"/>
      <c r="E9" s="298"/>
      <c r="F9" s="298"/>
      <c r="G9" s="298"/>
      <c r="H9" s="298"/>
      <c r="I9" s="298"/>
      <c r="J9" s="298"/>
      <c r="K9" s="296"/>
    </row>
    <row r="10" spans="2:11" ht="15" customHeight="1" x14ac:dyDescent="0.3">
      <c r="B10" s="299"/>
      <c r="C10" s="300"/>
      <c r="D10" s="298" t="s">
        <v>1196</v>
      </c>
      <c r="E10" s="298"/>
      <c r="F10" s="298"/>
      <c r="G10" s="298"/>
      <c r="H10" s="298"/>
      <c r="I10" s="298"/>
      <c r="J10" s="298"/>
      <c r="K10" s="296"/>
    </row>
    <row r="11" spans="2:11" ht="15" customHeight="1" x14ac:dyDescent="0.3">
      <c r="B11" s="299"/>
      <c r="C11" s="301"/>
      <c r="D11" s="298" t="s">
        <v>1197</v>
      </c>
      <c r="E11" s="298"/>
      <c r="F11" s="298"/>
      <c r="G11" s="298"/>
      <c r="H11" s="298"/>
      <c r="I11" s="298"/>
      <c r="J11" s="298"/>
      <c r="K11" s="296"/>
    </row>
    <row r="12" spans="2:11" ht="12.75" customHeight="1" x14ac:dyDescent="0.3">
      <c r="B12" s="299"/>
      <c r="C12" s="301"/>
      <c r="D12" s="301"/>
      <c r="E12" s="301"/>
      <c r="F12" s="301"/>
      <c r="G12" s="301"/>
      <c r="H12" s="301"/>
      <c r="I12" s="301"/>
      <c r="J12" s="301"/>
      <c r="K12" s="296"/>
    </row>
    <row r="13" spans="2:11" ht="15" customHeight="1" x14ac:dyDescent="0.3">
      <c r="B13" s="299"/>
      <c r="C13" s="301"/>
      <c r="D13" s="298" t="s">
        <v>1198</v>
      </c>
      <c r="E13" s="298"/>
      <c r="F13" s="298"/>
      <c r="G13" s="298"/>
      <c r="H13" s="298"/>
      <c r="I13" s="298"/>
      <c r="J13" s="298"/>
      <c r="K13" s="296"/>
    </row>
    <row r="14" spans="2:11" ht="15" customHeight="1" x14ac:dyDescent="0.3">
      <c r="B14" s="299"/>
      <c r="C14" s="301"/>
      <c r="D14" s="298" t="s">
        <v>1199</v>
      </c>
      <c r="E14" s="298"/>
      <c r="F14" s="298"/>
      <c r="G14" s="298"/>
      <c r="H14" s="298"/>
      <c r="I14" s="298"/>
      <c r="J14" s="298"/>
      <c r="K14" s="296"/>
    </row>
    <row r="15" spans="2:11" ht="15" customHeight="1" x14ac:dyDescent="0.3">
      <c r="B15" s="299"/>
      <c r="C15" s="301"/>
      <c r="D15" s="298" t="s">
        <v>1200</v>
      </c>
      <c r="E15" s="298"/>
      <c r="F15" s="298"/>
      <c r="G15" s="298"/>
      <c r="H15" s="298"/>
      <c r="I15" s="298"/>
      <c r="J15" s="298"/>
      <c r="K15" s="296"/>
    </row>
    <row r="16" spans="2:11" ht="15" customHeight="1" x14ac:dyDescent="0.3">
      <c r="B16" s="299"/>
      <c r="C16" s="301"/>
      <c r="D16" s="301"/>
      <c r="E16" s="302" t="s">
        <v>80</v>
      </c>
      <c r="F16" s="298" t="s">
        <v>1201</v>
      </c>
      <c r="G16" s="298"/>
      <c r="H16" s="298"/>
      <c r="I16" s="298"/>
      <c r="J16" s="298"/>
      <c r="K16" s="296"/>
    </row>
    <row r="17" spans="2:11" ht="15" customHeight="1" x14ac:dyDescent="0.3">
      <c r="B17" s="299"/>
      <c r="C17" s="301"/>
      <c r="D17" s="301"/>
      <c r="E17" s="302" t="s">
        <v>1202</v>
      </c>
      <c r="F17" s="298" t="s">
        <v>1203</v>
      </c>
      <c r="G17" s="298"/>
      <c r="H17" s="298"/>
      <c r="I17" s="298"/>
      <c r="J17" s="298"/>
      <c r="K17" s="296"/>
    </row>
    <row r="18" spans="2:11" ht="15" customHeight="1" x14ac:dyDescent="0.3">
      <c r="B18" s="299"/>
      <c r="C18" s="301"/>
      <c r="D18" s="301"/>
      <c r="E18" s="302" t="s">
        <v>1204</v>
      </c>
      <c r="F18" s="298" t="s">
        <v>1205</v>
      </c>
      <c r="G18" s="298"/>
      <c r="H18" s="298"/>
      <c r="I18" s="298"/>
      <c r="J18" s="298"/>
      <c r="K18" s="296"/>
    </row>
    <row r="19" spans="2:11" ht="15" customHeight="1" x14ac:dyDescent="0.3">
      <c r="B19" s="299"/>
      <c r="C19" s="301"/>
      <c r="D19" s="301"/>
      <c r="E19" s="302" t="s">
        <v>1206</v>
      </c>
      <c r="F19" s="298" t="s">
        <v>1207</v>
      </c>
      <c r="G19" s="298"/>
      <c r="H19" s="298"/>
      <c r="I19" s="298"/>
      <c r="J19" s="298"/>
      <c r="K19" s="296"/>
    </row>
    <row r="20" spans="2:11" ht="15" customHeight="1" x14ac:dyDescent="0.3">
      <c r="B20" s="299"/>
      <c r="C20" s="301"/>
      <c r="D20" s="301"/>
      <c r="E20" s="302" t="s">
        <v>1208</v>
      </c>
      <c r="F20" s="298" t="s">
        <v>1209</v>
      </c>
      <c r="G20" s="298"/>
      <c r="H20" s="298"/>
      <c r="I20" s="298"/>
      <c r="J20" s="298"/>
      <c r="K20" s="296"/>
    </row>
    <row r="21" spans="2:11" ht="15" customHeight="1" x14ac:dyDescent="0.3">
      <c r="B21" s="299"/>
      <c r="C21" s="301"/>
      <c r="D21" s="301"/>
      <c r="E21" s="302" t="s">
        <v>1210</v>
      </c>
      <c r="F21" s="298" t="s">
        <v>1211</v>
      </c>
      <c r="G21" s="298"/>
      <c r="H21" s="298"/>
      <c r="I21" s="298"/>
      <c r="J21" s="298"/>
      <c r="K21" s="296"/>
    </row>
    <row r="22" spans="2:11" ht="12.75" customHeight="1" x14ac:dyDescent="0.3">
      <c r="B22" s="299"/>
      <c r="C22" s="301"/>
      <c r="D22" s="301"/>
      <c r="E22" s="301"/>
      <c r="F22" s="301"/>
      <c r="G22" s="301"/>
      <c r="H22" s="301"/>
      <c r="I22" s="301"/>
      <c r="J22" s="301"/>
      <c r="K22" s="296"/>
    </row>
    <row r="23" spans="2:11" ht="15" customHeight="1" x14ac:dyDescent="0.3">
      <c r="B23" s="299"/>
      <c r="C23" s="298" t="s">
        <v>1212</v>
      </c>
      <c r="D23" s="298"/>
      <c r="E23" s="298"/>
      <c r="F23" s="298"/>
      <c r="G23" s="298"/>
      <c r="H23" s="298"/>
      <c r="I23" s="298"/>
      <c r="J23" s="298"/>
      <c r="K23" s="296"/>
    </row>
    <row r="24" spans="2:11" ht="15" customHeight="1" x14ac:dyDescent="0.3">
      <c r="B24" s="299"/>
      <c r="C24" s="298" t="s">
        <v>1213</v>
      </c>
      <c r="D24" s="298"/>
      <c r="E24" s="298"/>
      <c r="F24" s="298"/>
      <c r="G24" s="298"/>
      <c r="H24" s="298"/>
      <c r="I24" s="298"/>
      <c r="J24" s="298"/>
      <c r="K24" s="296"/>
    </row>
    <row r="25" spans="2:11" ht="15" customHeight="1" x14ac:dyDescent="0.3">
      <c r="B25" s="299"/>
      <c r="C25" s="300"/>
      <c r="D25" s="298" t="s">
        <v>1214</v>
      </c>
      <c r="E25" s="298"/>
      <c r="F25" s="298"/>
      <c r="G25" s="298"/>
      <c r="H25" s="298"/>
      <c r="I25" s="298"/>
      <c r="J25" s="298"/>
      <c r="K25" s="296"/>
    </row>
    <row r="26" spans="2:11" ht="15" customHeight="1" x14ac:dyDescent="0.3">
      <c r="B26" s="299"/>
      <c r="C26" s="301"/>
      <c r="D26" s="298" t="s">
        <v>1215</v>
      </c>
      <c r="E26" s="298"/>
      <c r="F26" s="298"/>
      <c r="G26" s="298"/>
      <c r="H26" s="298"/>
      <c r="I26" s="298"/>
      <c r="J26" s="298"/>
      <c r="K26" s="296"/>
    </row>
    <row r="27" spans="2:11" ht="12.75" customHeight="1" x14ac:dyDescent="0.3">
      <c r="B27" s="299"/>
      <c r="C27" s="301"/>
      <c r="D27" s="301"/>
      <c r="E27" s="301"/>
      <c r="F27" s="301"/>
      <c r="G27" s="301"/>
      <c r="H27" s="301"/>
      <c r="I27" s="301"/>
      <c r="J27" s="301"/>
      <c r="K27" s="296"/>
    </row>
    <row r="28" spans="2:11" ht="15" customHeight="1" x14ac:dyDescent="0.3">
      <c r="B28" s="299"/>
      <c r="C28" s="301"/>
      <c r="D28" s="298" t="s">
        <v>1216</v>
      </c>
      <c r="E28" s="298"/>
      <c r="F28" s="298"/>
      <c r="G28" s="298"/>
      <c r="H28" s="298"/>
      <c r="I28" s="298"/>
      <c r="J28" s="298"/>
      <c r="K28" s="296"/>
    </row>
    <row r="29" spans="2:11" ht="15" customHeight="1" x14ac:dyDescent="0.3">
      <c r="B29" s="299"/>
      <c r="C29" s="301"/>
      <c r="D29" s="298" t="s">
        <v>1217</v>
      </c>
      <c r="E29" s="298"/>
      <c r="F29" s="298"/>
      <c r="G29" s="298"/>
      <c r="H29" s="298"/>
      <c r="I29" s="298"/>
      <c r="J29" s="298"/>
      <c r="K29" s="296"/>
    </row>
    <row r="30" spans="2:11" ht="12.75" customHeight="1" x14ac:dyDescent="0.3">
      <c r="B30" s="299"/>
      <c r="C30" s="301"/>
      <c r="D30" s="301"/>
      <c r="E30" s="301"/>
      <c r="F30" s="301"/>
      <c r="G30" s="301"/>
      <c r="H30" s="301"/>
      <c r="I30" s="301"/>
      <c r="J30" s="301"/>
      <c r="K30" s="296"/>
    </row>
    <row r="31" spans="2:11" ht="15" customHeight="1" x14ac:dyDescent="0.3">
      <c r="B31" s="299"/>
      <c r="C31" s="301"/>
      <c r="D31" s="298" t="s">
        <v>1218</v>
      </c>
      <c r="E31" s="298"/>
      <c r="F31" s="298"/>
      <c r="G31" s="298"/>
      <c r="H31" s="298"/>
      <c r="I31" s="298"/>
      <c r="J31" s="298"/>
      <c r="K31" s="296"/>
    </row>
    <row r="32" spans="2:11" ht="15" customHeight="1" x14ac:dyDescent="0.3">
      <c r="B32" s="299"/>
      <c r="C32" s="301"/>
      <c r="D32" s="298" t="s">
        <v>1219</v>
      </c>
      <c r="E32" s="298"/>
      <c r="F32" s="298"/>
      <c r="G32" s="298"/>
      <c r="H32" s="298"/>
      <c r="I32" s="298"/>
      <c r="J32" s="298"/>
      <c r="K32" s="296"/>
    </row>
    <row r="33" spans="2:11" ht="15" customHeight="1" x14ac:dyDescent="0.3">
      <c r="B33" s="299"/>
      <c r="C33" s="301"/>
      <c r="D33" s="298" t="s">
        <v>1220</v>
      </c>
      <c r="E33" s="298"/>
      <c r="F33" s="298"/>
      <c r="G33" s="298"/>
      <c r="H33" s="298"/>
      <c r="I33" s="298"/>
      <c r="J33" s="298"/>
      <c r="K33" s="296"/>
    </row>
    <row r="34" spans="2:11" ht="15" customHeight="1" x14ac:dyDescent="0.3">
      <c r="B34" s="299"/>
      <c r="C34" s="301"/>
      <c r="D34" s="300"/>
      <c r="E34" s="303" t="s">
        <v>115</v>
      </c>
      <c r="F34" s="300"/>
      <c r="G34" s="298" t="s">
        <v>1221</v>
      </c>
      <c r="H34" s="298"/>
      <c r="I34" s="298"/>
      <c r="J34" s="298"/>
      <c r="K34" s="296"/>
    </row>
    <row r="35" spans="2:11" ht="30.75" customHeight="1" x14ac:dyDescent="0.3">
      <c r="B35" s="299"/>
      <c r="C35" s="301"/>
      <c r="D35" s="300"/>
      <c r="E35" s="303" t="s">
        <v>1222</v>
      </c>
      <c r="F35" s="300"/>
      <c r="G35" s="298" t="s">
        <v>1223</v>
      </c>
      <c r="H35" s="298"/>
      <c r="I35" s="298"/>
      <c r="J35" s="298"/>
      <c r="K35" s="296"/>
    </row>
    <row r="36" spans="2:11" ht="15" customHeight="1" x14ac:dyDescent="0.3">
      <c r="B36" s="299"/>
      <c r="C36" s="301"/>
      <c r="D36" s="300"/>
      <c r="E36" s="303" t="s">
        <v>55</v>
      </c>
      <c r="F36" s="300"/>
      <c r="G36" s="298" t="s">
        <v>1224</v>
      </c>
      <c r="H36" s="298"/>
      <c r="I36" s="298"/>
      <c r="J36" s="298"/>
      <c r="K36" s="296"/>
    </row>
    <row r="37" spans="2:11" ht="15" customHeight="1" x14ac:dyDescent="0.3">
      <c r="B37" s="299"/>
      <c r="C37" s="301"/>
      <c r="D37" s="300"/>
      <c r="E37" s="303" t="s">
        <v>116</v>
      </c>
      <c r="F37" s="300"/>
      <c r="G37" s="298" t="s">
        <v>1225</v>
      </c>
      <c r="H37" s="298"/>
      <c r="I37" s="298"/>
      <c r="J37" s="298"/>
      <c r="K37" s="296"/>
    </row>
    <row r="38" spans="2:11" ht="15" customHeight="1" x14ac:dyDescent="0.3">
      <c r="B38" s="299"/>
      <c r="C38" s="301"/>
      <c r="D38" s="300"/>
      <c r="E38" s="303" t="s">
        <v>117</v>
      </c>
      <c r="F38" s="300"/>
      <c r="G38" s="298" t="s">
        <v>1226</v>
      </c>
      <c r="H38" s="298"/>
      <c r="I38" s="298"/>
      <c r="J38" s="298"/>
      <c r="K38" s="296"/>
    </row>
    <row r="39" spans="2:11" ht="15" customHeight="1" x14ac:dyDescent="0.3">
      <c r="B39" s="299"/>
      <c r="C39" s="301"/>
      <c r="D39" s="300"/>
      <c r="E39" s="303" t="s">
        <v>118</v>
      </c>
      <c r="F39" s="300"/>
      <c r="G39" s="298" t="s">
        <v>1227</v>
      </c>
      <c r="H39" s="298"/>
      <c r="I39" s="298"/>
      <c r="J39" s="298"/>
      <c r="K39" s="296"/>
    </row>
    <row r="40" spans="2:11" ht="15" customHeight="1" x14ac:dyDescent="0.3">
      <c r="B40" s="299"/>
      <c r="C40" s="301"/>
      <c r="D40" s="300"/>
      <c r="E40" s="303" t="s">
        <v>1228</v>
      </c>
      <c r="F40" s="300"/>
      <c r="G40" s="298" t="s">
        <v>1229</v>
      </c>
      <c r="H40" s="298"/>
      <c r="I40" s="298"/>
      <c r="J40" s="298"/>
      <c r="K40" s="296"/>
    </row>
    <row r="41" spans="2:11" ht="15" customHeight="1" x14ac:dyDescent="0.3">
      <c r="B41" s="299"/>
      <c r="C41" s="301"/>
      <c r="D41" s="300"/>
      <c r="E41" s="303"/>
      <c r="F41" s="300"/>
      <c r="G41" s="298" t="s">
        <v>1230</v>
      </c>
      <c r="H41" s="298"/>
      <c r="I41" s="298"/>
      <c r="J41" s="298"/>
      <c r="K41" s="296"/>
    </row>
    <row r="42" spans="2:11" ht="15" customHeight="1" x14ac:dyDescent="0.3">
      <c r="B42" s="299"/>
      <c r="C42" s="301"/>
      <c r="D42" s="300"/>
      <c r="E42" s="303" t="s">
        <v>1231</v>
      </c>
      <c r="F42" s="300"/>
      <c r="G42" s="298" t="s">
        <v>1232</v>
      </c>
      <c r="H42" s="298"/>
      <c r="I42" s="298"/>
      <c r="J42" s="298"/>
      <c r="K42" s="296"/>
    </row>
    <row r="43" spans="2:11" ht="15" customHeight="1" x14ac:dyDescent="0.3">
      <c r="B43" s="299"/>
      <c r="C43" s="301"/>
      <c r="D43" s="300"/>
      <c r="E43" s="303" t="s">
        <v>120</v>
      </c>
      <c r="F43" s="300"/>
      <c r="G43" s="298" t="s">
        <v>1233</v>
      </c>
      <c r="H43" s="298"/>
      <c r="I43" s="298"/>
      <c r="J43" s="298"/>
      <c r="K43" s="296"/>
    </row>
    <row r="44" spans="2:11" ht="12.75" customHeight="1" x14ac:dyDescent="0.3">
      <c r="B44" s="299"/>
      <c r="C44" s="301"/>
      <c r="D44" s="300"/>
      <c r="E44" s="300"/>
      <c r="F44" s="300"/>
      <c r="G44" s="300"/>
      <c r="H44" s="300"/>
      <c r="I44" s="300"/>
      <c r="J44" s="300"/>
      <c r="K44" s="296"/>
    </row>
    <row r="45" spans="2:11" ht="15" customHeight="1" x14ac:dyDescent="0.3">
      <c r="B45" s="299"/>
      <c r="C45" s="301"/>
      <c r="D45" s="298" t="s">
        <v>1234</v>
      </c>
      <c r="E45" s="298"/>
      <c r="F45" s="298"/>
      <c r="G45" s="298"/>
      <c r="H45" s="298"/>
      <c r="I45" s="298"/>
      <c r="J45" s="298"/>
      <c r="K45" s="296"/>
    </row>
    <row r="46" spans="2:11" ht="15" customHeight="1" x14ac:dyDescent="0.3">
      <c r="B46" s="299"/>
      <c r="C46" s="301"/>
      <c r="D46" s="301"/>
      <c r="E46" s="298" t="s">
        <v>1235</v>
      </c>
      <c r="F46" s="298"/>
      <c r="G46" s="298"/>
      <c r="H46" s="298"/>
      <c r="I46" s="298"/>
      <c r="J46" s="298"/>
      <c r="K46" s="296"/>
    </row>
    <row r="47" spans="2:11" ht="15" customHeight="1" x14ac:dyDescent="0.3">
      <c r="B47" s="299"/>
      <c r="C47" s="301"/>
      <c r="D47" s="301"/>
      <c r="E47" s="298" t="s">
        <v>1236</v>
      </c>
      <c r="F47" s="298"/>
      <c r="G47" s="298"/>
      <c r="H47" s="298"/>
      <c r="I47" s="298"/>
      <c r="J47" s="298"/>
      <c r="K47" s="296"/>
    </row>
    <row r="48" spans="2:11" ht="15" customHeight="1" x14ac:dyDescent="0.3">
      <c r="B48" s="299"/>
      <c r="C48" s="301"/>
      <c r="D48" s="301"/>
      <c r="E48" s="298" t="s">
        <v>1237</v>
      </c>
      <c r="F48" s="298"/>
      <c r="G48" s="298"/>
      <c r="H48" s="298"/>
      <c r="I48" s="298"/>
      <c r="J48" s="298"/>
      <c r="K48" s="296"/>
    </row>
    <row r="49" spans="2:11" ht="15" customHeight="1" x14ac:dyDescent="0.3">
      <c r="B49" s="299"/>
      <c r="C49" s="301"/>
      <c r="D49" s="298" t="s">
        <v>1238</v>
      </c>
      <c r="E49" s="298"/>
      <c r="F49" s="298"/>
      <c r="G49" s="298"/>
      <c r="H49" s="298"/>
      <c r="I49" s="298"/>
      <c r="J49" s="298"/>
      <c r="K49" s="296"/>
    </row>
    <row r="50" spans="2:11" ht="25.5" customHeight="1" x14ac:dyDescent="0.3">
      <c r="B50" s="294"/>
      <c r="C50" s="295" t="s">
        <v>1239</v>
      </c>
      <c r="D50" s="295"/>
      <c r="E50" s="295"/>
      <c r="F50" s="295"/>
      <c r="G50" s="295"/>
      <c r="H50" s="295"/>
      <c r="I50" s="295"/>
      <c r="J50" s="295"/>
      <c r="K50" s="296"/>
    </row>
    <row r="51" spans="2:11" ht="5.25" customHeight="1" x14ac:dyDescent="0.3">
      <c r="B51" s="294"/>
      <c r="C51" s="297"/>
      <c r="D51" s="297"/>
      <c r="E51" s="297"/>
      <c r="F51" s="297"/>
      <c r="G51" s="297"/>
      <c r="H51" s="297"/>
      <c r="I51" s="297"/>
      <c r="J51" s="297"/>
      <c r="K51" s="296"/>
    </row>
    <row r="52" spans="2:11" ht="15" customHeight="1" x14ac:dyDescent="0.3">
      <c r="B52" s="294"/>
      <c r="C52" s="298" t="s">
        <v>1240</v>
      </c>
      <c r="D52" s="298"/>
      <c r="E52" s="298"/>
      <c r="F52" s="298"/>
      <c r="G52" s="298"/>
      <c r="H52" s="298"/>
      <c r="I52" s="298"/>
      <c r="J52" s="298"/>
      <c r="K52" s="296"/>
    </row>
    <row r="53" spans="2:11" ht="15" customHeight="1" x14ac:dyDescent="0.3">
      <c r="B53" s="294"/>
      <c r="C53" s="298" t="s">
        <v>1241</v>
      </c>
      <c r="D53" s="298"/>
      <c r="E53" s="298"/>
      <c r="F53" s="298"/>
      <c r="G53" s="298"/>
      <c r="H53" s="298"/>
      <c r="I53" s="298"/>
      <c r="J53" s="298"/>
      <c r="K53" s="296"/>
    </row>
    <row r="54" spans="2:11" ht="12.75" customHeight="1" x14ac:dyDescent="0.3">
      <c r="B54" s="294"/>
      <c r="C54" s="300"/>
      <c r="D54" s="300"/>
      <c r="E54" s="300"/>
      <c r="F54" s="300"/>
      <c r="G54" s="300"/>
      <c r="H54" s="300"/>
      <c r="I54" s="300"/>
      <c r="J54" s="300"/>
      <c r="K54" s="296"/>
    </row>
    <row r="55" spans="2:11" ht="15" customHeight="1" x14ac:dyDescent="0.3">
      <c r="B55" s="294"/>
      <c r="C55" s="298" t="s">
        <v>1242</v>
      </c>
      <c r="D55" s="298"/>
      <c r="E55" s="298"/>
      <c r="F55" s="298"/>
      <c r="G55" s="298"/>
      <c r="H55" s="298"/>
      <c r="I55" s="298"/>
      <c r="J55" s="298"/>
      <c r="K55" s="296"/>
    </row>
    <row r="56" spans="2:11" ht="15" customHeight="1" x14ac:dyDescent="0.3">
      <c r="B56" s="294"/>
      <c r="C56" s="301"/>
      <c r="D56" s="298" t="s">
        <v>1243</v>
      </c>
      <c r="E56" s="298"/>
      <c r="F56" s="298"/>
      <c r="G56" s="298"/>
      <c r="H56" s="298"/>
      <c r="I56" s="298"/>
      <c r="J56" s="298"/>
      <c r="K56" s="296"/>
    </row>
    <row r="57" spans="2:11" ht="15" customHeight="1" x14ac:dyDescent="0.3">
      <c r="B57" s="294"/>
      <c r="C57" s="301"/>
      <c r="D57" s="298" t="s">
        <v>1244</v>
      </c>
      <c r="E57" s="298"/>
      <c r="F57" s="298"/>
      <c r="G57" s="298"/>
      <c r="H57" s="298"/>
      <c r="I57" s="298"/>
      <c r="J57" s="298"/>
      <c r="K57" s="296"/>
    </row>
    <row r="58" spans="2:11" ht="15" customHeight="1" x14ac:dyDescent="0.3">
      <c r="B58" s="294"/>
      <c r="C58" s="301"/>
      <c r="D58" s="298" t="s">
        <v>1245</v>
      </c>
      <c r="E58" s="298"/>
      <c r="F58" s="298"/>
      <c r="G58" s="298"/>
      <c r="H58" s="298"/>
      <c r="I58" s="298"/>
      <c r="J58" s="298"/>
      <c r="K58" s="296"/>
    </row>
    <row r="59" spans="2:11" ht="15" customHeight="1" x14ac:dyDescent="0.3">
      <c r="B59" s="294"/>
      <c r="C59" s="301"/>
      <c r="D59" s="298" t="s">
        <v>1246</v>
      </c>
      <c r="E59" s="298"/>
      <c r="F59" s="298"/>
      <c r="G59" s="298"/>
      <c r="H59" s="298"/>
      <c r="I59" s="298"/>
      <c r="J59" s="298"/>
      <c r="K59" s="296"/>
    </row>
    <row r="60" spans="2:11" ht="15" customHeight="1" x14ac:dyDescent="0.3">
      <c r="B60" s="294"/>
      <c r="C60" s="301"/>
      <c r="D60" s="304" t="s">
        <v>1247</v>
      </c>
      <c r="E60" s="304"/>
      <c r="F60" s="304"/>
      <c r="G60" s="304"/>
      <c r="H60" s="304"/>
      <c r="I60" s="304"/>
      <c r="J60" s="304"/>
      <c r="K60" s="296"/>
    </row>
    <row r="61" spans="2:11" ht="15" customHeight="1" x14ac:dyDescent="0.3">
      <c r="B61" s="294"/>
      <c r="C61" s="301"/>
      <c r="D61" s="298" t="s">
        <v>1248</v>
      </c>
      <c r="E61" s="298"/>
      <c r="F61" s="298"/>
      <c r="G61" s="298"/>
      <c r="H61" s="298"/>
      <c r="I61" s="298"/>
      <c r="J61" s="298"/>
      <c r="K61" s="296"/>
    </row>
    <row r="62" spans="2:11" ht="12.75" customHeight="1" x14ac:dyDescent="0.3">
      <c r="B62" s="294"/>
      <c r="C62" s="301"/>
      <c r="D62" s="301"/>
      <c r="E62" s="305"/>
      <c r="F62" s="301"/>
      <c r="G62" s="301"/>
      <c r="H62" s="301"/>
      <c r="I62" s="301"/>
      <c r="J62" s="301"/>
      <c r="K62" s="296"/>
    </row>
    <row r="63" spans="2:11" ht="15" customHeight="1" x14ac:dyDescent="0.3">
      <c r="B63" s="294"/>
      <c r="C63" s="301"/>
      <c r="D63" s="298" t="s">
        <v>1249</v>
      </c>
      <c r="E63" s="298"/>
      <c r="F63" s="298"/>
      <c r="G63" s="298"/>
      <c r="H63" s="298"/>
      <c r="I63" s="298"/>
      <c r="J63" s="298"/>
      <c r="K63" s="296"/>
    </row>
    <row r="64" spans="2:11" ht="15" customHeight="1" x14ac:dyDescent="0.3">
      <c r="B64" s="294"/>
      <c r="C64" s="301"/>
      <c r="D64" s="304" t="s">
        <v>1250</v>
      </c>
      <c r="E64" s="304"/>
      <c r="F64" s="304"/>
      <c r="G64" s="304"/>
      <c r="H64" s="304"/>
      <c r="I64" s="304"/>
      <c r="J64" s="304"/>
      <c r="K64" s="296"/>
    </row>
    <row r="65" spans="2:11" ht="15" customHeight="1" x14ac:dyDescent="0.3">
      <c r="B65" s="294"/>
      <c r="C65" s="301"/>
      <c r="D65" s="298" t="s">
        <v>1251</v>
      </c>
      <c r="E65" s="298"/>
      <c r="F65" s="298"/>
      <c r="G65" s="298"/>
      <c r="H65" s="298"/>
      <c r="I65" s="298"/>
      <c r="J65" s="298"/>
      <c r="K65" s="296"/>
    </row>
    <row r="66" spans="2:11" ht="15" customHeight="1" x14ac:dyDescent="0.3">
      <c r="B66" s="294"/>
      <c r="C66" s="301"/>
      <c r="D66" s="298" t="s">
        <v>1252</v>
      </c>
      <c r="E66" s="298"/>
      <c r="F66" s="298"/>
      <c r="G66" s="298"/>
      <c r="H66" s="298"/>
      <c r="I66" s="298"/>
      <c r="J66" s="298"/>
      <c r="K66" s="296"/>
    </row>
    <row r="67" spans="2:11" ht="15" customHeight="1" x14ac:dyDescent="0.3">
      <c r="B67" s="294"/>
      <c r="C67" s="301"/>
      <c r="D67" s="298" t="s">
        <v>1253</v>
      </c>
      <c r="E67" s="298"/>
      <c r="F67" s="298"/>
      <c r="G67" s="298"/>
      <c r="H67" s="298"/>
      <c r="I67" s="298"/>
      <c r="J67" s="298"/>
      <c r="K67" s="296"/>
    </row>
    <row r="68" spans="2:11" ht="15" customHeight="1" x14ac:dyDescent="0.3">
      <c r="B68" s="294"/>
      <c r="C68" s="301"/>
      <c r="D68" s="298" t="s">
        <v>1254</v>
      </c>
      <c r="E68" s="298"/>
      <c r="F68" s="298"/>
      <c r="G68" s="298"/>
      <c r="H68" s="298"/>
      <c r="I68" s="298"/>
      <c r="J68" s="298"/>
      <c r="K68" s="296"/>
    </row>
    <row r="69" spans="2:11" ht="12.75" customHeight="1" x14ac:dyDescent="0.3">
      <c r="B69" s="306"/>
      <c r="C69" s="307"/>
      <c r="D69" s="307"/>
      <c r="E69" s="307"/>
      <c r="F69" s="307"/>
      <c r="G69" s="307"/>
      <c r="H69" s="307"/>
      <c r="I69" s="307"/>
      <c r="J69" s="307"/>
      <c r="K69" s="308"/>
    </row>
    <row r="70" spans="2:11" ht="18.75" customHeight="1" x14ac:dyDescent="0.3">
      <c r="B70" s="309"/>
      <c r="C70" s="309"/>
      <c r="D70" s="309"/>
      <c r="E70" s="309"/>
      <c r="F70" s="309"/>
      <c r="G70" s="309"/>
      <c r="H70" s="309"/>
      <c r="I70" s="309"/>
      <c r="J70" s="309"/>
      <c r="K70" s="310"/>
    </row>
    <row r="71" spans="2:11" ht="18.75" customHeight="1" x14ac:dyDescent="0.3">
      <c r="B71" s="310"/>
      <c r="C71" s="310"/>
      <c r="D71" s="310"/>
      <c r="E71" s="310"/>
      <c r="F71" s="310"/>
      <c r="G71" s="310"/>
      <c r="H71" s="310"/>
      <c r="I71" s="310"/>
      <c r="J71" s="310"/>
      <c r="K71" s="310"/>
    </row>
    <row r="72" spans="2:11" ht="7.5" customHeight="1" x14ac:dyDescent="0.3">
      <c r="B72" s="311"/>
      <c r="C72" s="312"/>
      <c r="D72" s="312"/>
      <c r="E72" s="312"/>
      <c r="F72" s="312"/>
      <c r="G72" s="312"/>
      <c r="H72" s="312"/>
      <c r="I72" s="312"/>
      <c r="J72" s="312"/>
      <c r="K72" s="313"/>
    </row>
    <row r="73" spans="2:11" ht="45" customHeight="1" x14ac:dyDescent="0.3">
      <c r="B73" s="314"/>
      <c r="C73" s="315" t="s">
        <v>1190</v>
      </c>
      <c r="D73" s="315"/>
      <c r="E73" s="315"/>
      <c r="F73" s="315"/>
      <c r="G73" s="315"/>
      <c r="H73" s="315"/>
      <c r="I73" s="315"/>
      <c r="J73" s="315"/>
      <c r="K73" s="316"/>
    </row>
    <row r="74" spans="2:11" ht="17.25" customHeight="1" x14ac:dyDescent="0.3">
      <c r="B74" s="314"/>
      <c r="C74" s="317" t="s">
        <v>1255</v>
      </c>
      <c r="D74" s="317"/>
      <c r="E74" s="317"/>
      <c r="F74" s="317" t="s">
        <v>1256</v>
      </c>
      <c r="G74" s="318"/>
      <c r="H74" s="317" t="s">
        <v>116</v>
      </c>
      <c r="I74" s="317" t="s">
        <v>59</v>
      </c>
      <c r="J74" s="317" t="s">
        <v>1257</v>
      </c>
      <c r="K74" s="316"/>
    </row>
    <row r="75" spans="2:11" ht="17.25" customHeight="1" x14ac:dyDescent="0.3">
      <c r="B75" s="314"/>
      <c r="C75" s="319" t="s">
        <v>1258</v>
      </c>
      <c r="D75" s="319"/>
      <c r="E75" s="319"/>
      <c r="F75" s="320" t="s">
        <v>1259</v>
      </c>
      <c r="G75" s="321"/>
      <c r="H75" s="319"/>
      <c r="I75" s="319"/>
      <c r="J75" s="319" t="s">
        <v>1260</v>
      </c>
      <c r="K75" s="316"/>
    </row>
    <row r="76" spans="2:11" ht="5.25" customHeight="1" x14ac:dyDescent="0.3">
      <c r="B76" s="314"/>
      <c r="C76" s="322"/>
      <c r="D76" s="322"/>
      <c r="E76" s="322"/>
      <c r="F76" s="322"/>
      <c r="G76" s="323"/>
      <c r="H76" s="322"/>
      <c r="I76" s="322"/>
      <c r="J76" s="322"/>
      <c r="K76" s="316"/>
    </row>
    <row r="77" spans="2:11" ht="15" customHeight="1" x14ac:dyDescent="0.3">
      <c r="B77" s="314"/>
      <c r="C77" s="303" t="s">
        <v>55</v>
      </c>
      <c r="D77" s="322"/>
      <c r="E77" s="322"/>
      <c r="F77" s="324" t="s">
        <v>1261</v>
      </c>
      <c r="G77" s="323"/>
      <c r="H77" s="303" t="s">
        <v>1262</v>
      </c>
      <c r="I77" s="303" t="s">
        <v>1263</v>
      </c>
      <c r="J77" s="303">
        <v>20</v>
      </c>
      <c r="K77" s="316"/>
    </row>
    <row r="78" spans="2:11" ht="15" customHeight="1" x14ac:dyDescent="0.3">
      <c r="B78" s="314"/>
      <c r="C78" s="303" t="s">
        <v>1264</v>
      </c>
      <c r="D78" s="303"/>
      <c r="E78" s="303"/>
      <c r="F78" s="324" t="s">
        <v>1261</v>
      </c>
      <c r="G78" s="323"/>
      <c r="H78" s="303" t="s">
        <v>1265</v>
      </c>
      <c r="I78" s="303" t="s">
        <v>1263</v>
      </c>
      <c r="J78" s="303">
        <v>120</v>
      </c>
      <c r="K78" s="316"/>
    </row>
    <row r="79" spans="2:11" ht="15" customHeight="1" x14ac:dyDescent="0.3">
      <c r="B79" s="325"/>
      <c r="C79" s="303" t="s">
        <v>1266</v>
      </c>
      <c r="D79" s="303"/>
      <c r="E79" s="303"/>
      <c r="F79" s="324" t="s">
        <v>1267</v>
      </c>
      <c r="G79" s="323"/>
      <c r="H79" s="303" t="s">
        <v>1268</v>
      </c>
      <c r="I79" s="303" t="s">
        <v>1263</v>
      </c>
      <c r="J79" s="303">
        <v>50</v>
      </c>
      <c r="K79" s="316"/>
    </row>
    <row r="80" spans="2:11" ht="15" customHeight="1" x14ac:dyDescent="0.3">
      <c r="B80" s="325"/>
      <c r="C80" s="303" t="s">
        <v>1269</v>
      </c>
      <c r="D80" s="303"/>
      <c r="E80" s="303"/>
      <c r="F80" s="324" t="s">
        <v>1261</v>
      </c>
      <c r="G80" s="323"/>
      <c r="H80" s="303" t="s">
        <v>1270</v>
      </c>
      <c r="I80" s="303" t="s">
        <v>1271</v>
      </c>
      <c r="J80" s="303"/>
      <c r="K80" s="316"/>
    </row>
    <row r="81" spans="2:11" ht="15" customHeight="1" x14ac:dyDescent="0.3">
      <c r="B81" s="325"/>
      <c r="C81" s="326" t="s">
        <v>1272</v>
      </c>
      <c r="D81" s="326"/>
      <c r="E81" s="326"/>
      <c r="F81" s="327" t="s">
        <v>1267</v>
      </c>
      <c r="G81" s="326"/>
      <c r="H81" s="326" t="s">
        <v>1273</v>
      </c>
      <c r="I81" s="326" t="s">
        <v>1263</v>
      </c>
      <c r="J81" s="326">
        <v>15</v>
      </c>
      <c r="K81" s="316"/>
    </row>
    <row r="82" spans="2:11" ht="15" customHeight="1" x14ac:dyDescent="0.3">
      <c r="B82" s="325"/>
      <c r="C82" s="326" t="s">
        <v>1274</v>
      </c>
      <c r="D82" s="326"/>
      <c r="E82" s="326"/>
      <c r="F82" s="327" t="s">
        <v>1267</v>
      </c>
      <c r="G82" s="326"/>
      <c r="H82" s="326" t="s">
        <v>1275</v>
      </c>
      <c r="I82" s="326" t="s">
        <v>1263</v>
      </c>
      <c r="J82" s="326">
        <v>15</v>
      </c>
      <c r="K82" s="316"/>
    </row>
    <row r="83" spans="2:11" ht="15" customHeight="1" x14ac:dyDescent="0.3">
      <c r="B83" s="325"/>
      <c r="C83" s="326" t="s">
        <v>1276</v>
      </c>
      <c r="D83" s="326"/>
      <c r="E83" s="326"/>
      <c r="F83" s="327" t="s">
        <v>1267</v>
      </c>
      <c r="G83" s="326"/>
      <c r="H83" s="326" t="s">
        <v>1277</v>
      </c>
      <c r="I83" s="326" t="s">
        <v>1263</v>
      </c>
      <c r="J83" s="326">
        <v>20</v>
      </c>
      <c r="K83" s="316"/>
    </row>
    <row r="84" spans="2:11" ht="15" customHeight="1" x14ac:dyDescent="0.3">
      <c r="B84" s="325"/>
      <c r="C84" s="326" t="s">
        <v>1278</v>
      </c>
      <c r="D84" s="326"/>
      <c r="E84" s="326"/>
      <c r="F84" s="327" t="s">
        <v>1267</v>
      </c>
      <c r="G84" s="326"/>
      <c r="H84" s="326" t="s">
        <v>1279</v>
      </c>
      <c r="I84" s="326" t="s">
        <v>1263</v>
      </c>
      <c r="J84" s="326">
        <v>20</v>
      </c>
      <c r="K84" s="316"/>
    </row>
    <row r="85" spans="2:11" ht="15" customHeight="1" x14ac:dyDescent="0.3">
      <c r="B85" s="325"/>
      <c r="C85" s="303" t="s">
        <v>1280</v>
      </c>
      <c r="D85" s="303"/>
      <c r="E85" s="303"/>
      <c r="F85" s="324" t="s">
        <v>1267</v>
      </c>
      <c r="G85" s="323"/>
      <c r="H85" s="303" t="s">
        <v>1281</v>
      </c>
      <c r="I85" s="303" t="s">
        <v>1263</v>
      </c>
      <c r="J85" s="303">
        <v>50</v>
      </c>
      <c r="K85" s="316"/>
    </row>
    <row r="86" spans="2:11" ht="15" customHeight="1" x14ac:dyDescent="0.3">
      <c r="B86" s="325"/>
      <c r="C86" s="303" t="s">
        <v>1282</v>
      </c>
      <c r="D86" s="303"/>
      <c r="E86" s="303"/>
      <c r="F86" s="324" t="s">
        <v>1267</v>
      </c>
      <c r="G86" s="323"/>
      <c r="H86" s="303" t="s">
        <v>1283</v>
      </c>
      <c r="I86" s="303" t="s">
        <v>1263</v>
      </c>
      <c r="J86" s="303">
        <v>20</v>
      </c>
      <c r="K86" s="316"/>
    </row>
    <row r="87" spans="2:11" ht="15" customHeight="1" x14ac:dyDescent="0.3">
      <c r="B87" s="325"/>
      <c r="C87" s="303" t="s">
        <v>1284</v>
      </c>
      <c r="D87" s="303"/>
      <c r="E87" s="303"/>
      <c r="F87" s="324" t="s">
        <v>1267</v>
      </c>
      <c r="G87" s="323"/>
      <c r="H87" s="303" t="s">
        <v>1285</v>
      </c>
      <c r="I87" s="303" t="s">
        <v>1263</v>
      </c>
      <c r="J87" s="303">
        <v>20</v>
      </c>
      <c r="K87" s="316"/>
    </row>
    <row r="88" spans="2:11" ht="15" customHeight="1" x14ac:dyDescent="0.3">
      <c r="B88" s="325"/>
      <c r="C88" s="303" t="s">
        <v>1286</v>
      </c>
      <c r="D88" s="303"/>
      <c r="E88" s="303"/>
      <c r="F88" s="324" t="s">
        <v>1267</v>
      </c>
      <c r="G88" s="323"/>
      <c r="H88" s="303" t="s">
        <v>1287</v>
      </c>
      <c r="I88" s="303" t="s">
        <v>1263</v>
      </c>
      <c r="J88" s="303">
        <v>50</v>
      </c>
      <c r="K88" s="316"/>
    </row>
    <row r="89" spans="2:11" ht="15" customHeight="1" x14ac:dyDescent="0.3">
      <c r="B89" s="325"/>
      <c r="C89" s="303" t="s">
        <v>1288</v>
      </c>
      <c r="D89" s="303"/>
      <c r="E89" s="303"/>
      <c r="F89" s="324" t="s">
        <v>1267</v>
      </c>
      <c r="G89" s="323"/>
      <c r="H89" s="303" t="s">
        <v>1288</v>
      </c>
      <c r="I89" s="303" t="s">
        <v>1263</v>
      </c>
      <c r="J89" s="303">
        <v>50</v>
      </c>
      <c r="K89" s="316"/>
    </row>
    <row r="90" spans="2:11" ht="15" customHeight="1" x14ac:dyDescent="0.3">
      <c r="B90" s="325"/>
      <c r="C90" s="303" t="s">
        <v>121</v>
      </c>
      <c r="D90" s="303"/>
      <c r="E90" s="303"/>
      <c r="F90" s="324" t="s">
        <v>1267</v>
      </c>
      <c r="G90" s="323"/>
      <c r="H90" s="303" t="s">
        <v>1289</v>
      </c>
      <c r="I90" s="303" t="s">
        <v>1263</v>
      </c>
      <c r="J90" s="303">
        <v>255</v>
      </c>
      <c r="K90" s="316"/>
    </row>
    <row r="91" spans="2:11" ht="15" customHeight="1" x14ac:dyDescent="0.3">
      <c r="B91" s="325"/>
      <c r="C91" s="303" t="s">
        <v>1290</v>
      </c>
      <c r="D91" s="303"/>
      <c r="E91" s="303"/>
      <c r="F91" s="324" t="s">
        <v>1261</v>
      </c>
      <c r="G91" s="323"/>
      <c r="H91" s="303" t="s">
        <v>1291</v>
      </c>
      <c r="I91" s="303" t="s">
        <v>1292</v>
      </c>
      <c r="J91" s="303"/>
      <c r="K91" s="316"/>
    </row>
    <row r="92" spans="2:11" ht="15" customHeight="1" x14ac:dyDescent="0.3">
      <c r="B92" s="325"/>
      <c r="C92" s="303" t="s">
        <v>1293</v>
      </c>
      <c r="D92" s="303"/>
      <c r="E92" s="303"/>
      <c r="F92" s="324" t="s">
        <v>1261</v>
      </c>
      <c r="G92" s="323"/>
      <c r="H92" s="303" t="s">
        <v>1294</v>
      </c>
      <c r="I92" s="303" t="s">
        <v>1295</v>
      </c>
      <c r="J92" s="303"/>
      <c r="K92" s="316"/>
    </row>
    <row r="93" spans="2:11" ht="15" customHeight="1" x14ac:dyDescent="0.3">
      <c r="B93" s="325"/>
      <c r="C93" s="303" t="s">
        <v>1296</v>
      </c>
      <c r="D93" s="303"/>
      <c r="E93" s="303"/>
      <c r="F93" s="324" t="s">
        <v>1261</v>
      </c>
      <c r="G93" s="323"/>
      <c r="H93" s="303" t="s">
        <v>1296</v>
      </c>
      <c r="I93" s="303" t="s">
        <v>1295</v>
      </c>
      <c r="J93" s="303"/>
      <c r="K93" s="316"/>
    </row>
    <row r="94" spans="2:11" ht="15" customHeight="1" x14ac:dyDescent="0.3">
      <c r="B94" s="325"/>
      <c r="C94" s="303" t="s">
        <v>40</v>
      </c>
      <c r="D94" s="303"/>
      <c r="E94" s="303"/>
      <c r="F94" s="324" t="s">
        <v>1261</v>
      </c>
      <c r="G94" s="323"/>
      <c r="H94" s="303" t="s">
        <v>1297</v>
      </c>
      <c r="I94" s="303" t="s">
        <v>1295</v>
      </c>
      <c r="J94" s="303"/>
      <c r="K94" s="316"/>
    </row>
    <row r="95" spans="2:11" ht="15" customHeight="1" x14ac:dyDescent="0.3">
      <c r="B95" s="325"/>
      <c r="C95" s="303" t="s">
        <v>50</v>
      </c>
      <c r="D95" s="303"/>
      <c r="E95" s="303"/>
      <c r="F95" s="324" t="s">
        <v>1261</v>
      </c>
      <c r="G95" s="323"/>
      <c r="H95" s="303" t="s">
        <v>1298</v>
      </c>
      <c r="I95" s="303" t="s">
        <v>1295</v>
      </c>
      <c r="J95" s="303"/>
      <c r="K95" s="316"/>
    </row>
    <row r="96" spans="2:11" ht="15" customHeight="1" x14ac:dyDescent="0.3">
      <c r="B96" s="328"/>
      <c r="C96" s="329"/>
      <c r="D96" s="329"/>
      <c r="E96" s="329"/>
      <c r="F96" s="329"/>
      <c r="G96" s="329"/>
      <c r="H96" s="329"/>
      <c r="I96" s="329"/>
      <c r="J96" s="329"/>
      <c r="K96" s="330"/>
    </row>
    <row r="97" spans="2:11" ht="18.75" customHeight="1" x14ac:dyDescent="0.3">
      <c r="B97" s="331"/>
      <c r="C97" s="332"/>
      <c r="D97" s="332"/>
      <c r="E97" s="332"/>
      <c r="F97" s="332"/>
      <c r="G97" s="332"/>
      <c r="H97" s="332"/>
      <c r="I97" s="332"/>
      <c r="J97" s="332"/>
      <c r="K97" s="331"/>
    </row>
    <row r="98" spans="2:11" ht="18.75" customHeight="1" x14ac:dyDescent="0.3">
      <c r="B98" s="310"/>
      <c r="C98" s="310"/>
      <c r="D98" s="310"/>
      <c r="E98" s="310"/>
      <c r="F98" s="310"/>
      <c r="G98" s="310"/>
      <c r="H98" s="310"/>
      <c r="I98" s="310"/>
      <c r="J98" s="310"/>
      <c r="K98" s="310"/>
    </row>
    <row r="99" spans="2:11" ht="7.5" customHeight="1" x14ac:dyDescent="0.3">
      <c r="B99" s="311"/>
      <c r="C99" s="312"/>
      <c r="D99" s="312"/>
      <c r="E99" s="312"/>
      <c r="F99" s="312"/>
      <c r="G99" s="312"/>
      <c r="H99" s="312"/>
      <c r="I99" s="312"/>
      <c r="J99" s="312"/>
      <c r="K99" s="313"/>
    </row>
    <row r="100" spans="2:11" ht="45" customHeight="1" x14ac:dyDescent="0.3">
      <c r="B100" s="314"/>
      <c r="C100" s="315" t="s">
        <v>1299</v>
      </c>
      <c r="D100" s="315"/>
      <c r="E100" s="315"/>
      <c r="F100" s="315"/>
      <c r="G100" s="315"/>
      <c r="H100" s="315"/>
      <c r="I100" s="315"/>
      <c r="J100" s="315"/>
      <c r="K100" s="316"/>
    </row>
    <row r="101" spans="2:11" ht="17.25" customHeight="1" x14ac:dyDescent="0.3">
      <c r="B101" s="314"/>
      <c r="C101" s="317" t="s">
        <v>1255</v>
      </c>
      <c r="D101" s="317"/>
      <c r="E101" s="317"/>
      <c r="F101" s="317" t="s">
        <v>1256</v>
      </c>
      <c r="G101" s="318"/>
      <c r="H101" s="317" t="s">
        <v>116</v>
      </c>
      <c r="I101" s="317" t="s">
        <v>59</v>
      </c>
      <c r="J101" s="317" t="s">
        <v>1257</v>
      </c>
      <c r="K101" s="316"/>
    </row>
    <row r="102" spans="2:11" ht="17.25" customHeight="1" x14ac:dyDescent="0.3">
      <c r="B102" s="314"/>
      <c r="C102" s="319" t="s">
        <v>1258</v>
      </c>
      <c r="D102" s="319"/>
      <c r="E102" s="319"/>
      <c r="F102" s="320" t="s">
        <v>1259</v>
      </c>
      <c r="G102" s="321"/>
      <c r="H102" s="319"/>
      <c r="I102" s="319"/>
      <c r="J102" s="319" t="s">
        <v>1260</v>
      </c>
      <c r="K102" s="316"/>
    </row>
    <row r="103" spans="2:11" ht="5.25" customHeight="1" x14ac:dyDescent="0.3">
      <c r="B103" s="314"/>
      <c r="C103" s="317"/>
      <c r="D103" s="317"/>
      <c r="E103" s="317"/>
      <c r="F103" s="317"/>
      <c r="G103" s="333"/>
      <c r="H103" s="317"/>
      <c r="I103" s="317"/>
      <c r="J103" s="317"/>
      <c r="K103" s="316"/>
    </row>
    <row r="104" spans="2:11" ht="15" customHeight="1" x14ac:dyDescent="0.3">
      <c r="B104" s="314"/>
      <c r="C104" s="303" t="s">
        <v>55</v>
      </c>
      <c r="D104" s="322"/>
      <c r="E104" s="322"/>
      <c r="F104" s="324" t="s">
        <v>1261</v>
      </c>
      <c r="G104" s="333"/>
      <c r="H104" s="303" t="s">
        <v>1300</v>
      </c>
      <c r="I104" s="303" t="s">
        <v>1263</v>
      </c>
      <c r="J104" s="303">
        <v>20</v>
      </c>
      <c r="K104" s="316"/>
    </row>
    <row r="105" spans="2:11" ht="15" customHeight="1" x14ac:dyDescent="0.3">
      <c r="B105" s="314"/>
      <c r="C105" s="303" t="s">
        <v>1264</v>
      </c>
      <c r="D105" s="303"/>
      <c r="E105" s="303"/>
      <c r="F105" s="324" t="s">
        <v>1261</v>
      </c>
      <c r="G105" s="303"/>
      <c r="H105" s="303" t="s">
        <v>1300</v>
      </c>
      <c r="I105" s="303" t="s">
        <v>1263</v>
      </c>
      <c r="J105" s="303">
        <v>120</v>
      </c>
      <c r="K105" s="316"/>
    </row>
    <row r="106" spans="2:11" ht="15" customHeight="1" x14ac:dyDescent="0.3">
      <c r="B106" s="325"/>
      <c r="C106" s="303" t="s">
        <v>1266</v>
      </c>
      <c r="D106" s="303"/>
      <c r="E106" s="303"/>
      <c r="F106" s="324" t="s">
        <v>1267</v>
      </c>
      <c r="G106" s="303"/>
      <c r="H106" s="303" t="s">
        <v>1300</v>
      </c>
      <c r="I106" s="303" t="s">
        <v>1263</v>
      </c>
      <c r="J106" s="303">
        <v>50</v>
      </c>
      <c r="K106" s="316"/>
    </row>
    <row r="107" spans="2:11" ht="15" customHeight="1" x14ac:dyDescent="0.3">
      <c r="B107" s="325"/>
      <c r="C107" s="303" t="s">
        <v>1269</v>
      </c>
      <c r="D107" s="303"/>
      <c r="E107" s="303"/>
      <c r="F107" s="324" t="s">
        <v>1261</v>
      </c>
      <c r="G107" s="303"/>
      <c r="H107" s="303" t="s">
        <v>1300</v>
      </c>
      <c r="I107" s="303" t="s">
        <v>1271</v>
      </c>
      <c r="J107" s="303"/>
      <c r="K107" s="316"/>
    </row>
    <row r="108" spans="2:11" ht="15" customHeight="1" x14ac:dyDescent="0.3">
      <c r="B108" s="325"/>
      <c r="C108" s="303" t="s">
        <v>1280</v>
      </c>
      <c r="D108" s="303"/>
      <c r="E108" s="303"/>
      <c r="F108" s="324" t="s">
        <v>1267</v>
      </c>
      <c r="G108" s="303"/>
      <c r="H108" s="303" t="s">
        <v>1300</v>
      </c>
      <c r="I108" s="303" t="s">
        <v>1263</v>
      </c>
      <c r="J108" s="303">
        <v>50</v>
      </c>
      <c r="K108" s="316"/>
    </row>
    <row r="109" spans="2:11" ht="15" customHeight="1" x14ac:dyDescent="0.3">
      <c r="B109" s="325"/>
      <c r="C109" s="303" t="s">
        <v>1288</v>
      </c>
      <c r="D109" s="303"/>
      <c r="E109" s="303"/>
      <c r="F109" s="324" t="s">
        <v>1267</v>
      </c>
      <c r="G109" s="303"/>
      <c r="H109" s="303" t="s">
        <v>1300</v>
      </c>
      <c r="I109" s="303" t="s">
        <v>1263</v>
      </c>
      <c r="J109" s="303">
        <v>50</v>
      </c>
      <c r="K109" s="316"/>
    </row>
    <row r="110" spans="2:11" ht="15" customHeight="1" x14ac:dyDescent="0.3">
      <c r="B110" s="325"/>
      <c r="C110" s="303" t="s">
        <v>1286</v>
      </c>
      <c r="D110" s="303"/>
      <c r="E110" s="303"/>
      <c r="F110" s="324" t="s">
        <v>1267</v>
      </c>
      <c r="G110" s="303"/>
      <c r="H110" s="303" t="s">
        <v>1300</v>
      </c>
      <c r="I110" s="303" t="s">
        <v>1263</v>
      </c>
      <c r="J110" s="303">
        <v>50</v>
      </c>
      <c r="K110" s="316"/>
    </row>
    <row r="111" spans="2:11" ht="15" customHeight="1" x14ac:dyDescent="0.3">
      <c r="B111" s="325"/>
      <c r="C111" s="303" t="s">
        <v>55</v>
      </c>
      <c r="D111" s="303"/>
      <c r="E111" s="303"/>
      <c r="F111" s="324" t="s">
        <v>1261</v>
      </c>
      <c r="G111" s="303"/>
      <c r="H111" s="303" t="s">
        <v>1301</v>
      </c>
      <c r="I111" s="303" t="s">
        <v>1263</v>
      </c>
      <c r="J111" s="303">
        <v>20</v>
      </c>
      <c r="K111" s="316"/>
    </row>
    <row r="112" spans="2:11" ht="15" customHeight="1" x14ac:dyDescent="0.3">
      <c r="B112" s="325"/>
      <c r="C112" s="303" t="s">
        <v>1302</v>
      </c>
      <c r="D112" s="303"/>
      <c r="E112" s="303"/>
      <c r="F112" s="324" t="s">
        <v>1261</v>
      </c>
      <c r="G112" s="303"/>
      <c r="H112" s="303" t="s">
        <v>1303</v>
      </c>
      <c r="I112" s="303" t="s">
        <v>1263</v>
      </c>
      <c r="J112" s="303">
        <v>120</v>
      </c>
      <c r="K112" s="316"/>
    </row>
    <row r="113" spans="2:11" ht="15" customHeight="1" x14ac:dyDescent="0.3">
      <c r="B113" s="325"/>
      <c r="C113" s="303" t="s">
        <v>40</v>
      </c>
      <c r="D113" s="303"/>
      <c r="E113" s="303"/>
      <c r="F113" s="324" t="s">
        <v>1261</v>
      </c>
      <c r="G113" s="303"/>
      <c r="H113" s="303" t="s">
        <v>1304</v>
      </c>
      <c r="I113" s="303" t="s">
        <v>1295</v>
      </c>
      <c r="J113" s="303"/>
      <c r="K113" s="316"/>
    </row>
    <row r="114" spans="2:11" ht="15" customHeight="1" x14ac:dyDescent="0.3">
      <c r="B114" s="325"/>
      <c r="C114" s="303" t="s">
        <v>50</v>
      </c>
      <c r="D114" s="303"/>
      <c r="E114" s="303"/>
      <c r="F114" s="324" t="s">
        <v>1261</v>
      </c>
      <c r="G114" s="303"/>
      <c r="H114" s="303" t="s">
        <v>1305</v>
      </c>
      <c r="I114" s="303" t="s">
        <v>1295</v>
      </c>
      <c r="J114" s="303"/>
      <c r="K114" s="316"/>
    </row>
    <row r="115" spans="2:11" ht="15" customHeight="1" x14ac:dyDescent="0.3">
      <c r="B115" s="325"/>
      <c r="C115" s="303" t="s">
        <v>59</v>
      </c>
      <c r="D115" s="303"/>
      <c r="E115" s="303"/>
      <c r="F115" s="324" t="s">
        <v>1261</v>
      </c>
      <c r="G115" s="303"/>
      <c r="H115" s="303" t="s">
        <v>1306</v>
      </c>
      <c r="I115" s="303" t="s">
        <v>1307</v>
      </c>
      <c r="J115" s="303"/>
      <c r="K115" s="316"/>
    </row>
    <row r="116" spans="2:11" ht="15" customHeight="1" x14ac:dyDescent="0.3">
      <c r="B116" s="328"/>
      <c r="C116" s="334"/>
      <c r="D116" s="334"/>
      <c r="E116" s="334"/>
      <c r="F116" s="334"/>
      <c r="G116" s="334"/>
      <c r="H116" s="334"/>
      <c r="I116" s="334"/>
      <c r="J116" s="334"/>
      <c r="K116" s="330"/>
    </row>
    <row r="117" spans="2:11" ht="18.75" customHeight="1" x14ac:dyDescent="0.3">
      <c r="B117" s="335"/>
      <c r="C117" s="300"/>
      <c r="D117" s="300"/>
      <c r="E117" s="300"/>
      <c r="F117" s="336"/>
      <c r="G117" s="300"/>
      <c r="H117" s="300"/>
      <c r="I117" s="300"/>
      <c r="J117" s="300"/>
      <c r="K117" s="335"/>
    </row>
    <row r="118" spans="2:11" ht="18.75" customHeight="1" x14ac:dyDescent="0.3">
      <c r="B118" s="310"/>
      <c r="C118" s="310"/>
      <c r="D118" s="310"/>
      <c r="E118" s="310"/>
      <c r="F118" s="310"/>
      <c r="G118" s="310"/>
      <c r="H118" s="310"/>
      <c r="I118" s="310"/>
      <c r="J118" s="310"/>
      <c r="K118" s="310"/>
    </row>
    <row r="119" spans="2:11" ht="7.5" customHeight="1" x14ac:dyDescent="0.3">
      <c r="B119" s="337"/>
      <c r="C119" s="338"/>
      <c r="D119" s="338"/>
      <c r="E119" s="338"/>
      <c r="F119" s="338"/>
      <c r="G119" s="338"/>
      <c r="H119" s="338"/>
      <c r="I119" s="338"/>
      <c r="J119" s="338"/>
      <c r="K119" s="339"/>
    </row>
    <row r="120" spans="2:11" ht="45" customHeight="1" x14ac:dyDescent="0.3">
      <c r="B120" s="340"/>
      <c r="C120" s="291" t="s">
        <v>1308</v>
      </c>
      <c r="D120" s="291"/>
      <c r="E120" s="291"/>
      <c r="F120" s="291"/>
      <c r="G120" s="291"/>
      <c r="H120" s="291"/>
      <c r="I120" s="291"/>
      <c r="J120" s="291"/>
      <c r="K120" s="341"/>
    </row>
    <row r="121" spans="2:11" ht="17.25" customHeight="1" x14ac:dyDescent="0.3">
      <c r="B121" s="342"/>
      <c r="C121" s="317" t="s">
        <v>1255</v>
      </c>
      <c r="D121" s="317"/>
      <c r="E121" s="317"/>
      <c r="F121" s="317" t="s">
        <v>1256</v>
      </c>
      <c r="G121" s="318"/>
      <c r="H121" s="317" t="s">
        <v>116</v>
      </c>
      <c r="I121" s="317" t="s">
        <v>59</v>
      </c>
      <c r="J121" s="317" t="s">
        <v>1257</v>
      </c>
      <c r="K121" s="343"/>
    </row>
    <row r="122" spans="2:11" ht="17.25" customHeight="1" x14ac:dyDescent="0.3">
      <c r="B122" s="342"/>
      <c r="C122" s="319" t="s">
        <v>1258</v>
      </c>
      <c r="D122" s="319"/>
      <c r="E122" s="319"/>
      <c r="F122" s="320" t="s">
        <v>1259</v>
      </c>
      <c r="G122" s="321"/>
      <c r="H122" s="319"/>
      <c r="I122" s="319"/>
      <c r="J122" s="319" t="s">
        <v>1260</v>
      </c>
      <c r="K122" s="343"/>
    </row>
    <row r="123" spans="2:11" ht="5.25" customHeight="1" x14ac:dyDescent="0.3">
      <c r="B123" s="344"/>
      <c r="C123" s="322"/>
      <c r="D123" s="322"/>
      <c r="E123" s="322"/>
      <c r="F123" s="322"/>
      <c r="G123" s="303"/>
      <c r="H123" s="322"/>
      <c r="I123" s="322"/>
      <c r="J123" s="322"/>
      <c r="K123" s="345"/>
    </row>
    <row r="124" spans="2:11" ht="15" customHeight="1" x14ac:dyDescent="0.3">
      <c r="B124" s="344"/>
      <c r="C124" s="303" t="s">
        <v>1264</v>
      </c>
      <c r="D124" s="322"/>
      <c r="E124" s="322"/>
      <c r="F124" s="324" t="s">
        <v>1261</v>
      </c>
      <c r="G124" s="303"/>
      <c r="H124" s="303" t="s">
        <v>1300</v>
      </c>
      <c r="I124" s="303" t="s">
        <v>1263</v>
      </c>
      <c r="J124" s="303">
        <v>120</v>
      </c>
      <c r="K124" s="346"/>
    </row>
    <row r="125" spans="2:11" ht="15" customHeight="1" x14ac:dyDescent="0.3">
      <c r="B125" s="344"/>
      <c r="C125" s="303" t="s">
        <v>1309</v>
      </c>
      <c r="D125" s="303"/>
      <c r="E125" s="303"/>
      <c r="F125" s="324" t="s">
        <v>1261</v>
      </c>
      <c r="G125" s="303"/>
      <c r="H125" s="303" t="s">
        <v>1310</v>
      </c>
      <c r="I125" s="303" t="s">
        <v>1263</v>
      </c>
      <c r="J125" s="303" t="s">
        <v>1311</v>
      </c>
      <c r="K125" s="346"/>
    </row>
    <row r="126" spans="2:11" ht="15" customHeight="1" x14ac:dyDescent="0.3">
      <c r="B126" s="344"/>
      <c r="C126" s="303" t="s">
        <v>1210</v>
      </c>
      <c r="D126" s="303"/>
      <c r="E126" s="303"/>
      <c r="F126" s="324" t="s">
        <v>1261</v>
      </c>
      <c r="G126" s="303"/>
      <c r="H126" s="303" t="s">
        <v>1312</v>
      </c>
      <c r="I126" s="303" t="s">
        <v>1263</v>
      </c>
      <c r="J126" s="303" t="s">
        <v>1311</v>
      </c>
      <c r="K126" s="346"/>
    </row>
    <row r="127" spans="2:11" ht="15" customHeight="1" x14ac:dyDescent="0.3">
      <c r="B127" s="344"/>
      <c r="C127" s="303" t="s">
        <v>1272</v>
      </c>
      <c r="D127" s="303"/>
      <c r="E127" s="303"/>
      <c r="F127" s="324" t="s">
        <v>1267</v>
      </c>
      <c r="G127" s="303"/>
      <c r="H127" s="303" t="s">
        <v>1273</v>
      </c>
      <c r="I127" s="303" t="s">
        <v>1263</v>
      </c>
      <c r="J127" s="303">
        <v>15</v>
      </c>
      <c r="K127" s="346"/>
    </row>
    <row r="128" spans="2:11" ht="15" customHeight="1" x14ac:dyDescent="0.3">
      <c r="B128" s="344"/>
      <c r="C128" s="326" t="s">
        <v>1274</v>
      </c>
      <c r="D128" s="326"/>
      <c r="E128" s="326"/>
      <c r="F128" s="327" t="s">
        <v>1267</v>
      </c>
      <c r="G128" s="326"/>
      <c r="H128" s="326" t="s">
        <v>1275</v>
      </c>
      <c r="I128" s="326" t="s">
        <v>1263</v>
      </c>
      <c r="J128" s="326">
        <v>15</v>
      </c>
      <c r="K128" s="346"/>
    </row>
    <row r="129" spans="2:11" ht="15" customHeight="1" x14ac:dyDescent="0.3">
      <c r="B129" s="344"/>
      <c r="C129" s="326" t="s">
        <v>1276</v>
      </c>
      <c r="D129" s="326"/>
      <c r="E129" s="326"/>
      <c r="F129" s="327" t="s">
        <v>1267</v>
      </c>
      <c r="G129" s="326"/>
      <c r="H129" s="326" t="s">
        <v>1277</v>
      </c>
      <c r="I129" s="326" t="s">
        <v>1263</v>
      </c>
      <c r="J129" s="326">
        <v>20</v>
      </c>
      <c r="K129" s="346"/>
    </row>
    <row r="130" spans="2:11" ht="15" customHeight="1" x14ac:dyDescent="0.3">
      <c r="B130" s="344"/>
      <c r="C130" s="326" t="s">
        <v>1278</v>
      </c>
      <c r="D130" s="326"/>
      <c r="E130" s="326"/>
      <c r="F130" s="327" t="s">
        <v>1267</v>
      </c>
      <c r="G130" s="326"/>
      <c r="H130" s="326" t="s">
        <v>1279</v>
      </c>
      <c r="I130" s="326" t="s">
        <v>1263</v>
      </c>
      <c r="J130" s="326">
        <v>20</v>
      </c>
      <c r="K130" s="346"/>
    </row>
    <row r="131" spans="2:11" ht="15" customHeight="1" x14ac:dyDescent="0.3">
      <c r="B131" s="344"/>
      <c r="C131" s="303" t="s">
        <v>1266</v>
      </c>
      <c r="D131" s="303"/>
      <c r="E131" s="303"/>
      <c r="F131" s="324" t="s">
        <v>1267</v>
      </c>
      <c r="G131" s="303"/>
      <c r="H131" s="303" t="s">
        <v>1300</v>
      </c>
      <c r="I131" s="303" t="s">
        <v>1263</v>
      </c>
      <c r="J131" s="303">
        <v>50</v>
      </c>
      <c r="K131" s="346"/>
    </row>
    <row r="132" spans="2:11" ht="15" customHeight="1" x14ac:dyDescent="0.3">
      <c r="B132" s="344"/>
      <c r="C132" s="303" t="s">
        <v>1280</v>
      </c>
      <c r="D132" s="303"/>
      <c r="E132" s="303"/>
      <c r="F132" s="324" t="s">
        <v>1267</v>
      </c>
      <c r="G132" s="303"/>
      <c r="H132" s="303" t="s">
        <v>1300</v>
      </c>
      <c r="I132" s="303" t="s">
        <v>1263</v>
      </c>
      <c r="J132" s="303">
        <v>50</v>
      </c>
      <c r="K132" s="346"/>
    </row>
    <row r="133" spans="2:11" ht="15" customHeight="1" x14ac:dyDescent="0.3">
      <c r="B133" s="344"/>
      <c r="C133" s="303" t="s">
        <v>1286</v>
      </c>
      <c r="D133" s="303"/>
      <c r="E133" s="303"/>
      <c r="F133" s="324" t="s">
        <v>1267</v>
      </c>
      <c r="G133" s="303"/>
      <c r="H133" s="303" t="s">
        <v>1300</v>
      </c>
      <c r="I133" s="303" t="s">
        <v>1263</v>
      </c>
      <c r="J133" s="303">
        <v>50</v>
      </c>
      <c r="K133" s="346"/>
    </row>
    <row r="134" spans="2:11" ht="15" customHeight="1" x14ac:dyDescent="0.3">
      <c r="B134" s="344"/>
      <c r="C134" s="303" t="s">
        <v>1288</v>
      </c>
      <c r="D134" s="303"/>
      <c r="E134" s="303"/>
      <c r="F134" s="324" t="s">
        <v>1267</v>
      </c>
      <c r="G134" s="303"/>
      <c r="H134" s="303" t="s">
        <v>1300</v>
      </c>
      <c r="I134" s="303" t="s">
        <v>1263</v>
      </c>
      <c r="J134" s="303">
        <v>50</v>
      </c>
      <c r="K134" s="346"/>
    </row>
    <row r="135" spans="2:11" ht="15" customHeight="1" x14ac:dyDescent="0.3">
      <c r="B135" s="344"/>
      <c r="C135" s="303" t="s">
        <v>121</v>
      </c>
      <c r="D135" s="303"/>
      <c r="E135" s="303"/>
      <c r="F135" s="324" t="s">
        <v>1267</v>
      </c>
      <c r="G135" s="303"/>
      <c r="H135" s="303" t="s">
        <v>1313</v>
      </c>
      <c r="I135" s="303" t="s">
        <v>1263</v>
      </c>
      <c r="J135" s="303">
        <v>255</v>
      </c>
      <c r="K135" s="346"/>
    </row>
    <row r="136" spans="2:11" ht="15" customHeight="1" x14ac:dyDescent="0.3">
      <c r="B136" s="344"/>
      <c r="C136" s="303" t="s">
        <v>1290</v>
      </c>
      <c r="D136" s="303"/>
      <c r="E136" s="303"/>
      <c r="F136" s="324" t="s">
        <v>1261</v>
      </c>
      <c r="G136" s="303"/>
      <c r="H136" s="303" t="s">
        <v>1314</v>
      </c>
      <c r="I136" s="303" t="s">
        <v>1292</v>
      </c>
      <c r="J136" s="303"/>
      <c r="K136" s="346"/>
    </row>
    <row r="137" spans="2:11" ht="15" customHeight="1" x14ac:dyDescent="0.3">
      <c r="B137" s="344"/>
      <c r="C137" s="303" t="s">
        <v>1293</v>
      </c>
      <c r="D137" s="303"/>
      <c r="E137" s="303"/>
      <c r="F137" s="324" t="s">
        <v>1261</v>
      </c>
      <c r="G137" s="303"/>
      <c r="H137" s="303" t="s">
        <v>1315</v>
      </c>
      <c r="I137" s="303" t="s">
        <v>1295</v>
      </c>
      <c r="J137" s="303"/>
      <c r="K137" s="346"/>
    </row>
    <row r="138" spans="2:11" ht="15" customHeight="1" x14ac:dyDescent="0.3">
      <c r="B138" s="344"/>
      <c r="C138" s="303" t="s">
        <v>1296</v>
      </c>
      <c r="D138" s="303"/>
      <c r="E138" s="303"/>
      <c r="F138" s="324" t="s">
        <v>1261</v>
      </c>
      <c r="G138" s="303"/>
      <c r="H138" s="303" t="s">
        <v>1296</v>
      </c>
      <c r="I138" s="303" t="s">
        <v>1295</v>
      </c>
      <c r="J138" s="303"/>
      <c r="K138" s="346"/>
    </row>
    <row r="139" spans="2:11" ht="15" customHeight="1" x14ac:dyDescent="0.3">
      <c r="B139" s="344"/>
      <c r="C139" s="303" t="s">
        <v>40</v>
      </c>
      <c r="D139" s="303"/>
      <c r="E139" s="303"/>
      <c r="F139" s="324" t="s">
        <v>1261</v>
      </c>
      <c r="G139" s="303"/>
      <c r="H139" s="303" t="s">
        <v>1316</v>
      </c>
      <c r="I139" s="303" t="s">
        <v>1295</v>
      </c>
      <c r="J139" s="303"/>
      <c r="K139" s="346"/>
    </row>
    <row r="140" spans="2:11" ht="15" customHeight="1" x14ac:dyDescent="0.3">
      <c r="B140" s="344"/>
      <c r="C140" s="303" t="s">
        <v>1317</v>
      </c>
      <c r="D140" s="303"/>
      <c r="E140" s="303"/>
      <c r="F140" s="324" t="s">
        <v>1261</v>
      </c>
      <c r="G140" s="303"/>
      <c r="H140" s="303" t="s">
        <v>1318</v>
      </c>
      <c r="I140" s="303" t="s">
        <v>1295</v>
      </c>
      <c r="J140" s="303"/>
      <c r="K140" s="346"/>
    </row>
    <row r="141" spans="2:11" ht="15" customHeight="1" x14ac:dyDescent="0.3">
      <c r="B141" s="347"/>
      <c r="C141" s="348"/>
      <c r="D141" s="348"/>
      <c r="E141" s="348"/>
      <c r="F141" s="348"/>
      <c r="G141" s="348"/>
      <c r="H141" s="348"/>
      <c r="I141" s="348"/>
      <c r="J141" s="348"/>
      <c r="K141" s="349"/>
    </row>
    <row r="142" spans="2:11" ht="18.75" customHeight="1" x14ac:dyDescent="0.3">
      <c r="B142" s="300"/>
      <c r="C142" s="300"/>
      <c r="D142" s="300"/>
      <c r="E142" s="300"/>
      <c r="F142" s="336"/>
      <c r="G142" s="300"/>
      <c r="H142" s="300"/>
      <c r="I142" s="300"/>
      <c r="J142" s="300"/>
      <c r="K142" s="300"/>
    </row>
    <row r="143" spans="2:11" ht="18.75" customHeight="1" x14ac:dyDescent="0.3">
      <c r="B143" s="310"/>
      <c r="C143" s="310"/>
      <c r="D143" s="310"/>
      <c r="E143" s="310"/>
      <c r="F143" s="310"/>
      <c r="G143" s="310"/>
      <c r="H143" s="310"/>
      <c r="I143" s="310"/>
      <c r="J143" s="310"/>
      <c r="K143" s="310"/>
    </row>
    <row r="144" spans="2:11" ht="7.5" customHeight="1" x14ac:dyDescent="0.3">
      <c r="B144" s="311"/>
      <c r="C144" s="312"/>
      <c r="D144" s="312"/>
      <c r="E144" s="312"/>
      <c r="F144" s="312"/>
      <c r="G144" s="312"/>
      <c r="H144" s="312"/>
      <c r="I144" s="312"/>
      <c r="J144" s="312"/>
      <c r="K144" s="313"/>
    </row>
    <row r="145" spans="2:11" ht="45" customHeight="1" x14ac:dyDescent="0.3">
      <c r="B145" s="314"/>
      <c r="C145" s="315" t="s">
        <v>1319</v>
      </c>
      <c r="D145" s="315"/>
      <c r="E145" s="315"/>
      <c r="F145" s="315"/>
      <c r="G145" s="315"/>
      <c r="H145" s="315"/>
      <c r="I145" s="315"/>
      <c r="J145" s="315"/>
      <c r="K145" s="316"/>
    </row>
    <row r="146" spans="2:11" ht="17.25" customHeight="1" x14ac:dyDescent="0.3">
      <c r="B146" s="314"/>
      <c r="C146" s="317" t="s">
        <v>1255</v>
      </c>
      <c r="D146" s="317"/>
      <c r="E146" s="317"/>
      <c r="F146" s="317" t="s">
        <v>1256</v>
      </c>
      <c r="G146" s="318"/>
      <c r="H146" s="317" t="s">
        <v>116</v>
      </c>
      <c r="I146" s="317" t="s">
        <v>59</v>
      </c>
      <c r="J146" s="317" t="s">
        <v>1257</v>
      </c>
      <c r="K146" s="316"/>
    </row>
    <row r="147" spans="2:11" ht="17.25" customHeight="1" x14ac:dyDescent="0.3">
      <c r="B147" s="314"/>
      <c r="C147" s="319" t="s">
        <v>1258</v>
      </c>
      <c r="D147" s="319"/>
      <c r="E147" s="319"/>
      <c r="F147" s="320" t="s">
        <v>1259</v>
      </c>
      <c r="G147" s="321"/>
      <c r="H147" s="319"/>
      <c r="I147" s="319"/>
      <c r="J147" s="319" t="s">
        <v>1260</v>
      </c>
      <c r="K147" s="316"/>
    </row>
    <row r="148" spans="2:11" ht="5.25" customHeight="1" x14ac:dyDescent="0.3">
      <c r="B148" s="325"/>
      <c r="C148" s="322"/>
      <c r="D148" s="322"/>
      <c r="E148" s="322"/>
      <c r="F148" s="322"/>
      <c r="G148" s="323"/>
      <c r="H148" s="322"/>
      <c r="I148" s="322"/>
      <c r="J148" s="322"/>
      <c r="K148" s="346"/>
    </row>
    <row r="149" spans="2:11" ht="15" customHeight="1" x14ac:dyDescent="0.3">
      <c r="B149" s="325"/>
      <c r="C149" s="350" t="s">
        <v>1264</v>
      </c>
      <c r="D149" s="303"/>
      <c r="E149" s="303"/>
      <c r="F149" s="351" t="s">
        <v>1261</v>
      </c>
      <c r="G149" s="303"/>
      <c r="H149" s="350" t="s">
        <v>1300</v>
      </c>
      <c r="I149" s="350" t="s">
        <v>1263</v>
      </c>
      <c r="J149" s="350">
        <v>120</v>
      </c>
      <c r="K149" s="346"/>
    </row>
    <row r="150" spans="2:11" ht="15" customHeight="1" x14ac:dyDescent="0.3">
      <c r="B150" s="325"/>
      <c r="C150" s="350" t="s">
        <v>1309</v>
      </c>
      <c r="D150" s="303"/>
      <c r="E150" s="303"/>
      <c r="F150" s="351" t="s">
        <v>1261</v>
      </c>
      <c r="G150" s="303"/>
      <c r="H150" s="350" t="s">
        <v>1320</v>
      </c>
      <c r="I150" s="350" t="s">
        <v>1263</v>
      </c>
      <c r="J150" s="350" t="s">
        <v>1311</v>
      </c>
      <c r="K150" s="346"/>
    </row>
    <row r="151" spans="2:11" ht="15" customHeight="1" x14ac:dyDescent="0.3">
      <c r="B151" s="325"/>
      <c r="C151" s="350" t="s">
        <v>1210</v>
      </c>
      <c r="D151" s="303"/>
      <c r="E151" s="303"/>
      <c r="F151" s="351" t="s">
        <v>1261</v>
      </c>
      <c r="G151" s="303"/>
      <c r="H151" s="350" t="s">
        <v>1321</v>
      </c>
      <c r="I151" s="350" t="s">
        <v>1263</v>
      </c>
      <c r="J151" s="350" t="s">
        <v>1311</v>
      </c>
      <c r="K151" s="346"/>
    </row>
    <row r="152" spans="2:11" ht="15" customHeight="1" x14ac:dyDescent="0.3">
      <c r="B152" s="325"/>
      <c r="C152" s="350" t="s">
        <v>1266</v>
      </c>
      <c r="D152" s="303"/>
      <c r="E152" s="303"/>
      <c r="F152" s="351" t="s">
        <v>1267</v>
      </c>
      <c r="G152" s="303"/>
      <c r="H152" s="350" t="s">
        <v>1300</v>
      </c>
      <c r="I152" s="350" t="s">
        <v>1263</v>
      </c>
      <c r="J152" s="350">
        <v>50</v>
      </c>
      <c r="K152" s="346"/>
    </row>
    <row r="153" spans="2:11" ht="15" customHeight="1" x14ac:dyDescent="0.3">
      <c r="B153" s="325"/>
      <c r="C153" s="350" t="s">
        <v>1269</v>
      </c>
      <c r="D153" s="303"/>
      <c r="E153" s="303"/>
      <c r="F153" s="351" t="s">
        <v>1261</v>
      </c>
      <c r="G153" s="303"/>
      <c r="H153" s="350" t="s">
        <v>1300</v>
      </c>
      <c r="I153" s="350" t="s">
        <v>1271</v>
      </c>
      <c r="J153" s="350"/>
      <c r="K153" s="346"/>
    </row>
    <row r="154" spans="2:11" ht="15" customHeight="1" x14ac:dyDescent="0.3">
      <c r="B154" s="325"/>
      <c r="C154" s="350" t="s">
        <v>1280</v>
      </c>
      <c r="D154" s="303"/>
      <c r="E154" s="303"/>
      <c r="F154" s="351" t="s">
        <v>1267</v>
      </c>
      <c r="G154" s="303"/>
      <c r="H154" s="350" t="s">
        <v>1300</v>
      </c>
      <c r="I154" s="350" t="s">
        <v>1263</v>
      </c>
      <c r="J154" s="350">
        <v>50</v>
      </c>
      <c r="K154" s="346"/>
    </row>
    <row r="155" spans="2:11" ht="15" customHeight="1" x14ac:dyDescent="0.3">
      <c r="B155" s="325"/>
      <c r="C155" s="350" t="s">
        <v>1288</v>
      </c>
      <c r="D155" s="303"/>
      <c r="E155" s="303"/>
      <c r="F155" s="351" t="s">
        <v>1267</v>
      </c>
      <c r="G155" s="303"/>
      <c r="H155" s="350" t="s">
        <v>1300</v>
      </c>
      <c r="I155" s="350" t="s">
        <v>1263</v>
      </c>
      <c r="J155" s="350">
        <v>50</v>
      </c>
      <c r="K155" s="346"/>
    </row>
    <row r="156" spans="2:11" ht="15" customHeight="1" x14ac:dyDescent="0.3">
      <c r="B156" s="325"/>
      <c r="C156" s="350" t="s">
        <v>1286</v>
      </c>
      <c r="D156" s="303"/>
      <c r="E156" s="303"/>
      <c r="F156" s="351" t="s">
        <v>1267</v>
      </c>
      <c r="G156" s="303"/>
      <c r="H156" s="350" t="s">
        <v>1300</v>
      </c>
      <c r="I156" s="350" t="s">
        <v>1263</v>
      </c>
      <c r="J156" s="350">
        <v>50</v>
      </c>
      <c r="K156" s="346"/>
    </row>
    <row r="157" spans="2:11" ht="15" customHeight="1" x14ac:dyDescent="0.3">
      <c r="B157" s="325"/>
      <c r="C157" s="350" t="s">
        <v>90</v>
      </c>
      <c r="D157" s="303"/>
      <c r="E157" s="303"/>
      <c r="F157" s="351" t="s">
        <v>1261</v>
      </c>
      <c r="G157" s="303"/>
      <c r="H157" s="350" t="s">
        <v>1322</v>
      </c>
      <c r="I157" s="350" t="s">
        <v>1263</v>
      </c>
      <c r="J157" s="350" t="s">
        <v>1323</v>
      </c>
      <c r="K157" s="346"/>
    </row>
    <row r="158" spans="2:11" ht="15" customHeight="1" x14ac:dyDescent="0.3">
      <c r="B158" s="325"/>
      <c r="C158" s="350" t="s">
        <v>1324</v>
      </c>
      <c r="D158" s="303"/>
      <c r="E158" s="303"/>
      <c r="F158" s="351" t="s">
        <v>1261</v>
      </c>
      <c r="G158" s="303"/>
      <c r="H158" s="350" t="s">
        <v>1325</v>
      </c>
      <c r="I158" s="350" t="s">
        <v>1295</v>
      </c>
      <c r="J158" s="350"/>
      <c r="K158" s="346"/>
    </row>
    <row r="159" spans="2:11" ht="15" customHeight="1" x14ac:dyDescent="0.3">
      <c r="B159" s="352"/>
      <c r="C159" s="334"/>
      <c r="D159" s="334"/>
      <c r="E159" s="334"/>
      <c r="F159" s="334"/>
      <c r="G159" s="334"/>
      <c r="H159" s="334"/>
      <c r="I159" s="334"/>
      <c r="J159" s="334"/>
      <c r="K159" s="353"/>
    </row>
    <row r="160" spans="2:11" ht="18.75" customHeight="1" x14ac:dyDescent="0.3">
      <c r="B160" s="300"/>
      <c r="C160" s="303"/>
      <c r="D160" s="303"/>
      <c r="E160" s="303"/>
      <c r="F160" s="324"/>
      <c r="G160" s="303"/>
      <c r="H160" s="303"/>
      <c r="I160" s="303"/>
      <c r="J160" s="303"/>
      <c r="K160" s="300"/>
    </row>
    <row r="161" spans="2:11" ht="18.75" customHeight="1" x14ac:dyDescent="0.3">
      <c r="B161" s="310"/>
      <c r="C161" s="310"/>
      <c r="D161" s="310"/>
      <c r="E161" s="310"/>
      <c r="F161" s="310"/>
      <c r="G161" s="310"/>
      <c r="H161" s="310"/>
      <c r="I161" s="310"/>
      <c r="J161" s="310"/>
      <c r="K161" s="310"/>
    </row>
    <row r="162" spans="2:11" ht="7.5" customHeight="1" x14ac:dyDescent="0.3">
      <c r="B162" s="287"/>
      <c r="C162" s="288"/>
      <c r="D162" s="288"/>
      <c r="E162" s="288"/>
      <c r="F162" s="288"/>
      <c r="G162" s="288"/>
      <c r="H162" s="288"/>
      <c r="I162" s="288"/>
      <c r="J162" s="288"/>
      <c r="K162" s="289"/>
    </row>
    <row r="163" spans="2:11" ht="45" customHeight="1" x14ac:dyDescent="0.3">
      <c r="B163" s="290"/>
      <c r="C163" s="291" t="s">
        <v>1326</v>
      </c>
      <c r="D163" s="291"/>
      <c r="E163" s="291"/>
      <c r="F163" s="291"/>
      <c r="G163" s="291"/>
      <c r="H163" s="291"/>
      <c r="I163" s="291"/>
      <c r="J163" s="291"/>
      <c r="K163" s="292"/>
    </row>
    <row r="164" spans="2:11" ht="17.25" customHeight="1" x14ac:dyDescent="0.3">
      <c r="B164" s="290"/>
      <c r="C164" s="317" t="s">
        <v>1255</v>
      </c>
      <c r="D164" s="317"/>
      <c r="E164" s="317"/>
      <c r="F164" s="317" t="s">
        <v>1256</v>
      </c>
      <c r="G164" s="354"/>
      <c r="H164" s="355" t="s">
        <v>116</v>
      </c>
      <c r="I164" s="355" t="s">
        <v>59</v>
      </c>
      <c r="J164" s="317" t="s">
        <v>1257</v>
      </c>
      <c r="K164" s="292"/>
    </row>
    <row r="165" spans="2:11" ht="17.25" customHeight="1" x14ac:dyDescent="0.3">
      <c r="B165" s="294"/>
      <c r="C165" s="319" t="s">
        <v>1258</v>
      </c>
      <c r="D165" s="319"/>
      <c r="E165" s="319"/>
      <c r="F165" s="320" t="s">
        <v>1259</v>
      </c>
      <c r="G165" s="356"/>
      <c r="H165" s="357"/>
      <c r="I165" s="357"/>
      <c r="J165" s="319" t="s">
        <v>1260</v>
      </c>
      <c r="K165" s="296"/>
    </row>
    <row r="166" spans="2:11" ht="5.25" customHeight="1" x14ac:dyDescent="0.3">
      <c r="B166" s="325"/>
      <c r="C166" s="322"/>
      <c r="D166" s="322"/>
      <c r="E166" s="322"/>
      <c r="F166" s="322"/>
      <c r="G166" s="323"/>
      <c r="H166" s="322"/>
      <c r="I166" s="322"/>
      <c r="J166" s="322"/>
      <c r="K166" s="346"/>
    </row>
    <row r="167" spans="2:11" ht="15" customHeight="1" x14ac:dyDescent="0.3">
      <c r="B167" s="325"/>
      <c r="C167" s="303" t="s">
        <v>1264</v>
      </c>
      <c r="D167" s="303"/>
      <c r="E167" s="303"/>
      <c r="F167" s="324" t="s">
        <v>1261</v>
      </c>
      <c r="G167" s="303"/>
      <c r="H167" s="303" t="s">
        <v>1300</v>
      </c>
      <c r="I167" s="303" t="s">
        <v>1263</v>
      </c>
      <c r="J167" s="303">
        <v>120</v>
      </c>
      <c r="K167" s="346"/>
    </row>
    <row r="168" spans="2:11" ht="15" customHeight="1" x14ac:dyDescent="0.3">
      <c r="B168" s="325"/>
      <c r="C168" s="303" t="s">
        <v>1309</v>
      </c>
      <c r="D168" s="303"/>
      <c r="E168" s="303"/>
      <c r="F168" s="324" t="s">
        <v>1261</v>
      </c>
      <c r="G168" s="303"/>
      <c r="H168" s="303" t="s">
        <v>1310</v>
      </c>
      <c r="I168" s="303" t="s">
        <v>1263</v>
      </c>
      <c r="J168" s="303" t="s">
        <v>1311</v>
      </c>
      <c r="K168" s="346"/>
    </row>
    <row r="169" spans="2:11" ht="15" customHeight="1" x14ac:dyDescent="0.3">
      <c r="B169" s="325"/>
      <c r="C169" s="303" t="s">
        <v>1210</v>
      </c>
      <c r="D169" s="303"/>
      <c r="E169" s="303"/>
      <c r="F169" s="324" t="s">
        <v>1261</v>
      </c>
      <c r="G169" s="303"/>
      <c r="H169" s="303" t="s">
        <v>1327</v>
      </c>
      <c r="I169" s="303" t="s">
        <v>1263</v>
      </c>
      <c r="J169" s="303" t="s">
        <v>1311</v>
      </c>
      <c r="K169" s="346"/>
    </row>
    <row r="170" spans="2:11" ht="15" customHeight="1" x14ac:dyDescent="0.3">
      <c r="B170" s="325"/>
      <c r="C170" s="303" t="s">
        <v>1266</v>
      </c>
      <c r="D170" s="303"/>
      <c r="E170" s="303"/>
      <c r="F170" s="324" t="s">
        <v>1267</v>
      </c>
      <c r="G170" s="303"/>
      <c r="H170" s="303" t="s">
        <v>1327</v>
      </c>
      <c r="I170" s="303" t="s">
        <v>1263</v>
      </c>
      <c r="J170" s="303">
        <v>50</v>
      </c>
      <c r="K170" s="346"/>
    </row>
    <row r="171" spans="2:11" ht="15" customHeight="1" x14ac:dyDescent="0.3">
      <c r="B171" s="325"/>
      <c r="C171" s="303" t="s">
        <v>1269</v>
      </c>
      <c r="D171" s="303"/>
      <c r="E171" s="303"/>
      <c r="F171" s="324" t="s">
        <v>1261</v>
      </c>
      <c r="G171" s="303"/>
      <c r="H171" s="303" t="s">
        <v>1327</v>
      </c>
      <c r="I171" s="303" t="s">
        <v>1271</v>
      </c>
      <c r="J171" s="303"/>
      <c r="K171" s="346"/>
    </row>
    <row r="172" spans="2:11" ht="15" customHeight="1" x14ac:dyDescent="0.3">
      <c r="B172" s="325"/>
      <c r="C172" s="303" t="s">
        <v>1280</v>
      </c>
      <c r="D172" s="303"/>
      <c r="E172" s="303"/>
      <c r="F172" s="324" t="s">
        <v>1267</v>
      </c>
      <c r="G172" s="303"/>
      <c r="H172" s="303" t="s">
        <v>1327</v>
      </c>
      <c r="I172" s="303" t="s">
        <v>1263</v>
      </c>
      <c r="J172" s="303">
        <v>50</v>
      </c>
      <c r="K172" s="346"/>
    </row>
    <row r="173" spans="2:11" ht="15" customHeight="1" x14ac:dyDescent="0.3">
      <c r="B173" s="325"/>
      <c r="C173" s="303" t="s">
        <v>1288</v>
      </c>
      <c r="D173" s="303"/>
      <c r="E173" s="303"/>
      <c r="F173" s="324" t="s">
        <v>1267</v>
      </c>
      <c r="G173" s="303"/>
      <c r="H173" s="303" t="s">
        <v>1327</v>
      </c>
      <c r="I173" s="303" t="s">
        <v>1263</v>
      </c>
      <c r="J173" s="303">
        <v>50</v>
      </c>
      <c r="K173" s="346"/>
    </row>
    <row r="174" spans="2:11" ht="15" customHeight="1" x14ac:dyDescent="0.3">
      <c r="B174" s="325"/>
      <c r="C174" s="303" t="s">
        <v>1286</v>
      </c>
      <c r="D174" s="303"/>
      <c r="E174" s="303"/>
      <c r="F174" s="324" t="s">
        <v>1267</v>
      </c>
      <c r="G174" s="303"/>
      <c r="H174" s="303" t="s">
        <v>1327</v>
      </c>
      <c r="I174" s="303" t="s">
        <v>1263</v>
      </c>
      <c r="J174" s="303">
        <v>50</v>
      </c>
      <c r="K174" s="346"/>
    </row>
    <row r="175" spans="2:11" ht="15" customHeight="1" x14ac:dyDescent="0.3">
      <c r="B175" s="325"/>
      <c r="C175" s="303" t="s">
        <v>115</v>
      </c>
      <c r="D175" s="303"/>
      <c r="E175" s="303"/>
      <c r="F175" s="324" t="s">
        <v>1261</v>
      </c>
      <c r="G175" s="303"/>
      <c r="H175" s="303" t="s">
        <v>1328</v>
      </c>
      <c r="I175" s="303" t="s">
        <v>1329</v>
      </c>
      <c r="J175" s="303"/>
      <c r="K175" s="346"/>
    </row>
    <row r="176" spans="2:11" ht="15" customHeight="1" x14ac:dyDescent="0.3">
      <c r="B176" s="325"/>
      <c r="C176" s="303" t="s">
        <v>59</v>
      </c>
      <c r="D176" s="303"/>
      <c r="E176" s="303"/>
      <c r="F176" s="324" t="s">
        <v>1261</v>
      </c>
      <c r="G176" s="303"/>
      <c r="H176" s="303" t="s">
        <v>1330</v>
      </c>
      <c r="I176" s="303" t="s">
        <v>1331</v>
      </c>
      <c r="J176" s="303">
        <v>1</v>
      </c>
      <c r="K176" s="346"/>
    </row>
    <row r="177" spans="2:11" ht="15" customHeight="1" x14ac:dyDescent="0.3">
      <c r="B177" s="325"/>
      <c r="C177" s="303" t="s">
        <v>55</v>
      </c>
      <c r="D177" s="303"/>
      <c r="E177" s="303"/>
      <c r="F177" s="324" t="s">
        <v>1261</v>
      </c>
      <c r="G177" s="303"/>
      <c r="H177" s="303" t="s">
        <v>1332</v>
      </c>
      <c r="I177" s="303" t="s">
        <v>1263</v>
      </c>
      <c r="J177" s="303">
        <v>20</v>
      </c>
      <c r="K177" s="346"/>
    </row>
    <row r="178" spans="2:11" ht="15" customHeight="1" x14ac:dyDescent="0.3">
      <c r="B178" s="325"/>
      <c r="C178" s="303" t="s">
        <v>116</v>
      </c>
      <c r="D178" s="303"/>
      <c r="E178" s="303"/>
      <c r="F178" s="324" t="s">
        <v>1261</v>
      </c>
      <c r="G178" s="303"/>
      <c r="H178" s="303" t="s">
        <v>1333</v>
      </c>
      <c r="I178" s="303" t="s">
        <v>1263</v>
      </c>
      <c r="J178" s="303">
        <v>255</v>
      </c>
      <c r="K178" s="346"/>
    </row>
    <row r="179" spans="2:11" ht="15" customHeight="1" x14ac:dyDescent="0.3">
      <c r="B179" s="325"/>
      <c r="C179" s="303" t="s">
        <v>117</v>
      </c>
      <c r="D179" s="303"/>
      <c r="E179" s="303"/>
      <c r="F179" s="324" t="s">
        <v>1261</v>
      </c>
      <c r="G179" s="303"/>
      <c r="H179" s="303" t="s">
        <v>1226</v>
      </c>
      <c r="I179" s="303" t="s">
        <v>1263</v>
      </c>
      <c r="J179" s="303">
        <v>10</v>
      </c>
      <c r="K179" s="346"/>
    </row>
    <row r="180" spans="2:11" ht="15" customHeight="1" x14ac:dyDescent="0.3">
      <c r="B180" s="325"/>
      <c r="C180" s="303" t="s">
        <v>118</v>
      </c>
      <c r="D180" s="303"/>
      <c r="E180" s="303"/>
      <c r="F180" s="324" t="s">
        <v>1261</v>
      </c>
      <c r="G180" s="303"/>
      <c r="H180" s="303" t="s">
        <v>1334</v>
      </c>
      <c r="I180" s="303" t="s">
        <v>1295</v>
      </c>
      <c r="J180" s="303"/>
      <c r="K180" s="346"/>
    </row>
    <row r="181" spans="2:11" ht="15" customHeight="1" x14ac:dyDescent="0.3">
      <c r="B181" s="325"/>
      <c r="C181" s="303" t="s">
        <v>1335</v>
      </c>
      <c r="D181" s="303"/>
      <c r="E181" s="303"/>
      <c r="F181" s="324" t="s">
        <v>1261</v>
      </c>
      <c r="G181" s="303"/>
      <c r="H181" s="303" t="s">
        <v>1336</v>
      </c>
      <c r="I181" s="303" t="s">
        <v>1295</v>
      </c>
      <c r="J181" s="303"/>
      <c r="K181" s="346"/>
    </row>
    <row r="182" spans="2:11" ht="15" customHeight="1" x14ac:dyDescent="0.3">
      <c r="B182" s="325"/>
      <c r="C182" s="303" t="s">
        <v>1324</v>
      </c>
      <c r="D182" s="303"/>
      <c r="E182" s="303"/>
      <c r="F182" s="324" t="s">
        <v>1261</v>
      </c>
      <c r="G182" s="303"/>
      <c r="H182" s="303" t="s">
        <v>1337</v>
      </c>
      <c r="I182" s="303" t="s">
        <v>1295</v>
      </c>
      <c r="J182" s="303"/>
      <c r="K182" s="346"/>
    </row>
    <row r="183" spans="2:11" ht="15" customHeight="1" x14ac:dyDescent="0.3">
      <c r="B183" s="325"/>
      <c r="C183" s="303" t="s">
        <v>120</v>
      </c>
      <c r="D183" s="303"/>
      <c r="E183" s="303"/>
      <c r="F183" s="324" t="s">
        <v>1267</v>
      </c>
      <c r="G183" s="303"/>
      <c r="H183" s="303" t="s">
        <v>1338</v>
      </c>
      <c r="I183" s="303" t="s">
        <v>1263</v>
      </c>
      <c r="J183" s="303">
        <v>50</v>
      </c>
      <c r="K183" s="346"/>
    </row>
    <row r="184" spans="2:11" ht="15" customHeight="1" x14ac:dyDescent="0.3">
      <c r="B184" s="325"/>
      <c r="C184" s="303" t="s">
        <v>1339</v>
      </c>
      <c r="D184" s="303"/>
      <c r="E184" s="303"/>
      <c r="F184" s="324" t="s">
        <v>1267</v>
      </c>
      <c r="G184" s="303"/>
      <c r="H184" s="303" t="s">
        <v>1340</v>
      </c>
      <c r="I184" s="303" t="s">
        <v>1341</v>
      </c>
      <c r="J184" s="303"/>
      <c r="K184" s="346"/>
    </row>
    <row r="185" spans="2:11" ht="15" customHeight="1" x14ac:dyDescent="0.3">
      <c r="B185" s="325"/>
      <c r="C185" s="303" t="s">
        <v>1342</v>
      </c>
      <c r="D185" s="303"/>
      <c r="E185" s="303"/>
      <c r="F185" s="324" t="s">
        <v>1267</v>
      </c>
      <c r="G185" s="303"/>
      <c r="H185" s="303" t="s">
        <v>1343</v>
      </c>
      <c r="I185" s="303" t="s">
        <v>1341</v>
      </c>
      <c r="J185" s="303"/>
      <c r="K185" s="346"/>
    </row>
    <row r="186" spans="2:11" ht="15" customHeight="1" x14ac:dyDescent="0.3">
      <c r="B186" s="325"/>
      <c r="C186" s="303" t="s">
        <v>1344</v>
      </c>
      <c r="D186" s="303"/>
      <c r="E186" s="303"/>
      <c r="F186" s="324" t="s">
        <v>1267</v>
      </c>
      <c r="G186" s="303"/>
      <c r="H186" s="303" t="s">
        <v>1345</v>
      </c>
      <c r="I186" s="303" t="s">
        <v>1341</v>
      </c>
      <c r="J186" s="303"/>
      <c r="K186" s="346"/>
    </row>
    <row r="187" spans="2:11" ht="15" customHeight="1" x14ac:dyDescent="0.3">
      <c r="B187" s="325"/>
      <c r="C187" s="358" t="s">
        <v>1346</v>
      </c>
      <c r="D187" s="303"/>
      <c r="E187" s="303"/>
      <c r="F187" s="324" t="s">
        <v>1267</v>
      </c>
      <c r="G187" s="303"/>
      <c r="H187" s="303" t="s">
        <v>1347</v>
      </c>
      <c r="I187" s="303" t="s">
        <v>1348</v>
      </c>
      <c r="J187" s="359" t="s">
        <v>1349</v>
      </c>
      <c r="K187" s="346"/>
    </row>
    <row r="188" spans="2:11" ht="15" customHeight="1" x14ac:dyDescent="0.3">
      <c r="B188" s="325"/>
      <c r="C188" s="309" t="s">
        <v>44</v>
      </c>
      <c r="D188" s="303"/>
      <c r="E188" s="303"/>
      <c r="F188" s="324" t="s">
        <v>1261</v>
      </c>
      <c r="G188" s="303"/>
      <c r="H188" s="300" t="s">
        <v>1350</v>
      </c>
      <c r="I188" s="303" t="s">
        <v>1351</v>
      </c>
      <c r="J188" s="303"/>
      <c r="K188" s="346"/>
    </row>
    <row r="189" spans="2:11" ht="15" customHeight="1" x14ac:dyDescent="0.3">
      <c r="B189" s="325"/>
      <c r="C189" s="309" t="s">
        <v>1352</v>
      </c>
      <c r="D189" s="303"/>
      <c r="E189" s="303"/>
      <c r="F189" s="324" t="s">
        <v>1261</v>
      </c>
      <c r="G189" s="303"/>
      <c r="H189" s="303" t="s">
        <v>1353</v>
      </c>
      <c r="I189" s="303" t="s">
        <v>1295</v>
      </c>
      <c r="J189" s="303"/>
      <c r="K189" s="346"/>
    </row>
    <row r="190" spans="2:11" ht="15" customHeight="1" x14ac:dyDescent="0.3">
      <c r="B190" s="325"/>
      <c r="C190" s="309" t="s">
        <v>1354</v>
      </c>
      <c r="D190" s="303"/>
      <c r="E190" s="303"/>
      <c r="F190" s="324" t="s">
        <v>1261</v>
      </c>
      <c r="G190" s="303"/>
      <c r="H190" s="303" t="s">
        <v>1355</v>
      </c>
      <c r="I190" s="303" t="s">
        <v>1295</v>
      </c>
      <c r="J190" s="303"/>
      <c r="K190" s="346"/>
    </row>
    <row r="191" spans="2:11" ht="15" customHeight="1" x14ac:dyDescent="0.3">
      <c r="B191" s="325"/>
      <c r="C191" s="309" t="s">
        <v>1356</v>
      </c>
      <c r="D191" s="303"/>
      <c r="E191" s="303"/>
      <c r="F191" s="324" t="s">
        <v>1267</v>
      </c>
      <c r="G191" s="303"/>
      <c r="H191" s="303" t="s">
        <v>1357</v>
      </c>
      <c r="I191" s="303" t="s">
        <v>1295</v>
      </c>
      <c r="J191" s="303"/>
      <c r="K191" s="346"/>
    </row>
    <row r="192" spans="2:11" ht="15" customHeight="1" x14ac:dyDescent="0.3">
      <c r="B192" s="352"/>
      <c r="C192" s="360"/>
      <c r="D192" s="334"/>
      <c r="E192" s="334"/>
      <c r="F192" s="334"/>
      <c r="G192" s="334"/>
      <c r="H192" s="334"/>
      <c r="I192" s="334"/>
      <c r="J192" s="334"/>
      <c r="K192" s="353"/>
    </row>
    <row r="193" spans="2:11" ht="18.75" customHeight="1" x14ac:dyDescent="0.3">
      <c r="B193" s="300"/>
      <c r="C193" s="303"/>
      <c r="D193" s="303"/>
      <c r="E193" s="303"/>
      <c r="F193" s="324"/>
      <c r="G193" s="303"/>
      <c r="H193" s="303"/>
      <c r="I193" s="303"/>
      <c r="J193" s="303"/>
      <c r="K193" s="300"/>
    </row>
    <row r="194" spans="2:11" ht="18.75" customHeight="1" x14ac:dyDescent="0.3">
      <c r="B194" s="300"/>
      <c r="C194" s="303"/>
      <c r="D194" s="303"/>
      <c r="E194" s="303"/>
      <c r="F194" s="324"/>
      <c r="G194" s="303"/>
      <c r="H194" s="303"/>
      <c r="I194" s="303"/>
      <c r="J194" s="303"/>
      <c r="K194" s="300"/>
    </row>
    <row r="195" spans="2:11" ht="18.75" customHeight="1" x14ac:dyDescent="0.3">
      <c r="B195" s="310"/>
      <c r="C195" s="310"/>
      <c r="D195" s="310"/>
      <c r="E195" s="310"/>
      <c r="F195" s="310"/>
      <c r="G195" s="310"/>
      <c r="H195" s="310"/>
      <c r="I195" s="310"/>
      <c r="J195" s="310"/>
      <c r="K195" s="310"/>
    </row>
    <row r="196" spans="2:11" x14ac:dyDescent="0.3">
      <c r="B196" s="287"/>
      <c r="C196" s="288"/>
      <c r="D196" s="288"/>
      <c r="E196" s="288"/>
      <c r="F196" s="288"/>
      <c r="G196" s="288"/>
      <c r="H196" s="288"/>
      <c r="I196" s="288"/>
      <c r="J196" s="288"/>
      <c r="K196" s="289"/>
    </row>
    <row r="197" spans="2:11" ht="21" x14ac:dyDescent="0.3">
      <c r="B197" s="290"/>
      <c r="C197" s="291" t="s">
        <v>1358</v>
      </c>
      <c r="D197" s="291"/>
      <c r="E197" s="291"/>
      <c r="F197" s="291"/>
      <c r="G197" s="291"/>
      <c r="H197" s="291"/>
      <c r="I197" s="291"/>
      <c r="J197" s="291"/>
      <c r="K197" s="292"/>
    </row>
    <row r="198" spans="2:11" ht="25.5" customHeight="1" x14ac:dyDescent="0.3">
      <c r="B198" s="290"/>
      <c r="C198" s="361" t="s">
        <v>1359</v>
      </c>
      <c r="D198" s="361"/>
      <c r="E198" s="361"/>
      <c r="F198" s="361" t="s">
        <v>1360</v>
      </c>
      <c r="G198" s="362"/>
      <c r="H198" s="363" t="s">
        <v>1361</v>
      </c>
      <c r="I198" s="363"/>
      <c r="J198" s="363"/>
      <c r="K198" s="292"/>
    </row>
    <row r="199" spans="2:11" ht="5.25" customHeight="1" x14ac:dyDescent="0.3">
      <c r="B199" s="325"/>
      <c r="C199" s="322"/>
      <c r="D199" s="322"/>
      <c r="E199" s="322"/>
      <c r="F199" s="322"/>
      <c r="G199" s="303"/>
      <c r="H199" s="322"/>
      <c r="I199" s="322"/>
      <c r="J199" s="322"/>
      <c r="K199" s="346"/>
    </row>
    <row r="200" spans="2:11" ht="15" customHeight="1" x14ac:dyDescent="0.3">
      <c r="B200" s="325"/>
      <c r="C200" s="303" t="s">
        <v>1351</v>
      </c>
      <c r="D200" s="303"/>
      <c r="E200" s="303"/>
      <c r="F200" s="324" t="s">
        <v>45</v>
      </c>
      <c r="G200" s="303"/>
      <c r="H200" s="364" t="s">
        <v>1362</v>
      </c>
      <c r="I200" s="364"/>
      <c r="J200" s="364"/>
      <c r="K200" s="346"/>
    </row>
    <row r="201" spans="2:11" ht="15" customHeight="1" x14ac:dyDescent="0.3">
      <c r="B201" s="325"/>
      <c r="C201" s="331"/>
      <c r="D201" s="303"/>
      <c r="E201" s="303"/>
      <c r="F201" s="324" t="s">
        <v>46</v>
      </c>
      <c r="G201" s="303"/>
      <c r="H201" s="364" t="s">
        <v>1363</v>
      </c>
      <c r="I201" s="364"/>
      <c r="J201" s="364"/>
      <c r="K201" s="346"/>
    </row>
    <row r="202" spans="2:11" ht="15" customHeight="1" x14ac:dyDescent="0.3">
      <c r="B202" s="325"/>
      <c r="C202" s="331"/>
      <c r="D202" s="303"/>
      <c r="E202" s="303"/>
      <c r="F202" s="324" t="s">
        <v>49</v>
      </c>
      <c r="G202" s="303"/>
      <c r="H202" s="364" t="s">
        <v>1364</v>
      </c>
      <c r="I202" s="364"/>
      <c r="J202" s="364"/>
      <c r="K202" s="346"/>
    </row>
    <row r="203" spans="2:11" ht="15" customHeight="1" x14ac:dyDescent="0.3">
      <c r="B203" s="325"/>
      <c r="C203" s="303"/>
      <c r="D203" s="303"/>
      <c r="E203" s="303"/>
      <c r="F203" s="324" t="s">
        <v>47</v>
      </c>
      <c r="G203" s="303"/>
      <c r="H203" s="364" t="s">
        <v>1365</v>
      </c>
      <c r="I203" s="364"/>
      <c r="J203" s="364"/>
      <c r="K203" s="346"/>
    </row>
    <row r="204" spans="2:11" ht="15" customHeight="1" x14ac:dyDescent="0.3">
      <c r="B204" s="325"/>
      <c r="C204" s="303"/>
      <c r="D204" s="303"/>
      <c r="E204" s="303"/>
      <c r="F204" s="324" t="s">
        <v>48</v>
      </c>
      <c r="G204" s="303"/>
      <c r="H204" s="364" t="s">
        <v>1366</v>
      </c>
      <c r="I204" s="364"/>
      <c r="J204" s="364"/>
      <c r="K204" s="346"/>
    </row>
    <row r="205" spans="2:11" ht="15" customHeight="1" x14ac:dyDescent="0.3">
      <c r="B205" s="325"/>
      <c r="C205" s="303"/>
      <c r="D205" s="303"/>
      <c r="E205" s="303"/>
      <c r="F205" s="324"/>
      <c r="G205" s="303"/>
      <c r="H205" s="303"/>
      <c r="I205" s="303"/>
      <c r="J205" s="303"/>
      <c r="K205" s="346"/>
    </row>
    <row r="206" spans="2:11" ht="15" customHeight="1" x14ac:dyDescent="0.3">
      <c r="B206" s="325"/>
      <c r="C206" s="303" t="s">
        <v>1307</v>
      </c>
      <c r="D206" s="303"/>
      <c r="E206" s="303"/>
      <c r="F206" s="324" t="s">
        <v>80</v>
      </c>
      <c r="G206" s="303"/>
      <c r="H206" s="364" t="s">
        <v>1367</v>
      </c>
      <c r="I206" s="364"/>
      <c r="J206" s="364"/>
      <c r="K206" s="346"/>
    </row>
    <row r="207" spans="2:11" ht="15" customHeight="1" x14ac:dyDescent="0.3">
      <c r="B207" s="325"/>
      <c r="C207" s="331"/>
      <c r="D207" s="303"/>
      <c r="E207" s="303"/>
      <c r="F207" s="324" t="s">
        <v>1204</v>
      </c>
      <c r="G207" s="303"/>
      <c r="H207" s="364" t="s">
        <v>1205</v>
      </c>
      <c r="I207" s="364"/>
      <c r="J207" s="364"/>
      <c r="K207" s="346"/>
    </row>
    <row r="208" spans="2:11" ht="15" customHeight="1" x14ac:dyDescent="0.3">
      <c r="B208" s="325"/>
      <c r="C208" s="303"/>
      <c r="D208" s="303"/>
      <c r="E208" s="303"/>
      <c r="F208" s="324" t="s">
        <v>1202</v>
      </c>
      <c r="G208" s="303"/>
      <c r="H208" s="364" t="s">
        <v>1368</v>
      </c>
      <c r="I208" s="364"/>
      <c r="J208" s="364"/>
      <c r="K208" s="346"/>
    </row>
    <row r="209" spans="2:11" ht="15" customHeight="1" x14ac:dyDescent="0.3">
      <c r="B209" s="365"/>
      <c r="C209" s="331"/>
      <c r="D209" s="331"/>
      <c r="E209" s="331"/>
      <c r="F209" s="324" t="s">
        <v>1206</v>
      </c>
      <c r="G209" s="309"/>
      <c r="H209" s="366" t="s">
        <v>1207</v>
      </c>
      <c r="I209" s="366"/>
      <c r="J209" s="366"/>
      <c r="K209" s="367"/>
    </row>
    <row r="210" spans="2:11" ht="15" customHeight="1" x14ac:dyDescent="0.3">
      <c r="B210" s="365"/>
      <c r="C210" s="331"/>
      <c r="D210" s="331"/>
      <c r="E210" s="331"/>
      <c r="F210" s="324" t="s">
        <v>1208</v>
      </c>
      <c r="G210" s="309"/>
      <c r="H210" s="366" t="s">
        <v>1369</v>
      </c>
      <c r="I210" s="366"/>
      <c r="J210" s="366"/>
      <c r="K210" s="367"/>
    </row>
    <row r="211" spans="2:11" ht="15" customHeight="1" x14ac:dyDescent="0.3">
      <c r="B211" s="365"/>
      <c r="C211" s="331"/>
      <c r="D211" s="331"/>
      <c r="E211" s="331"/>
      <c r="F211" s="368"/>
      <c r="G211" s="309"/>
      <c r="H211" s="369"/>
      <c r="I211" s="369"/>
      <c r="J211" s="369"/>
      <c r="K211" s="367"/>
    </row>
    <row r="212" spans="2:11" ht="15" customHeight="1" x14ac:dyDescent="0.3">
      <c r="B212" s="365"/>
      <c r="C212" s="303" t="s">
        <v>1331</v>
      </c>
      <c r="D212" s="331"/>
      <c r="E212" s="331"/>
      <c r="F212" s="324">
        <v>1</v>
      </c>
      <c r="G212" s="309"/>
      <c r="H212" s="366" t="s">
        <v>1370</v>
      </c>
      <c r="I212" s="366"/>
      <c r="J212" s="366"/>
      <c r="K212" s="367"/>
    </row>
    <row r="213" spans="2:11" ht="15" customHeight="1" x14ac:dyDescent="0.3">
      <c r="B213" s="365"/>
      <c r="C213" s="331"/>
      <c r="D213" s="331"/>
      <c r="E213" s="331"/>
      <c r="F213" s="324">
        <v>2</v>
      </c>
      <c r="G213" s="309"/>
      <c r="H213" s="366" t="s">
        <v>1371</v>
      </c>
      <c r="I213" s="366"/>
      <c r="J213" s="366"/>
      <c r="K213" s="367"/>
    </row>
    <row r="214" spans="2:11" ht="15" customHeight="1" x14ac:dyDescent="0.3">
      <c r="B214" s="365"/>
      <c r="C214" s="331"/>
      <c r="D214" s="331"/>
      <c r="E214" s="331"/>
      <c r="F214" s="324">
        <v>3</v>
      </c>
      <c r="G214" s="309"/>
      <c r="H214" s="366" t="s">
        <v>1372</v>
      </c>
      <c r="I214" s="366"/>
      <c r="J214" s="366"/>
      <c r="K214" s="367"/>
    </row>
    <row r="215" spans="2:11" ht="15" customHeight="1" x14ac:dyDescent="0.3">
      <c r="B215" s="365"/>
      <c r="C215" s="331"/>
      <c r="D215" s="331"/>
      <c r="E215" s="331"/>
      <c r="F215" s="324">
        <v>4</v>
      </c>
      <c r="G215" s="309"/>
      <c r="H215" s="366" t="s">
        <v>1373</v>
      </c>
      <c r="I215" s="366"/>
      <c r="J215" s="366"/>
      <c r="K215" s="367"/>
    </row>
    <row r="216" spans="2:11" ht="12.75" customHeight="1" x14ac:dyDescent="0.3">
      <c r="B216" s="370"/>
      <c r="C216" s="371"/>
      <c r="D216" s="371"/>
      <c r="E216" s="371"/>
      <c r="F216" s="371"/>
      <c r="G216" s="371"/>
      <c r="H216" s="371"/>
      <c r="I216" s="371"/>
      <c r="J216" s="371"/>
      <c r="K216" s="372"/>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D.1.4.1 - Zařízení pro vy...</vt:lpstr>
      <vt:lpstr>Pokyny pro vyplnění</vt:lpstr>
      <vt:lpstr>'D.1.4.1 - Zařízení pro vy...'!Názvy_tisku</vt:lpstr>
      <vt:lpstr>'Rekapitulace stavby'!Názvy_tisku</vt:lpstr>
      <vt:lpstr>'D.1.4.1 - Zařízení pro vy...'!Oblast_tisku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DESKTOP-V3TFETB\x</dc:creator>
  <cp:lastModifiedBy>x</cp:lastModifiedBy>
  <dcterms:created xsi:type="dcterms:W3CDTF">2019-04-10T17:17:34Z</dcterms:created>
  <dcterms:modified xsi:type="dcterms:W3CDTF">2019-04-10T17:17:39Z</dcterms:modified>
</cp:coreProperties>
</file>