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DEMONTÁŽE" sheetId="2" r:id="rId2"/>
    <sheet name="2 - MONTÁŽE" sheetId="3" r:id="rId3"/>
    <sheet name="PL - PLYN" sheetId="4" r:id="rId4"/>
    <sheet name="VZT - VZT" sheetId="5" r:id="rId5"/>
    <sheet name="1 - Hardware a periferie" sheetId="6" r:id="rId6"/>
    <sheet name="2 - Software a služby" sheetId="7" r:id="rId7"/>
    <sheet name="3 - Rozvaděče a montážní ..." sheetId="8" r:id="rId8"/>
    <sheet name="ST - STAVEBNÍ" sheetId="9" r:id="rId9"/>
  </sheets>
  <definedNames>
    <definedName name="_xlnm.Print_Area" localSheetId="0">'Rekapitulace stavby'!$C$4:$AP$70,'Rekapitulace stavby'!$C$76:$AP$106</definedName>
    <definedName name="_xlnm.Print_Area" localSheetId="1">'1 - DEMONTÁŽE'!$C$4:$Q$70,'1 - DEMONTÁŽE'!$C$76:$Q$102,'1 - DEMONTÁŽE'!$C$108:$Q$136</definedName>
    <definedName name="_xlnm.Print_Area" localSheetId="2">'2 - MONTÁŽE'!$C$4:$Q$70,'2 - MONTÁŽE'!$C$76:$Q$115,'2 - MONTÁŽE'!$C$121:$Q$222</definedName>
    <definedName name="_xlnm.Print_Area" localSheetId="3">'PL - PLYN'!$C$4:$Q$70,'PL - PLYN'!$C$76:$Q$112,'PL - PLYN'!$C$118:$Q$205</definedName>
    <definedName name="_xlnm.Print_Area" localSheetId="4">'VZT - VZT'!$C$4:$Q$70,'VZT - VZT'!$C$76:$Q$107,'VZT - VZT'!$C$113:$Q$204</definedName>
    <definedName name="_xlnm.Print_Area" localSheetId="5">'1 - Hardware a periferie'!$C$4:$Q$70,'1 - Hardware a periferie'!$C$76:$Q$101,'1 - Hardware a periferie'!$C$107:$Q$143</definedName>
    <definedName name="_xlnm.Print_Area" localSheetId="6">'2 - Software a služby'!$C$4:$Q$70,'2 - Software a služby'!$C$76:$Q$101,'2 - Software a služby'!$C$107:$Q$131</definedName>
    <definedName name="_xlnm.Print_Area" localSheetId="7">'3 - Rozvaděče a montážní ...'!$C$4:$Q$70,'3 - Rozvaděče a montážní ...'!$C$76:$Q$101,'3 - Rozvaděče a montážní ...'!$C$107:$Q$130</definedName>
    <definedName name="_xlnm.Print_Area" localSheetId="8">'ST - STAVEBNÍ'!$C$4:$Q$70,'ST - STAVEBNÍ'!$C$76:$Q$116,'ST - STAVEBNÍ'!$C$122:$Q$266</definedName>
    <definedName name="_xlnm.Print_Titles" localSheetId="0">'Rekapitulace stavby'!$85:$85</definedName>
    <definedName name="_xlnm.Print_Titles" localSheetId="1">'1 - DEMONTÁŽE'!$120:$120</definedName>
    <definedName name="_xlnm.Print_Titles" localSheetId="2">'2 - MONTÁŽE'!$133:$133</definedName>
    <definedName name="_xlnm.Print_Titles" localSheetId="3">'PL - PLYN'!$129:$129</definedName>
    <definedName name="_xlnm.Print_Titles" localSheetId="4">'VZT - VZT'!$124:$124</definedName>
    <definedName name="_xlnm.Print_Titles" localSheetId="5">'1 - Hardware a periferie'!$119:$119</definedName>
    <definedName name="_xlnm.Print_Titles" localSheetId="6">'2 - Software a služby'!$119:$119</definedName>
    <definedName name="_xlnm.Print_Titles" localSheetId="7">'3 - Rozvaděče a montážní ...'!$119:$119</definedName>
    <definedName name="_xlnm.Print_Titles" localSheetId="8">'ST - STAVEBNÍ'!$133:$133</definedName>
  </definedNames>
  <calcPr fullCalcOnLoad="1"/>
</workbook>
</file>

<file path=xl/sharedStrings.xml><?xml version="1.0" encoding="utf-8"?>
<sst xmlns="http://schemas.openxmlformats.org/spreadsheetml/2006/main" count="6344" uniqueCount="1098">
  <si>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</si>
  <si>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</si>
  <si>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</si>
  <si>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</si>
  <si>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</si>
  <si>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</si>
  <si>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</si>
  <si>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</si>
  <si>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</si>
  <si>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0,1</t>
  </si>
  <si>
    <t>21</t>
  </si>
  <si>
    <t>1</t>
  </si>
  <si>
    <t>15</t>
  </si>
  <si>
    <t>SOUHRNNÝ LIST STAVBY</t>
  </si>
  <si>
    <t>v ---  níže se nacházejí doplnkové a pomocné údaje k sestavám  --- v</t>
  </si>
  <si>
    <t>Návod na vyplnění</t>
  </si>
  <si>
    <t>0,00001</t>
  </si>
  <si>
    <t>Kód:</t>
  </si>
  <si>
    <t>18P101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</si>
  <si>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</si>
  <si>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</si>
  <si>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LITOMYŠL</t>
  </si>
  <si>
    <t>JKSO:</t>
  </si>
  <si>
    <t>CC-CZ:</t>
  </si>
  <si>
    <t>Místo:</t>
  </si>
  <si>
    <t xml:space="preserve"> </t>
  </si>
  <si>
    <t>Datum:</t>
  </si>
  <si>
    <t>17. 7. 2018</t>
  </si>
  <si>
    <t>Objednatel:</t>
  </si>
  <si>
    <t>IČ:</t>
  </si>
  <si>
    <t>DIČ:</t>
  </si>
  <si>
    <t>Zhotovitel:</t>
  </si>
  <si>
    <t>Vyplň údaj</t>
  </si>
  <si>
    <t>Projektant: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</si>
  <si>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</si>
  <si>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</si>
  <si>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</si>
  <si>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</si>
  <si>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</si>
  <si>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</si>
  <si>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</si>
  <si>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</si>
  <si>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</si>
  <si>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</si>
  <si>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</si>
  <si>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</si>
  <si>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</si>
  <si>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</si>
  <si>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</si>
  <si>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</si>
  <si>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</si>
  <si>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</si>
  <si>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</si>
  <si>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</si>
  <si>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</si>
  <si>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</si>
  <si>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</si>
  <si>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</si>
  <si>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</si>
  <si>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</si>
  <si>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</si>
  <si>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</si>
  <si>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</si>
  <si>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</si>
  <si>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</si>
  <si>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</si>
  <si>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</si>
  <si>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</si>
  <si>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</si>
  <si>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</si>
  <si>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</si>
  <si>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</si>
  <si>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</si>
  <si>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</si>
  <si>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</si>
  <si>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</si>
  <si>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</si>
  <si>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</si>
  <si>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{7a8093b1-9163-4703-88ca-14897d22c57b}</t>
  </si>
  <si>
    <t>{00000000-0000-0000-0000-000000000000}</t>
  </si>
  <si>
    <t>DUKELSKÁ</t>
  </si>
  <si>
    <t>{9581a1ea-245a-4912-a750-27ec576fbaf7}</t>
  </si>
  <si>
    <t>UT</t>
  </si>
  <si>
    <t>STROJNÍ</t>
  </si>
  <si>
    <t>2</t>
  </si>
  <si>
    <t>{a17b3cdf-dfc3-485d-aab2-9c4a477ac173}</t>
  </si>
  <si>
    <t>/</t>
  </si>
  <si>
    <t>DEMONTÁŽE</t>
  </si>
  <si>
    <t>3</t>
  </si>
  <si>
    <t>{1b5175fc-5079-48cf-b648-765f32b49828}</t>
  </si>
  <si>
    <t>MONTÁŽE</t>
  </si>
  <si>
    <t>{e7e51397-aa75-4e53-84d3-a0ced38caef9}</t>
  </si>
  <si>
    <t>PL</t>
  </si>
  <si>
    <t>PLYN</t>
  </si>
  <si>
    <t>{b96a8545-1bea-4f5a-a94b-1f1547afdb77}</t>
  </si>
  <si>
    <t>VZT</t>
  </si>
  <si>
    <t>{a6fd45df-0fd1-4551-a57b-9b52ffaf43db}</t>
  </si>
  <si>
    <t>MaR</t>
  </si>
  <si>
    <t>MĚŘENÍ A REGULACE</t>
  </si>
  <si>
    <t>{add6433e-2224-4dfa-bb4b-f59feea3e468}</t>
  </si>
  <si>
    <t>Hardware a periferie</t>
  </si>
  <si>
    <t>{37aea9c2-250a-433e-8da3-12f5c5a71078}</t>
  </si>
  <si>
    <t>Software a služby</t>
  </si>
  <si>
    <t>{5d651933-90cf-4d50-bebb-6d089c4cfdcd}</t>
  </si>
  <si>
    <t>Rozvaděče a montážní práce</t>
  </si>
  <si>
    <t>{af12a1a0-a68c-4ef0-be05-2676038ed38e}</t>
  </si>
  <si>
    <t>ST</t>
  </si>
  <si>
    <t>STAVEBNÍ</t>
  </si>
  <si>
    <t>{a8d75f73-d9a5-4552-9bb2-ca460bf75441}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</si>
  <si>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</si>
  <si>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</si>
  <si>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</si>
  <si>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</si>
  <si>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</si>
  <si>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</si>
  <si>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</si>
  <si>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</si>
  <si>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</si>
  <si>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</si>
  <si>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</si>
  <si>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</si>
  <si>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</si>
  <si>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</si>
  <si>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</si>
  <si>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</si>
  <si>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DUKELSKÁ - DUKELSKÁ</t>
  </si>
  <si>
    <t>Část:</t>
  </si>
  <si>
    <t>UT - STROJNÍ</t>
  </si>
  <si>
    <t>Úroveň 3:</t>
  </si>
  <si>
    <t>1 - DEMONTÁŽE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</si>
  <si>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</si>
  <si>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</si>
  <si>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</si>
  <si>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</si>
  <si>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</si>
  <si>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</si>
  <si>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OST - Ostatní</t>
  </si>
  <si>
    <t>VP -   Vícepráce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</si>
  <si>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</si>
  <si>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</si>
  <si>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</si>
  <si>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</si>
  <si>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</si>
  <si>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</si>
  <si>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</si>
  <si>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</si>
  <si>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</si>
  <si>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</si>
  <si>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</si>
  <si>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</si>
  <si>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</si>
  <si>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</si>
  <si>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</si>
  <si>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</si>
  <si>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</si>
  <si>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</si>
  <si>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</si>
  <si>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</si>
  <si>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</si>
  <si>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</si>
  <si>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</si>
  <si>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4</t>
  </si>
  <si>
    <t>ROZPOCET</t>
  </si>
  <si>
    <t>K</t>
  </si>
  <si>
    <t>OST_013</t>
  </si>
  <si>
    <t>Demontáž potrubí ÚT a příslušenství</t>
  </si>
  <si>
    <t>t</t>
  </si>
  <si>
    <t>-2046357987</t>
  </si>
  <si>
    <t>5</t>
  </si>
  <si>
    <t>OST_015</t>
  </si>
  <si>
    <t>Likvidace odpadu - šrot</t>
  </si>
  <si>
    <t>-578523561</t>
  </si>
  <si>
    <t>6</t>
  </si>
  <si>
    <t>OST_016</t>
  </si>
  <si>
    <t>Likvidace odpadu - izolace</t>
  </si>
  <si>
    <t>1581758746</t>
  </si>
  <si>
    <t>7</t>
  </si>
  <si>
    <t>OST_017</t>
  </si>
  <si>
    <t>Pomocné práce</t>
  </si>
  <si>
    <t>hod</t>
  </si>
  <si>
    <t>-518581280</t>
  </si>
  <si>
    <t>9</t>
  </si>
  <si>
    <t>OST_019</t>
  </si>
  <si>
    <t>Demontáž kotle Slatina VVP 600 s přetlakovým hořákem, o jednotlivém výkonu 600 kW</t>
  </si>
  <si>
    <t>-2142571871</t>
  </si>
  <si>
    <t>14</t>
  </si>
  <si>
    <t>OST_020</t>
  </si>
  <si>
    <t>Demontáž kotle Slatina VVP 400 s přetlakovým hořákem, o jednotlivém výkonu 400 kW</t>
  </si>
  <si>
    <t>2005160446</t>
  </si>
  <si>
    <t>12</t>
  </si>
  <si>
    <t>OST_024</t>
  </si>
  <si>
    <t>Likvidave ost. materiálu</t>
  </si>
  <si>
    <t>-768064892</t>
  </si>
  <si>
    <t>13</t>
  </si>
  <si>
    <t>OST_025</t>
  </si>
  <si>
    <t>Jeřáby, doprava, pomocné konstrukce</t>
  </si>
  <si>
    <t>soubor</t>
  </si>
  <si>
    <t>-1684486339</t>
  </si>
  <si>
    <t>VP - Vícepráce</t>
  </si>
  <si>
    <t>PN</t>
  </si>
  <si>
    <t>2 - MONTÁŽE</t>
  </si>
  <si>
    <t>HSV - Práce a dodávky HSV</t>
  </si>
  <si>
    <t xml:space="preserve">    3 - Svislé a kompletní konstrukce</t>
  </si>
  <si>
    <t>PSV -  Práce a dodávky PSV</t>
  </si>
  <si>
    <t xml:space="preserve">    713 - Izolace tepelné</t>
  </si>
  <si>
    <t xml:space="preserve">    721 - Zdravotechnika - vnitřní kanalizace</t>
  </si>
  <si>
    <t xml:space="preserve">    731 - Ústřední vytápění - kotelny</t>
  </si>
  <si>
    <t xml:space="preserve">    732 - Ústřední vytápění - strojovny</t>
  </si>
  <si>
    <t xml:space="preserve">    733 - Ústřední vytápění - potrubí</t>
  </si>
  <si>
    <t xml:space="preserve">    734 - Ústřední vytápění - armatury</t>
  </si>
  <si>
    <t xml:space="preserve">    735 - Ústřední vytápění - otopná tělesa</t>
  </si>
  <si>
    <t xml:space="preserve">    767 - Konstrukce zámečnické</t>
  </si>
  <si>
    <t xml:space="preserve">    783 - Dokončovací práce - nátěry</t>
  </si>
  <si>
    <t>O01 - Ostatní</t>
  </si>
  <si>
    <t>OST2 - Poznámka</t>
  </si>
  <si>
    <t>45</t>
  </si>
  <si>
    <t>389842495_1</t>
  </si>
  <si>
    <t>Vodorovný kouřovod třísložkový nerezový s TI tl 50 mm D 35 cm; délky 3 m; včetně spalinové klapky</t>
  </si>
  <si>
    <t>-1820778809</t>
  </si>
  <si>
    <t>46</t>
  </si>
  <si>
    <t>389842496</t>
  </si>
  <si>
    <t>Svislý kouřovod třísložkový nerezový s TI tl 50 mm D 40 cm v 3 m na konzolách dl do 1100 mm</t>
  </si>
  <si>
    <t>-1074367759</t>
  </si>
  <si>
    <t>50</t>
  </si>
  <si>
    <t>389842496_1</t>
  </si>
  <si>
    <t>Nerezové potrubí spalovacího vzduchu včetně armatur a montáže, ∅ 260/261</t>
  </si>
  <si>
    <t>m</t>
  </si>
  <si>
    <t>-1932945222</t>
  </si>
  <si>
    <t>51</t>
  </si>
  <si>
    <t>389842496_2</t>
  </si>
  <si>
    <t>Nerezové potrubí spalovacího vzduchu včetně armatur a montáže, ∅ 180/181</t>
  </si>
  <si>
    <t>-1022488684</t>
  </si>
  <si>
    <t>47</t>
  </si>
  <si>
    <t>389842556</t>
  </si>
  <si>
    <t>Příplatek ke komínu nebo kouřovodu nerez s TI tl 50 mm D 40 cm na konzolách dl 750 mm ZKD 1 m v</t>
  </si>
  <si>
    <t>-1849144281</t>
  </si>
  <si>
    <t>48</t>
  </si>
  <si>
    <t>389842656</t>
  </si>
  <si>
    <t>Ukončení kouřovodu 3složkového nerez s TI tl 50 mm D 40 cm procházejícího střechou sklonu do 3°</t>
  </si>
  <si>
    <t>650568426</t>
  </si>
  <si>
    <t>49</t>
  </si>
  <si>
    <t>389842656_1</t>
  </si>
  <si>
    <t>Čistící a advodňovací kus komínu D 40cm</t>
  </si>
  <si>
    <t>20338016</t>
  </si>
  <si>
    <t>713411121</t>
  </si>
  <si>
    <t>Montáž izolace tepelné potrubí pásy nebo rohožemi s Al fólií staženými drátem 1x</t>
  </si>
  <si>
    <t>m2</t>
  </si>
  <si>
    <t>16</t>
  </si>
  <si>
    <t>1937133973</t>
  </si>
  <si>
    <t>M</t>
  </si>
  <si>
    <t>63151674</t>
  </si>
  <si>
    <t>rohož izolační lamelová s jednostrannou Al fólií 55 kg/m3 tl.100 mm</t>
  </si>
  <si>
    <t>32</t>
  </si>
  <si>
    <t>1376892493</t>
  </si>
  <si>
    <t>998713201</t>
  </si>
  <si>
    <t>Přesun hmot procentní pro izolace tepelné v objektech v do 6 m</t>
  </si>
  <si>
    <t>%</t>
  </si>
  <si>
    <t>902612377</t>
  </si>
  <si>
    <t>721/1</t>
  </si>
  <si>
    <t>Napojení odtoku na úkap pojistného ventilu (např. nálevka z plastového kanalizačního potrubí) vč. montáže</t>
  </si>
  <si>
    <t>kus</t>
  </si>
  <si>
    <t>640507001</t>
  </si>
  <si>
    <t>721174042</t>
  </si>
  <si>
    <t>Potrubí kanalizační z PP připojovací systém HT DN 40</t>
  </si>
  <si>
    <t>-118844792</t>
  </si>
  <si>
    <t>998721201</t>
  </si>
  <si>
    <t>Přesun hmot procentní pro vnitřní kanalizace v objektech v do 6 m</t>
  </si>
  <si>
    <t>20516161</t>
  </si>
  <si>
    <t>731/_1</t>
  </si>
  <si>
    <t>Hydraulická propojovací sada pro dvojkotel 1000D; hydraulické propojení výstupů a nízkoteplotních vstupů včetně uzavíracích klapek s elektropohony 230V na výstup z kotlů. Sada obsahuje: 2x mezipřírubová klapka D6100, 2x pohon SR320A pro mezipřírubové klap</t>
  </si>
  <si>
    <t>1607821737</t>
  </si>
  <si>
    <t>57</t>
  </si>
  <si>
    <t>731/_10</t>
  </si>
  <si>
    <t>Měření hluku při zkušebním provozu</t>
  </si>
  <si>
    <t>919817559</t>
  </si>
  <si>
    <t>42</t>
  </si>
  <si>
    <t>731/_3</t>
  </si>
  <si>
    <t>Vzdálené připojení online LAN</t>
  </si>
  <si>
    <t>948961714</t>
  </si>
  <si>
    <t>43</t>
  </si>
  <si>
    <t>731/_4</t>
  </si>
  <si>
    <t>Modul rozhraní - modul GLT 0-10 V</t>
  </si>
  <si>
    <t>-1901061779</t>
  </si>
  <si>
    <t>44</t>
  </si>
  <si>
    <t>731/_5</t>
  </si>
  <si>
    <t>Plynový filtr s měřícím hrdlem před a za filtrační vložkou, šířka pŕů filtrační vložky &lt; 50 µm` max. rozdíl tlaku 10 mbar; max. vstupní tlak 100 mbar; připojení Rp 2"</t>
  </si>
  <si>
    <t>1621967610</t>
  </si>
  <si>
    <t>53</t>
  </si>
  <si>
    <t>731/_6</t>
  </si>
  <si>
    <t>Spalinová klapka s motorickým pohonem DN 350</t>
  </si>
  <si>
    <t>-751735563</t>
  </si>
  <si>
    <t>54</t>
  </si>
  <si>
    <t>731/_7</t>
  </si>
  <si>
    <t>Provozní řád kotelny</t>
  </si>
  <si>
    <t>950701022</t>
  </si>
  <si>
    <t>55</t>
  </si>
  <si>
    <t>731/_8</t>
  </si>
  <si>
    <t>Bezpečnostní výstroj kotelny</t>
  </si>
  <si>
    <t>1259105266</t>
  </si>
  <si>
    <t>56</t>
  </si>
  <si>
    <t>731/_9</t>
  </si>
  <si>
    <t>Autorizované měření spalin</t>
  </si>
  <si>
    <t>-1710057590</t>
  </si>
  <si>
    <t>731/0001m</t>
  </si>
  <si>
    <t>Montáž plynového kondenzačního kotle; 2*500 kW (1000D); vč. zprovoznění a zaškolení obsluhy</t>
  </si>
  <si>
    <t>1270905078</t>
  </si>
  <si>
    <t>10</t>
  </si>
  <si>
    <t>731/100016201</t>
  </si>
  <si>
    <t>Stacionární plynový kondenzační kotel (dvojkotel), 2*500 kW (1000D)</t>
  </si>
  <si>
    <t>-734674701</t>
  </si>
  <si>
    <t>11</t>
  </si>
  <si>
    <t>731/7613609</t>
  </si>
  <si>
    <t>Neutralizační box KB 23, s granulátem (bez čerpadla)</t>
  </si>
  <si>
    <t>1996503864</t>
  </si>
  <si>
    <t>59</t>
  </si>
  <si>
    <t>731341130</t>
  </si>
  <si>
    <t>Hadice napouštěcí pryžové D 16/23</t>
  </si>
  <si>
    <t>-1099185859</t>
  </si>
  <si>
    <t>998731201</t>
  </si>
  <si>
    <t>Přesun hmot procentní pro kotelny v objektech v do 6 m</t>
  </si>
  <si>
    <t>-770792226</t>
  </si>
  <si>
    <t>732_R2</t>
  </si>
  <si>
    <t>Montáž a případné seřízení expanzní nádoby o objemu 80 litrů</t>
  </si>
  <si>
    <t>-1880247324</t>
  </si>
  <si>
    <t>732331617</t>
  </si>
  <si>
    <t>Nádoba tlaková expanzní s membránou závitové připojení PN 0,6 o objemu 80 litrů</t>
  </si>
  <si>
    <t>132921885</t>
  </si>
  <si>
    <t>733111115</t>
  </si>
  <si>
    <t>Potrubí ocelové závitové bezešvé běžné v kotelnách nebo strojovnách DN 25</t>
  </si>
  <si>
    <t>-391886866</t>
  </si>
  <si>
    <t>60</t>
  </si>
  <si>
    <t>733111116</t>
  </si>
  <si>
    <t>Potrubí ocelové závitové bezešvé běžné v kotelnách nebo strojovnách DN 32</t>
  </si>
  <si>
    <t>-1161526818</t>
  </si>
  <si>
    <t>733121232</t>
  </si>
  <si>
    <t>Potrubí ocelové hladké bezešvé v kotelnách nebo strojovnách D 133x4,5</t>
  </si>
  <si>
    <t>1143098762</t>
  </si>
  <si>
    <t>17</t>
  </si>
  <si>
    <t>733124128_1</t>
  </si>
  <si>
    <t>Příplatek k potrubí ocelovému hladkému za zhotovení přechodů z trubek hladkých kováním DN 150/125</t>
  </si>
  <si>
    <t>-1899663624</t>
  </si>
  <si>
    <t>18</t>
  </si>
  <si>
    <t>733190107</t>
  </si>
  <si>
    <t>Zkouška těsnosti potrubí ocelové závitové do DN 40</t>
  </si>
  <si>
    <t>490035217</t>
  </si>
  <si>
    <t>19</t>
  </si>
  <si>
    <t>733190232</t>
  </si>
  <si>
    <t>Zkouška těsnosti potrubí ocelové hladké přes D 89x5,0 do D 133x5,0</t>
  </si>
  <si>
    <t>-53255788</t>
  </si>
  <si>
    <t>20</t>
  </si>
  <si>
    <t>998733201</t>
  </si>
  <si>
    <t>Přesun hmot procentní pro rozvody potrubí v objektech v do 6 m</t>
  </si>
  <si>
    <t>493919547</t>
  </si>
  <si>
    <t>734_R2</t>
  </si>
  <si>
    <t>Pojistný ventil D25/32, Potv.= 550 kPa, aw=0,684, SO=380 mm2</t>
  </si>
  <si>
    <t>1792279</t>
  </si>
  <si>
    <t>22</t>
  </si>
  <si>
    <t>734_R3</t>
  </si>
  <si>
    <t>Montáž a seřízení pojistného ventilu DN 32/40</t>
  </si>
  <si>
    <t>-1190179717</t>
  </si>
  <si>
    <t>23</t>
  </si>
  <si>
    <t>734193117</t>
  </si>
  <si>
    <t>Klapka mezipřírubová uzavírací DN 100 PN 16 do 120°C disk tvárná litina</t>
  </si>
  <si>
    <t>-1763298964</t>
  </si>
  <si>
    <t>24</t>
  </si>
  <si>
    <t>734211120</t>
  </si>
  <si>
    <t>Ventil závitový odvzdušňovací G 1/2 PN 14 do 120°C automatický</t>
  </si>
  <si>
    <t>-1462255042</t>
  </si>
  <si>
    <t>25</t>
  </si>
  <si>
    <t>734291123</t>
  </si>
  <si>
    <t>Kohout plnící a vypouštěcí G 1/2 PN 10 do 110°C závitový</t>
  </si>
  <si>
    <t>-1766924205</t>
  </si>
  <si>
    <t>26</t>
  </si>
  <si>
    <t>734411127</t>
  </si>
  <si>
    <t>Teploměr technický s pevným stonkem a jímkou zadní připojení průměr 100 mm délky 100 mm ( 0-120°C )</t>
  </si>
  <si>
    <t>904313283</t>
  </si>
  <si>
    <t>27</t>
  </si>
  <si>
    <t>734421102</t>
  </si>
  <si>
    <t xml:space="preserve">Tlakoměr deformační typ č.03 312-S 06  0-600 kPa  M20x1,5
+ Tlakoměrová smyčka a tlakoměrový kohout M20x1,5
</t>
  </si>
  <si>
    <t>2141503765</t>
  </si>
  <si>
    <t>28</t>
  </si>
  <si>
    <t>734494213</t>
  </si>
  <si>
    <t>Návarek s trubkovým závitem G 1/2</t>
  </si>
  <si>
    <t>409315741</t>
  </si>
  <si>
    <t>61</t>
  </si>
  <si>
    <t>734Š_2</t>
  </si>
  <si>
    <t>Radiátorové šroubení RLV, přímé, DN 15</t>
  </si>
  <si>
    <t>ks</t>
  </si>
  <si>
    <t>-912182653</t>
  </si>
  <si>
    <t>62</t>
  </si>
  <si>
    <t>734ŠM_1</t>
  </si>
  <si>
    <t>Montáž radiátorového šroubení RLV, přímé, DN 15</t>
  </si>
  <si>
    <t>-1282174226</t>
  </si>
  <si>
    <t>63</t>
  </si>
  <si>
    <t>734TH</t>
  </si>
  <si>
    <t>Termostatická hlavice  s vestavěným čidlem s možností plného uzavření</t>
  </si>
  <si>
    <t>-1539828317</t>
  </si>
  <si>
    <t>64</t>
  </si>
  <si>
    <t>734TH M</t>
  </si>
  <si>
    <t xml:space="preserve">Montáž termostatické hlavice </t>
  </si>
  <si>
    <t>1669431256</t>
  </si>
  <si>
    <t>65</t>
  </si>
  <si>
    <t>734TV3_1</t>
  </si>
  <si>
    <t>Termostatický ventil s předregulací RA-N*P, přímý, DN15</t>
  </si>
  <si>
    <t>-143213290</t>
  </si>
  <si>
    <t>66</t>
  </si>
  <si>
    <t>734TVM_2</t>
  </si>
  <si>
    <t>Montáž termostatického ventilu s předregulací RA-N*P, přímý, DN15</t>
  </si>
  <si>
    <t>60532218</t>
  </si>
  <si>
    <t>67</t>
  </si>
  <si>
    <t>735000912</t>
  </si>
  <si>
    <t>Vyregulování ventilu nebo kohoutu dvojregulačního s termostatickým ovládáním</t>
  </si>
  <si>
    <t>-990194778</t>
  </si>
  <si>
    <t>29</t>
  </si>
  <si>
    <t>998734201</t>
  </si>
  <si>
    <t>Přesun hmot procentní pro armatury v objektech v do 6 m</t>
  </si>
  <si>
    <t>-1373861997</t>
  </si>
  <si>
    <t>70</t>
  </si>
  <si>
    <t>735152700</t>
  </si>
  <si>
    <t>Otopné těleso panelové VK třídeskové 3 přídavné přestupní plochy výška/délka 900/2000mm výkon 6656 W</t>
  </si>
  <si>
    <t>-1441248121</t>
  </si>
  <si>
    <t>69</t>
  </si>
  <si>
    <t>735ZV</t>
  </si>
  <si>
    <t>Zednické výpomoci</t>
  </si>
  <si>
    <t>-698252957</t>
  </si>
  <si>
    <t>30</t>
  </si>
  <si>
    <t>7671</t>
  </si>
  <si>
    <t>Standardní uchycení potrubí s protihlukovou ochranou</t>
  </si>
  <si>
    <t>kg</t>
  </si>
  <si>
    <t>943096960</t>
  </si>
  <si>
    <t>7672</t>
  </si>
  <si>
    <t>1742584708</t>
  </si>
  <si>
    <t>31</t>
  </si>
  <si>
    <t>767995111</t>
  </si>
  <si>
    <t>Montáž atypických zámečnických konstrukcí hmotnosti do 5 kg</t>
  </si>
  <si>
    <t>903528815</t>
  </si>
  <si>
    <t>33</t>
  </si>
  <si>
    <t>998767203</t>
  </si>
  <si>
    <t>Přesun hmot procentní pro zámečnické konstrukce v objektech v do 24 m</t>
  </si>
  <si>
    <t>910637792</t>
  </si>
  <si>
    <t>34</t>
  </si>
  <si>
    <t>783414101</t>
  </si>
  <si>
    <t>Základní jednonásobný syntetický nátěr klempířských konstrukcí</t>
  </si>
  <si>
    <t>-1855595906</t>
  </si>
  <si>
    <t>35</t>
  </si>
  <si>
    <t>783414340_1</t>
  </si>
  <si>
    <t>Nátěry olejové potrubí do DN 150 dvojnásobné, 1x email a základní</t>
  </si>
  <si>
    <t>-698560059</t>
  </si>
  <si>
    <t>36</t>
  </si>
  <si>
    <t>O01_01</t>
  </si>
  <si>
    <t>Topná zkouška / zkoušky funkčnosti systému UT</t>
  </si>
  <si>
    <t>h</t>
  </si>
  <si>
    <t>132951245</t>
  </si>
  <si>
    <t>37</t>
  </si>
  <si>
    <t>O01_02</t>
  </si>
  <si>
    <t>Zkouška pevnosti a těsnosti systému UT</t>
  </si>
  <si>
    <t>-1881282032</t>
  </si>
  <si>
    <t>38</t>
  </si>
  <si>
    <t>O01_03</t>
  </si>
  <si>
    <t xml:space="preserve">čištění, proplachy po montáži, vypouštění a napoštění soustavy,  </t>
  </si>
  <si>
    <t>1100072989</t>
  </si>
  <si>
    <t>39</t>
  </si>
  <si>
    <t>O01_05</t>
  </si>
  <si>
    <t>Orientační štítky strojního zařízení kotelny; popisy hlavních armatur; kotlů atd; popisy a vyznačení směru proudění v potrubí.</t>
  </si>
  <si>
    <t>-1146330243</t>
  </si>
  <si>
    <t>40</t>
  </si>
  <si>
    <t>O01_06</t>
  </si>
  <si>
    <t>Odborná prohlídka strojovny</t>
  </si>
  <si>
    <t>-197321712</t>
  </si>
  <si>
    <t>52</t>
  </si>
  <si>
    <t>O01_07</t>
  </si>
  <si>
    <t>Kotle-uvedení do provozu, seřízení, nastavení regulace kotlů a kaskády</t>
  </si>
  <si>
    <t>-1373532644</t>
  </si>
  <si>
    <t>41</t>
  </si>
  <si>
    <t>Poz</t>
  </si>
  <si>
    <t>512</t>
  </si>
  <si>
    <t>402729353</t>
  </si>
  <si>
    <t xml:space="preserve">Při zpracování cenové nabídky je nutné vycházet ze všech částí projektové dokumentace (technické zprávy, seznamu pozic, všech výkresů a specifikace materiálu).
Povinností dodavatele je překontrolovat specifikaci materiálu a případný chybějící materiál doplnit a ocenit.
Součástí ceny musí být veškeré náklady, aby cena byla konečná a zahrnovala celou dodávku a montáž akce.
Dodávka akce se předpokládá včetně kompletní montáže, veškerého souvisejícího doplňkového, podružného a montážního materiálu tak, aby celé zařízení bylo funkční a splňovalo všechny předpisy, které se na ně vztahují.
</t>
  </si>
  <si>
    <t>P</t>
  </si>
  <si>
    <t>PL - PLYN</t>
  </si>
  <si>
    <t>HSV -  HSV</t>
  </si>
  <si>
    <t xml:space="preserve">    8 -  Trubní vedení</t>
  </si>
  <si>
    <t xml:space="preserve">    9 - Ostatní konstrukce a práce, bourání</t>
  </si>
  <si>
    <t>PSV - Práce a dodávky PSV</t>
  </si>
  <si>
    <t xml:space="preserve">    723 - Zdravotechnika - vnitřní plynovod</t>
  </si>
  <si>
    <t>M - Práce a dodávky M</t>
  </si>
  <si>
    <t xml:space="preserve">    23-M - Montáže potrubí</t>
  </si>
  <si>
    <t xml:space="preserve">    36-M - Montáž prov.,měř. a regul. zařízení</t>
  </si>
  <si>
    <t>HZS - Hodinové zúčtovací sazby</t>
  </si>
  <si>
    <t>Ostatní -  Ostatní</t>
  </si>
  <si>
    <t xml:space="preserve">    OST2 - Poznámka</t>
  </si>
  <si>
    <t>899911111</t>
  </si>
  <si>
    <t>Osazení ocelových součástí pro potrubí závěsných a úložných hmotnosti jednotlivě do 5 kg</t>
  </si>
  <si>
    <t>-1510325703</t>
  </si>
  <si>
    <t>8/1</t>
  </si>
  <si>
    <t>Systémové podpory</t>
  </si>
  <si>
    <t>8</t>
  </si>
  <si>
    <t>-1059302586</t>
  </si>
  <si>
    <t>945412113</t>
  </si>
  <si>
    <t>Teleskopická hydraulická montážní plošina</t>
  </si>
  <si>
    <t>den</t>
  </si>
  <si>
    <t>-1238364840</t>
  </si>
  <si>
    <t>949101112</t>
  </si>
  <si>
    <t>Lešení pomocné pro objekty pozemních staveb s lešeňovou podlahou v do 3,5 m zatížení do 150 kg/m2</t>
  </si>
  <si>
    <t>1901557099</t>
  </si>
  <si>
    <t>723/1</t>
  </si>
  <si>
    <t>Membránový uzávěr BAP DN50-SVT-C-PN16 přetlak 100kPa</t>
  </si>
  <si>
    <t>1362955406</t>
  </si>
  <si>
    <t>723219102</t>
  </si>
  <si>
    <t>Montáž armatur plynovodních přírubových DN 50 ostatní typ</t>
  </si>
  <si>
    <t>2040537543</t>
  </si>
  <si>
    <t>723/2</t>
  </si>
  <si>
    <t>Regulátor tlaku CSB 404IT - B s bezpečnostním rychlouzávěrem, vnitřní impuls, pojistný ventil, přetlak  100/3kPa, množství 110m³/h</t>
  </si>
  <si>
    <t>-1321515792</t>
  </si>
  <si>
    <t>723/2a</t>
  </si>
  <si>
    <t>Montáž a zprovoznění regulátoru</t>
  </si>
  <si>
    <t>289804993</t>
  </si>
  <si>
    <t>723/2b</t>
  </si>
  <si>
    <t>Cesta servisního technika regulátoru</t>
  </si>
  <si>
    <t>km</t>
  </si>
  <si>
    <t>629737918</t>
  </si>
  <si>
    <t>723/2c</t>
  </si>
  <si>
    <t>Vstupní šroubení s O kroužkem</t>
  </si>
  <si>
    <t>321796588</t>
  </si>
  <si>
    <t>723/2d</t>
  </si>
  <si>
    <t>Výstupní šroubení 21/4“ x DN 50</t>
  </si>
  <si>
    <t>1440917593</t>
  </si>
  <si>
    <t>723/6</t>
  </si>
  <si>
    <t>Tlakoměr D160, 0-6kPa</t>
  </si>
  <si>
    <t>1018907577</t>
  </si>
  <si>
    <t>723/6,7a</t>
  </si>
  <si>
    <t>Dod. ventil tlakoměr. druh A AVL1110410</t>
  </si>
  <si>
    <t>-25279786</t>
  </si>
  <si>
    <t>723213214</t>
  </si>
  <si>
    <t>Kohout mezipřírubový kulový uzavírací DN 80 PN 16</t>
  </si>
  <si>
    <t>-61803672</t>
  </si>
  <si>
    <t>723221304</t>
  </si>
  <si>
    <t xml:space="preserve">Ventil vzorkovací G 1/2 </t>
  </si>
  <si>
    <t>1768188682</t>
  </si>
  <si>
    <t>723231162</t>
  </si>
  <si>
    <t xml:space="preserve">Kohout kulový G 1/2 </t>
  </si>
  <si>
    <t>-1332307116</t>
  </si>
  <si>
    <t>723111202</t>
  </si>
  <si>
    <t>Potrubí ocelové závitové černé bezešvé svařované běžné DN 15</t>
  </si>
  <si>
    <t>2008192836</t>
  </si>
  <si>
    <t>723150304</t>
  </si>
  <si>
    <t>Potrubí ocelové hladké černé bezešvé spojované svařováním tvářené za tepla D 32x2,6 mm</t>
  </si>
  <si>
    <t>703436306</t>
  </si>
  <si>
    <t>723150312</t>
  </si>
  <si>
    <t>Potrubí ocelové hladké černé bezešvé spojované svařováním tvářené za tepla D 57x3,2 mm</t>
  </si>
  <si>
    <t>1300747163</t>
  </si>
  <si>
    <t>723150314</t>
  </si>
  <si>
    <t>Potrubí ocelové hladké černé bezešvé spojované svařováním tvářené za tepla D 89x3,6 mm</t>
  </si>
  <si>
    <t>-1057675554</t>
  </si>
  <si>
    <t>723150345</t>
  </si>
  <si>
    <t>Redukce zhotovená kováním přes 1 DN DN 80/50</t>
  </si>
  <si>
    <t>-1642164919</t>
  </si>
  <si>
    <t>723150352</t>
  </si>
  <si>
    <t>Redukce zhotovená kováním přes 2 DN DN 50/20</t>
  </si>
  <si>
    <t>902023519</t>
  </si>
  <si>
    <t>733124113</t>
  </si>
  <si>
    <t>Příplatek k potrubí ocelovému hladkému za zhotovení přechodů z trubek hladkých kováním DN 25/15</t>
  </si>
  <si>
    <t>762550199</t>
  </si>
  <si>
    <t>723150367</t>
  </si>
  <si>
    <t>Chránička D 57x2,9 mm</t>
  </si>
  <si>
    <t>-120288500</t>
  </si>
  <si>
    <t>733193935</t>
  </si>
  <si>
    <t>Zaslepení potrubí ocelového hladkého dýnkem D 159</t>
  </si>
  <si>
    <t>-28427845</t>
  </si>
  <si>
    <t>723190207</t>
  </si>
  <si>
    <t>Přípojka plynovodní ocelová závitová černá bezešvá spojovaná na závit běžná DN 50</t>
  </si>
  <si>
    <t>-867334471</t>
  </si>
  <si>
    <t>723190901</t>
  </si>
  <si>
    <t>Uzavření,otevření plynovodního potrubí při opravě</t>
  </si>
  <si>
    <t>664105312</t>
  </si>
  <si>
    <t>722211813</t>
  </si>
  <si>
    <t>Demontáž armatur přírubových se dvěma přírubami do DN 80</t>
  </si>
  <si>
    <t>-667576985</t>
  </si>
  <si>
    <t>58</t>
  </si>
  <si>
    <t>722220862</t>
  </si>
  <si>
    <t>Demontáž armatur závitových se dvěma závity G do 5/4</t>
  </si>
  <si>
    <t>-1518831740</t>
  </si>
  <si>
    <t>722220852</t>
  </si>
  <si>
    <t>Demontáž armatur závitových s jedním závitem G do 5/4</t>
  </si>
  <si>
    <t>-1661159420</t>
  </si>
  <si>
    <t>734420811</t>
  </si>
  <si>
    <t>Demontáž tlakoměru</t>
  </si>
  <si>
    <t>-1249142927</t>
  </si>
  <si>
    <t>998723102</t>
  </si>
  <si>
    <t>Přesun hmot tonážní pro vnitřní plynovod v objektech v do 12 m</t>
  </si>
  <si>
    <t>1301583149</t>
  </si>
  <si>
    <t>998723181</t>
  </si>
  <si>
    <t>Příplatek k přesunu hmot tonážní 723 prováděný bez použití mechanizace</t>
  </si>
  <si>
    <t>-611254814</t>
  </si>
  <si>
    <t>998723193</t>
  </si>
  <si>
    <t>Příplatek k přesunu hmot tonážní 723 za zvětšený přesun do 500 m</t>
  </si>
  <si>
    <t>-1125444431</t>
  </si>
  <si>
    <t>783614651</t>
  </si>
  <si>
    <t>Základní antikorozní jednonásobný syntetický potrubí DN do 50 mm</t>
  </si>
  <si>
    <t>-2066599159</t>
  </si>
  <si>
    <t>783614661</t>
  </si>
  <si>
    <t>Základní antikorozní jednonásobný syntetický potrubí DN do 100 mm</t>
  </si>
  <si>
    <t>1357992599</t>
  </si>
  <si>
    <t>783615551</t>
  </si>
  <si>
    <t>Mezinátěr jednonásobný syntetický nátěr potrubí DN do 50 mm</t>
  </si>
  <si>
    <t>-1897367125</t>
  </si>
  <si>
    <t>783615561</t>
  </si>
  <si>
    <t>Mezinátěr jednonásobný syntetický nátěr potrubí DN do 100 mm</t>
  </si>
  <si>
    <t>58208496</t>
  </si>
  <si>
    <t>783667611</t>
  </si>
  <si>
    <t>Krycí dvojnásobný olejový nátěr potrubí DN do 50 mm</t>
  </si>
  <si>
    <t>-698434437</t>
  </si>
  <si>
    <t>783667631</t>
  </si>
  <si>
    <t>Krycí dvojnásobný olejový nátěr potrubí DN do 100 mm</t>
  </si>
  <si>
    <t>-1673863091</t>
  </si>
  <si>
    <t>23/1</t>
  </si>
  <si>
    <t>Napouštění potrubí plynem</t>
  </si>
  <si>
    <t>310615175</t>
  </si>
  <si>
    <t>23/2</t>
  </si>
  <si>
    <t>Odplynění</t>
  </si>
  <si>
    <t>1280291852</t>
  </si>
  <si>
    <t>23/3</t>
  </si>
  <si>
    <t>Revizní kniha</t>
  </si>
  <si>
    <t>-82721658</t>
  </si>
  <si>
    <t>230082020</t>
  </si>
  <si>
    <t>Demontáž potrubí do šrotu do 50 kg D 31,8 mm, tl 2,6 mm</t>
  </si>
  <si>
    <t>455171697</t>
  </si>
  <si>
    <t>230082038</t>
  </si>
  <si>
    <t>Demontáž potrubí do šrotu do 50 kg D 57 mm, tl 2,9 mm</t>
  </si>
  <si>
    <t>-1901228528</t>
  </si>
  <si>
    <t>230082056</t>
  </si>
  <si>
    <t>Demontáž potrubí do šrotu do 50 kg D 89 mm, tl 3,6 mm</t>
  </si>
  <si>
    <t>-2040322487</t>
  </si>
  <si>
    <t>230082087</t>
  </si>
  <si>
    <t>Demontáž potrubí do šrotu do 50 kg D 159 mm, tl 4,5 mm</t>
  </si>
  <si>
    <t>-1697213750</t>
  </si>
  <si>
    <t>230230016</t>
  </si>
  <si>
    <t>Hlavní tlaková zkouška vzduchem 0,6 MPa DN 50</t>
  </si>
  <si>
    <t>1030058575</t>
  </si>
  <si>
    <t>230230017</t>
  </si>
  <si>
    <t>Hlavní tlaková zkouška vzduchem 0,6 MPa DN 80</t>
  </si>
  <si>
    <t>-1040658603</t>
  </si>
  <si>
    <t>230230018</t>
  </si>
  <si>
    <t>Hlavní tlaková zkouška vzduchem 0,6 MPa DN 100</t>
  </si>
  <si>
    <t>-145317289</t>
  </si>
  <si>
    <t>230230020</t>
  </si>
  <si>
    <t>Hlavní tlaková zkouška vzduchem 0,6 MPa DN 150</t>
  </si>
  <si>
    <t>1256656473</t>
  </si>
  <si>
    <t>230230023</t>
  </si>
  <si>
    <t>Hlavní tlaková zkouška vzduchem 0,6 MPa DN 300</t>
  </si>
  <si>
    <t>-259138807</t>
  </si>
  <si>
    <t>230230076</t>
  </si>
  <si>
    <t>Čištění potrubí PN 38 6416 DN 200</t>
  </si>
  <si>
    <t>-756384642</t>
  </si>
  <si>
    <t>360410075</t>
  </si>
  <si>
    <t>Montáž tlakoměru diferenčního, průměr D 160, 033 78, bez přenosu</t>
  </si>
  <si>
    <t>-805796956</t>
  </si>
  <si>
    <t>HZS4212</t>
  </si>
  <si>
    <t>Hodinová zúčtovací sazba revizní technik specialista</t>
  </si>
  <si>
    <t>493349087</t>
  </si>
  <si>
    <t>134445178</t>
  </si>
  <si>
    <t>VZT - VZT</t>
  </si>
  <si>
    <t>D1 - Práce a dodávky HSV</t>
  </si>
  <si>
    <t xml:space="preserve">    9 - Ostatní konstrukce a práce-bourání</t>
  </si>
  <si>
    <t>D3 - Práce a dodávky PSV</t>
  </si>
  <si>
    <t>D5 - Práce a dodávky M</t>
  </si>
  <si>
    <t xml:space="preserve">    24-M - Montáže vzduchotechnických zařízení</t>
  </si>
  <si>
    <t xml:space="preserve">    25-M - Povrchová úprava strojů a zařízení</t>
  </si>
  <si>
    <t>941941041</t>
  </si>
  <si>
    <t>Montáž lešení jednořadového s podlahami š do 1,2 m v do 10 m</t>
  </si>
  <si>
    <t>-1885013526</t>
  </si>
  <si>
    <t>941941291</t>
  </si>
  <si>
    <t>Příplatek k lešení jednořadovému s podlahami š do 1,2 m v do 10 m za první a ZKD měsíc použití</t>
  </si>
  <si>
    <t>2064638671</t>
  </si>
  <si>
    <t>Použití za 1 měsíc: výměra za použití 1 měsíce, 1 x 30 = 30 m2</t>
  </si>
  <si>
    <t>941941841</t>
  </si>
  <si>
    <t>Demontáž lešení jednořadového s podlahami š do 1,2 m v do 10 m</t>
  </si>
  <si>
    <t>1778222843</t>
  </si>
  <si>
    <t>949009101</t>
  </si>
  <si>
    <t>Přesun hmot samostatně budovaných lešení do 50 m</t>
  </si>
  <si>
    <t>876718874</t>
  </si>
  <si>
    <t>949009193</t>
  </si>
  <si>
    <t>Příplatek k přesunu hmot samostatně budovaných lešení za zvětšený přesun do 500 m</t>
  </si>
  <si>
    <t>449344084</t>
  </si>
  <si>
    <t>713381211</t>
  </si>
  <si>
    <t>Montáž izolace tepelné vzduchotechnických kanálů izolacemi v pletivu do úchytné konstrukce z plechu</t>
  </si>
  <si>
    <t>2122729121</t>
  </si>
  <si>
    <t>Tabulka stavebních úprav, pol.: b</t>
  </si>
  <si>
    <t>631417850P</t>
  </si>
  <si>
    <t>pás izolační NOBASIL LSP 50 tl 60 mm; tab. SÚ, pol.:b</t>
  </si>
  <si>
    <t>-1115543793</t>
  </si>
  <si>
    <t>240010003P</t>
  </si>
  <si>
    <t>Příprava montáže, seřízení a uvedení zařízení do provozu</t>
  </si>
  <si>
    <t>1259130609</t>
  </si>
  <si>
    <t>240010031DM</t>
  </si>
  <si>
    <t>Demontáž ventilátor axiální VENA 200</t>
  </si>
  <si>
    <t>-429585460</t>
  </si>
  <si>
    <t>240010060</t>
  </si>
  <si>
    <t>Montáž axiálního ventilátoru do potrubí velikost do D500 vcelku; poz.č.: A6</t>
  </si>
  <si>
    <t>387576090</t>
  </si>
  <si>
    <t>429_A6</t>
  </si>
  <si>
    <t>Potrubní axiální ventilátorTCBT/6-450H; poz.č.: A6</t>
  </si>
  <si>
    <t>-981272748</t>
  </si>
  <si>
    <t>V = 3.000 m3/hod; Pc = 55 Pa; LWA = 69 dB(A); 0,161 kW (400V; 0,4 A)</t>
  </si>
  <si>
    <t>240050090P</t>
  </si>
  <si>
    <t>Montáž jednotka vytápěcí teplovzdušná; poz.č.: C1.1</t>
  </si>
  <si>
    <t>1783239832</t>
  </si>
  <si>
    <t>4291_C1.1</t>
  </si>
  <si>
    <t>Nástěnná vytáp. jedn. s ručně ovládanou sekundární žaluzií SAHARA MAXX HN21.UWARAU.AKD; poz.č.: C1.1</t>
  </si>
  <si>
    <t>1566113522</t>
  </si>
  <si>
    <t>Qt = 13,0 kW; 80/60°C; G 1"; 0,12 kW; 3x400V; 0,45A;</t>
  </si>
  <si>
    <t>429_C1.2</t>
  </si>
  <si>
    <t>Závěs vytápěcí jednotky Kompakt C; ZH2.5300; poz.č.: C1.2</t>
  </si>
  <si>
    <t>-422666152</t>
  </si>
  <si>
    <t>240070039P</t>
  </si>
  <si>
    <t>Montáž vložka tlumicí kruhová D 450; poz.č.: A7</t>
  </si>
  <si>
    <t>125721177</t>
  </si>
  <si>
    <t>429_A7</t>
  </si>
  <si>
    <t>Pružná spojka ACOP-450; poz.č.: A7</t>
  </si>
  <si>
    <t>1646313126</t>
  </si>
  <si>
    <t>240070540P</t>
  </si>
  <si>
    <t>Montáž klapka kruhová do potrubí D450; poz.č. A8</t>
  </si>
  <si>
    <t>-1379330477</t>
  </si>
  <si>
    <t>429_A8</t>
  </si>
  <si>
    <t>Zpětná klapka TSK-450; poz.č.: A8</t>
  </si>
  <si>
    <t>-2002799873</t>
  </si>
  <si>
    <t>240070673</t>
  </si>
  <si>
    <t>Montáž klapka regulační čtyřhranná 1000 x 500; poz.č.: A4</t>
  </si>
  <si>
    <t>524073809</t>
  </si>
  <si>
    <t>429_A4</t>
  </si>
  <si>
    <t>Regulační klapka těsná RKT-1000x500-Spro ovládání servopohonem; poz.č.: A4</t>
  </si>
  <si>
    <t>-430929523</t>
  </si>
  <si>
    <t>240070673P</t>
  </si>
  <si>
    <t>Montáž ruční šoupátko lehké se zkráceným listem na potrubí; rozměr: 1000x500 mm</t>
  </si>
  <si>
    <t>-2070337363</t>
  </si>
  <si>
    <t>429_A2</t>
  </si>
  <si>
    <t>Ruční šoupátko lehké se zkrác. listem na potr. 1000x500 mm;trvale ot. otvor: 1000x193 mm; poz.č.: A2</t>
  </si>
  <si>
    <t>257092125</t>
  </si>
  <si>
    <t>240070808P</t>
  </si>
  <si>
    <t>Montáž mřížka krycí kruhová velikost 450; poz.č.: A9</t>
  </si>
  <si>
    <t>-1686325279</t>
  </si>
  <si>
    <t>429_A9</t>
  </si>
  <si>
    <t>Ochranná mřížka DEF 450-A8; poz.č.: A9</t>
  </si>
  <si>
    <t>260796473</t>
  </si>
  <si>
    <t>240070930P</t>
  </si>
  <si>
    <t>Montáž protidešťové žaluzie na potrubí velikost 1000 x 500 mm; poz.č.: A1</t>
  </si>
  <si>
    <t>1041633368</t>
  </si>
  <si>
    <t>429_A1</t>
  </si>
  <si>
    <t>Protidešť. žaluzie hliník., se sítí, a mont. rámem do potr. (0,39 m2) PZAL-1000x500 mm; poz.č.: A1</t>
  </si>
  <si>
    <t>-1870615972</t>
  </si>
  <si>
    <t>240070985P</t>
  </si>
  <si>
    <t>Montáž mřížka krycí na čelní stranu potrubí velikost 1000 x 500; poz.č.: A5</t>
  </si>
  <si>
    <t>-598112523</t>
  </si>
  <si>
    <t>429_A5</t>
  </si>
  <si>
    <t>Krycí mřížka s rámem na potrubí1000x500 - pozink. síť; poz.č.: A5</t>
  </si>
  <si>
    <t>829703582</t>
  </si>
  <si>
    <t>240071140P</t>
  </si>
  <si>
    <t>Montáž zaslepovacího plechu otvoru po VENA200; B2</t>
  </si>
  <si>
    <t>1094165803</t>
  </si>
  <si>
    <t>429_B2</t>
  </si>
  <si>
    <t>Zaslepení otvoru po demontáži ventilátoru VENA 200; poz.č.: B2</t>
  </si>
  <si>
    <t>-1736604667</t>
  </si>
  <si>
    <t>240071289</t>
  </si>
  <si>
    <t>Zhotovení nosných konstrukcí a závěsů na montáži pro vzduchotechot. potr.; mont.mater.</t>
  </si>
  <si>
    <t>589009780</t>
  </si>
  <si>
    <t>Poz.č.: A12 + B2 + C2</t>
  </si>
  <si>
    <t>240071290</t>
  </si>
  <si>
    <t>Montáž nosných konstrukcí a závěsů pro vzduchot. zařízení - nabídka</t>
  </si>
  <si>
    <t>-1458684129</t>
  </si>
  <si>
    <t>429-nabídka</t>
  </si>
  <si>
    <t>Materiál na zhotovení nosných konstrukcí a závěsů pro vzduchot. zařízení - nabídka</t>
  </si>
  <si>
    <t>1562321580</t>
  </si>
  <si>
    <t>240071293P</t>
  </si>
  <si>
    <t>Ovládaní a propojení klapek servomotorem; poz.č.:A4a</t>
  </si>
  <si>
    <t>464085345</t>
  </si>
  <si>
    <t>Servopohon pro ovládání regulační klapky A4; ovládací kroutící moment min. 10 Nm; - dodávka, součást MaR</t>
  </si>
  <si>
    <t>240080068</t>
  </si>
  <si>
    <t>Montáž potrubí 4hranné sk.I ON 120405 obvod 3500; poz.č.: A11</t>
  </si>
  <si>
    <t>-1617667994</t>
  </si>
  <si>
    <t>Poz.č.: A11.1 + A11.2 + A11.3</t>
  </si>
  <si>
    <t>429821050</t>
  </si>
  <si>
    <t>trouba rovná potrubí čtyřhranné skupina 1 pozinkovaná plechová do obvodu D3500 mm; poz.č.: A11.1</t>
  </si>
  <si>
    <t>-72990812</t>
  </si>
  <si>
    <t>429821250</t>
  </si>
  <si>
    <t>tvarovka potrubí čtyřhranné skupina 1 pozinkovaná plechová do obvodu D3500 mm; poz.č.: A11.2 + A1.3</t>
  </si>
  <si>
    <t>393254159</t>
  </si>
  <si>
    <t>240080069DM</t>
  </si>
  <si>
    <t>Demontáž potrubí 4hranné sk.I ON 120405 obvod 4000 - stávající</t>
  </si>
  <si>
    <t>1986996733</t>
  </si>
  <si>
    <t>240080527P</t>
  </si>
  <si>
    <t>Dodávka vč. upevnění označovacích štítků na VZT zařízení</t>
  </si>
  <si>
    <t>1616584714</t>
  </si>
  <si>
    <t>240090577P</t>
  </si>
  <si>
    <t>Předávací řízení+měření a seřízení</t>
  </si>
  <si>
    <t>-1882807197</t>
  </si>
  <si>
    <t>999901</t>
  </si>
  <si>
    <t>Vedlejší rozpočtové náklady, rezerva rozpočtu</t>
  </si>
  <si>
    <t>-773790480</t>
  </si>
  <si>
    <t>10% montáže vzduchotechnického zařízení</t>
  </si>
  <si>
    <t>250010502</t>
  </si>
  <si>
    <t>Okartáčování intenzivní povrchů technologických zařízení členitých</t>
  </si>
  <si>
    <t>-822826636</t>
  </si>
  <si>
    <t>Výpočet plochy nosných konstrukcí a závěsů vzduchotechnického zařízení: 0,087 m2/kg x 92,0 kg = 8,004 m2</t>
  </si>
  <si>
    <t>250010531</t>
  </si>
  <si>
    <t>Očištění odrezovačem povrchů technologických zařízení  členitých</t>
  </si>
  <si>
    <t>1469171875</t>
  </si>
  <si>
    <t>245131210</t>
  </si>
  <si>
    <t>odrezovač</t>
  </si>
  <si>
    <t>841384096</t>
  </si>
  <si>
    <t>250010551</t>
  </si>
  <si>
    <t>Oprášení povrchů technologických zařízení členitých</t>
  </si>
  <si>
    <t>1374467115</t>
  </si>
  <si>
    <t>250010571</t>
  </si>
  <si>
    <t>Odmaštění povrchů technologických zařízení členitých</t>
  </si>
  <si>
    <t>106368700</t>
  </si>
  <si>
    <t>245111340</t>
  </si>
  <si>
    <t>odmašťovač</t>
  </si>
  <si>
    <t>l</t>
  </si>
  <si>
    <t>-1845180886</t>
  </si>
  <si>
    <t>250010601</t>
  </si>
  <si>
    <t>Zhotovení nátěru 1 složkového základního povrchů technologických zařízení členitých - 1x</t>
  </si>
  <si>
    <t>-1364410429</t>
  </si>
  <si>
    <t>246284800</t>
  </si>
  <si>
    <t>barva základní na kov - nátěr 1x</t>
  </si>
  <si>
    <t>-1574644614</t>
  </si>
  <si>
    <t>250010701</t>
  </si>
  <si>
    <t>Zhotovení nátěru 1 složkového krycího povrchů technologických zařízení členitých - 2x</t>
  </si>
  <si>
    <t>-62408481</t>
  </si>
  <si>
    <t>246280620</t>
  </si>
  <si>
    <t>email vrchní na kovové předměty - nátěr 2x</t>
  </si>
  <si>
    <t>-86272103</t>
  </si>
  <si>
    <t>246420160</t>
  </si>
  <si>
    <t>ředidlo do barvy</t>
  </si>
  <si>
    <t>-129360294</t>
  </si>
  <si>
    <t>246541300</t>
  </si>
  <si>
    <t>ředidlo čistící</t>
  </si>
  <si>
    <t>23318076</t>
  </si>
  <si>
    <t>999Poznánka</t>
  </si>
  <si>
    <t>1819807193</t>
  </si>
  <si>
    <t>Při zpracování cenové nabídky je nutné vycházet ze všech částí projektové dokumentace (technické zprávy, seznamu strojů s zařízení, všech výkresů a specifikace materiálu). Povinností dodavatele je překontrolovat specifikaci materiálu a případný chybějící; materiál doplnit a ocenit. Součástí ceny musí být veškeré náklady, aby cena byla konečná a zahrnovala celou dodávku a montáž akce. Dodávka akce se předpokládá včetně kompletní montáže, veškerého souvisejícího doplňkového, podružného a montážního materiálu; tak, aby celé zařízení bylo funkční a splňovalo všechny předpisy, které se na ně vztahují.</t>
  </si>
  <si>
    <t>MaR - MĚŘENÍ A REGULACE</t>
  </si>
  <si>
    <t>1 - Hardware a periferie</t>
  </si>
  <si>
    <t>markMX</t>
  </si>
  <si>
    <t>Kombinovaný I/O modul s řídící deskou PowerPC 88 I/O, ARM, bez displeje, 2x RS232, 2x RS485, Merbon IDE</t>
  </si>
  <si>
    <t>HT102</t>
  </si>
  <si>
    <t>markPLC ovládací panel LCD displej 4 x 20 znaků, komunikace přes Ethernet, napájení 24Vss/st +/- 10% Montáž do dveří rozvaděče, IP65</t>
  </si>
  <si>
    <t>DC-NHU8</t>
  </si>
  <si>
    <t>Ethernet switch, 8 kanálů</t>
  </si>
  <si>
    <t>R095</t>
  </si>
  <si>
    <t>Převodník M-bus - RS232 - do 25 připojených míst</t>
  </si>
  <si>
    <t>UT051</t>
  </si>
  <si>
    <t>Venkovní čidlo teploty, Pt1000</t>
  </si>
  <si>
    <t>TF-65 Pt1000, 100mm</t>
  </si>
  <si>
    <t>Stonkové teplotní čidlo Pt1000, 100mm, IP65</t>
  </si>
  <si>
    <t>TH-VA 100MM</t>
  </si>
  <si>
    <t>Nerezová jímka, O8×100 mm</t>
  </si>
  <si>
    <t>SHD-U 6</t>
  </si>
  <si>
    <t>Čidlo tlaku pro kapaliny a plyny /  0…6bar, 0-10V</t>
  </si>
  <si>
    <t>DS-205F</t>
  </si>
  <si>
    <t>Diferenční manostat nastavitelný 20..300 Pa</t>
  </si>
  <si>
    <t>TLAL</t>
  </si>
  <si>
    <t>Tlačítko v krabici, IP54</t>
  </si>
  <si>
    <t>RT-630kPa</t>
  </si>
  <si>
    <t>Regulátor tlaku 63-630 kPa (405 612 146 041)</t>
  </si>
  <si>
    <t>TR-040</t>
  </si>
  <si>
    <t>Prostorový termostat 0...+40 °C</t>
  </si>
  <si>
    <t>EN-24</t>
  </si>
  <si>
    <t>Kontrola zaplavení včetně sond</t>
  </si>
  <si>
    <t>SE-22D</t>
  </si>
  <si>
    <t>Detektor hořlavých plynů, katalytický senzor</t>
  </si>
  <si>
    <t>GABA 2S22/RE</t>
  </si>
  <si>
    <t>Detektor úniku CO</t>
  </si>
  <si>
    <t>GSM</t>
  </si>
  <si>
    <t>GSM modem, bez karty SIM a předplatného</t>
  </si>
  <si>
    <t>MIKROTIK-LTE</t>
  </si>
  <si>
    <t>MIKROTIK RB912UAG-5HPnD 600 MHz, 1x miniPCIe, 2x MMCX, 1x LAN, 1x USB, 1x SIM vč. L4, včetně napájecího zdroje a kovového indoor case pro RB912, anténa + kabel</t>
  </si>
  <si>
    <t>2 - Software a služby</t>
  </si>
  <si>
    <t>K1</t>
  </si>
  <si>
    <t>Vypracování uživatelských programů pro procesní stanice</t>
  </si>
  <si>
    <t>K2</t>
  </si>
  <si>
    <t>Vypracování uživatelských programů pro grafickou centrálu</t>
  </si>
  <si>
    <t>K3</t>
  </si>
  <si>
    <t>Oživení regulace, provedení potřebných zkoušek a zaškolení obsluhy</t>
  </si>
  <si>
    <t>K4</t>
  </si>
  <si>
    <t>Vypracování projektové dokumentace</t>
  </si>
  <si>
    <t>K5</t>
  </si>
  <si>
    <t>Instalace a zprovoznění LTE routeru bez SIM</t>
  </si>
  <si>
    <t>3 - Rozvaděče a montážní práce</t>
  </si>
  <si>
    <t>K6</t>
  </si>
  <si>
    <t>Dodávka rozvaděčů včetně silové části, příslušenství a revizí</t>
  </si>
  <si>
    <t>K7</t>
  </si>
  <si>
    <t>Dodávka kabelů a vybudování kabelových tras, zapojení kabelů na obou koncích</t>
  </si>
  <si>
    <t>K8</t>
  </si>
  <si>
    <t>Montáž periferií</t>
  </si>
  <si>
    <t>K9</t>
  </si>
  <si>
    <t>Doprava inženýring</t>
  </si>
  <si>
    <t>ST - STAVEBNÍ</t>
  </si>
  <si>
    <t>3 - Svislé a kompletní konstrukce</t>
  </si>
  <si>
    <t>61 - Úpravy povrchů vnitřní</t>
  </si>
  <si>
    <t>62 - Úpravy povrchů vnější</t>
  </si>
  <si>
    <t>63 - Podlahy a podlahové konstrukce</t>
  </si>
  <si>
    <t>64 - Výplně otvorů</t>
  </si>
  <si>
    <t>9 - Ostatní konstrukce, bourání</t>
  </si>
  <si>
    <t>94 - Lešení a stavební výtahy</t>
  </si>
  <si>
    <t>95 - Dokončovací konstrukce na pozemních stavbách</t>
  </si>
  <si>
    <t>96 - Bourání konstrukcí</t>
  </si>
  <si>
    <t>97 - Prorážení otvorů</t>
  </si>
  <si>
    <t>99 - Staveništní přesun hmot</t>
  </si>
  <si>
    <t>D96 - Přesuny suti a vybouraných hmot</t>
  </si>
  <si>
    <t>VN - Vedlejší náklady</t>
  </si>
  <si>
    <t>711 - Izolace proti vodě</t>
  </si>
  <si>
    <t>783 - Nátěry</t>
  </si>
  <si>
    <t>784 - Malby</t>
  </si>
  <si>
    <t>310271537R00</t>
  </si>
  <si>
    <t>Zazdívka otvorů do 1m2, pórobet.tvárnice,tl.37,5cm</t>
  </si>
  <si>
    <t>m3</t>
  </si>
  <si>
    <t>-490087499</t>
  </si>
  <si>
    <t xml:space="preserve">dozdívka VZT po vybour.okně : </t>
  </si>
  <si>
    <t>VV</t>
  </si>
  <si>
    <t>True</t>
  </si>
  <si>
    <t>(1,25*0,95-1,0*0,5)*0,5</t>
  </si>
  <si>
    <t xml:space="preserve">zazdívka otv. po dem. VZT 1m/1m : </t>
  </si>
  <si>
    <t>1,0*1,0*0,5</t>
  </si>
  <si>
    <t xml:space="preserve">zazdívka otv. po dem. VZT 1,2m/0,5m : </t>
  </si>
  <si>
    <t>1,2*0,5*0,5</t>
  </si>
  <si>
    <t>Součet</t>
  </si>
  <si>
    <t>346234321R00</t>
  </si>
  <si>
    <t>Zazdívka rýh 50 x 50 cm a vytvoření průduchu</t>
  </si>
  <si>
    <t>1073917844</t>
  </si>
  <si>
    <t>349231821RT2</t>
  </si>
  <si>
    <t>Přizdívka ostění s ozubem z cihel, kapsy do 30 cm, s použitím suché maltové směsi</t>
  </si>
  <si>
    <t>1626330314</t>
  </si>
  <si>
    <t>601011193R00</t>
  </si>
  <si>
    <t>Kontaktní nátěr pod omítky Cemix K bílý</t>
  </si>
  <si>
    <t>442505809</t>
  </si>
  <si>
    <t>Začátek provozního součtu</t>
  </si>
  <si>
    <t xml:space="preserve">  dozdívka VZT po vybour.okně : 1,25*0,95-1,0*0,5=0,68750</t>
  </si>
  <si>
    <t xml:space="preserve">  zazdívka otv. po dem. VZT 1m/1m : 1,0*1,0*2=2</t>
  </si>
  <si>
    <t xml:space="preserve">  zazdívka otv. po dem. VZT 1,2m/0,5m : 1,2*0,5*2=1,2</t>
  </si>
  <si>
    <t>Konec provozního součtu</t>
  </si>
  <si>
    <t xml:space="preserve">dozd.Ytong (+25% přesahy) : </t>
  </si>
  <si>
    <t>(0,6875+2+1,2)*1,25</t>
  </si>
  <si>
    <t>602011141RT3</t>
  </si>
  <si>
    <t>Štuk na stěnách vnitřní Cemix 033, ručně, tloušťka vrstvy 4 mm</t>
  </si>
  <si>
    <t>-2130410530</t>
  </si>
  <si>
    <t>602016191R00</t>
  </si>
  <si>
    <t>Penetrační nátěr stěn PROFI</t>
  </si>
  <si>
    <t>1843493124</t>
  </si>
  <si>
    <t xml:space="preserve">dozd.Ytong : </t>
  </si>
  <si>
    <t>4,85938*2</t>
  </si>
  <si>
    <t>612409991RT2</t>
  </si>
  <si>
    <t>Začištění omítek kolem oken,dveří apod., s použitím suché maltové směsi</t>
  </si>
  <si>
    <t>-12857456</t>
  </si>
  <si>
    <t>(0,5+1,0)*2*2</t>
  </si>
  <si>
    <t xml:space="preserve">chráničky : </t>
  </si>
  <si>
    <t>3,14*0,057*2*2</t>
  </si>
  <si>
    <t>612481211RT8</t>
  </si>
  <si>
    <t>Montáž výztužné sítě(perlinky)do stěrky-vnit.stěny, včetně výztužné sítě a stěrkového tmelu Cemix</t>
  </si>
  <si>
    <t>1171752063</t>
  </si>
  <si>
    <t>622471318R00</t>
  </si>
  <si>
    <t>Nátěr nebo nástřik stěn vnějších</t>
  </si>
  <si>
    <t>658603740</t>
  </si>
  <si>
    <t>1,0</t>
  </si>
  <si>
    <t>622472112R00</t>
  </si>
  <si>
    <t>Omítka stěn vnější ze SMS štuková slož. II. ručně</t>
  </si>
  <si>
    <t>1546079105</t>
  </si>
  <si>
    <t>622481211RT8</t>
  </si>
  <si>
    <t>Montáž výztužné sítě(perlinky)do stěrky-vněj.stěny, včetně výztužné sítě a stěrkového tmelu Cemix</t>
  </si>
  <si>
    <t>317838616</t>
  </si>
  <si>
    <t>631312121R00</t>
  </si>
  <si>
    <t>Doplnění mazanin betonem do 4 m2, do tl. 8 cm</t>
  </si>
  <si>
    <t>2109035175</t>
  </si>
  <si>
    <t>1,46*2,62*0,05</t>
  </si>
  <si>
    <t>1,38*2,48*0,05</t>
  </si>
  <si>
    <t>631316115R00</t>
  </si>
  <si>
    <t>Postřik nových beton. podlah proti prvotn. vysych.</t>
  </si>
  <si>
    <t>-2048692132</t>
  </si>
  <si>
    <t>631319161R00</t>
  </si>
  <si>
    <t>Příplatek za konečnou úpravu mazanin tl. 8 cm</t>
  </si>
  <si>
    <t>189678665</t>
  </si>
  <si>
    <t>631416211RT3</t>
  </si>
  <si>
    <t>Mazanina betonová PROFI, tloušťka 5 - 8 cm, PROFI Estrich, pevnost v tlaku 30 MPa</t>
  </si>
  <si>
    <t>878675065</t>
  </si>
  <si>
    <t>Položka pořadí 13 :</t>
  </si>
  <si>
    <t>0,36238</t>
  </si>
  <si>
    <t>632411904R00</t>
  </si>
  <si>
    <t>Penetrace savých podkladů 0,25 l/m2</t>
  </si>
  <si>
    <t>-1382421131</t>
  </si>
  <si>
    <t>1,46*2,62</t>
  </si>
  <si>
    <t>1,38*2,48</t>
  </si>
  <si>
    <t>641960000R00</t>
  </si>
  <si>
    <t>Těsnění spár otvorových prvků PU pěnou</t>
  </si>
  <si>
    <t>593366153</t>
  </si>
  <si>
    <t>(1,0+0,5)*2</t>
  </si>
  <si>
    <t>dozdívka po prostupech VZT :</t>
  </si>
  <si>
    <t>1,0+1,2</t>
  </si>
  <si>
    <t>chránička :</t>
  </si>
  <si>
    <t>3,14*0,057*2</t>
  </si>
  <si>
    <t>910      T02</t>
  </si>
  <si>
    <t>Hzs - ostatní nezměřitelné stavební práce a přípomoci při rekonstrukci (práce malého rozsahu)</t>
  </si>
  <si>
    <t>287336613</t>
  </si>
  <si>
    <t>941955001R00</t>
  </si>
  <si>
    <t>Lešení lehké pomocné, výška podlahy do 1,2 m</t>
  </si>
  <si>
    <t>332974546</t>
  </si>
  <si>
    <t>713552121R00</t>
  </si>
  <si>
    <t>Protipož.trubní ucpávka EI 120, do D 108 mm, stěna</t>
  </si>
  <si>
    <t>970199017</t>
  </si>
  <si>
    <t>723150367R00</t>
  </si>
  <si>
    <t>Potrubí ocel. černé svařované - chráničky D 57/2,9</t>
  </si>
  <si>
    <t>1991808137</t>
  </si>
  <si>
    <t>2*0,6</t>
  </si>
  <si>
    <t>952901114R00</t>
  </si>
  <si>
    <t>Vyčištění budov o výšce podlaží nad 4 m</t>
  </si>
  <si>
    <t>1222153183</t>
  </si>
  <si>
    <t>764410850R00</t>
  </si>
  <si>
    <t>Demontáž oplechování parapetů,rš od 100 do 330 mm</t>
  </si>
  <si>
    <t>-1791373722</t>
  </si>
  <si>
    <t>962052211R00</t>
  </si>
  <si>
    <t>Bourání zdiva železobetonového nadzákladového</t>
  </si>
  <si>
    <t>-2112465057</t>
  </si>
  <si>
    <t>1,46*2,62*0,15</t>
  </si>
  <si>
    <t>1,38*2,48*0,15</t>
  </si>
  <si>
    <t>967031132R00</t>
  </si>
  <si>
    <t>Přisekání rovných ostění cihelných na MVC</t>
  </si>
  <si>
    <t>-1782014972</t>
  </si>
  <si>
    <t xml:space="preserve">vybour.okno : </t>
  </si>
  <si>
    <t>0,5*(0,95+1,25)*2</t>
  </si>
  <si>
    <t>968071112R00</t>
  </si>
  <si>
    <t>Vyvěšení kovových křídel oken pl. 1,5 m2</t>
  </si>
  <si>
    <t>1076796229</t>
  </si>
  <si>
    <t>968072245R00</t>
  </si>
  <si>
    <t>Vybourání kovových rámů oken jednod. pl. 2 m2</t>
  </si>
  <si>
    <t>-1475212134</t>
  </si>
  <si>
    <t>0,95*1,25</t>
  </si>
  <si>
    <t>970031060R00</t>
  </si>
  <si>
    <t>Vrtání jádrové do zdiva cihelného do D 60 mm</t>
  </si>
  <si>
    <t>1903131812</t>
  </si>
  <si>
    <t>2*0,5</t>
  </si>
  <si>
    <t>970033060R00</t>
  </si>
  <si>
    <t>Příp. za jádr. vrt. ve H nad 1,5 m cihel do D 60mm</t>
  </si>
  <si>
    <t>1251720876</t>
  </si>
  <si>
    <t>970034060R00</t>
  </si>
  <si>
    <t>Příp. za jádr. vrt. vod. ve stěně cihel do D 60 mm</t>
  </si>
  <si>
    <t>1081935812</t>
  </si>
  <si>
    <t>970037060R00</t>
  </si>
  <si>
    <t>Příp. časté přem. str. jád. vrt. v cihel do D 60mm</t>
  </si>
  <si>
    <t>-1174842501</t>
  </si>
  <si>
    <t>999281145R00</t>
  </si>
  <si>
    <t>Přesun hmot pro opravy a údržbu do v. 6 m, nošením</t>
  </si>
  <si>
    <t>1830285960</t>
  </si>
  <si>
    <t>979081111R00</t>
  </si>
  <si>
    <t>Odvoz suti a vybour. hmot na skládku do 1 km</t>
  </si>
  <si>
    <t>150765604</t>
  </si>
  <si>
    <t>979081121R00</t>
  </si>
  <si>
    <t>Příplatek k odvozu za každý další 1 km</t>
  </si>
  <si>
    <t>-1942598078</t>
  </si>
  <si>
    <t>979082111R00</t>
  </si>
  <si>
    <t>Vnitrostaveništní doprava suti do 10 m</t>
  </si>
  <si>
    <t>465361649</t>
  </si>
  <si>
    <t>979082121R00</t>
  </si>
  <si>
    <t>Příplatek k vnitrost. dopravě suti za dalších 5 m</t>
  </si>
  <si>
    <t>1525014630</t>
  </si>
  <si>
    <t>979086112R00</t>
  </si>
  <si>
    <t>Nakládání nebo překládání suti a vybouraných hmot</t>
  </si>
  <si>
    <t>-65535963</t>
  </si>
  <si>
    <t>979093111R00</t>
  </si>
  <si>
    <t>Uložení suti na skládku bez zhutnění</t>
  </si>
  <si>
    <t>-515848286</t>
  </si>
  <si>
    <t>979990001R00</t>
  </si>
  <si>
    <t>Poplatek za skládku stavební suti</t>
  </si>
  <si>
    <t>-540649826</t>
  </si>
  <si>
    <t>005121 R.1</t>
  </si>
  <si>
    <t>Soubor</t>
  </si>
  <si>
    <t>-855330612</t>
  </si>
  <si>
    <t>005124010R.1</t>
  </si>
  <si>
    <t>Koordinační činnost</t>
  </si>
  <si>
    <t>647457101</t>
  </si>
  <si>
    <t>005211080R.1</t>
  </si>
  <si>
    <t>Bezpečnostní a hygienická opatření na staveništi</t>
  </si>
  <si>
    <t>-57682659</t>
  </si>
  <si>
    <t>711212002R00</t>
  </si>
  <si>
    <t>Hydroizolační povlak - nátěr nebo stěrka</t>
  </si>
  <si>
    <t>-602833221</t>
  </si>
  <si>
    <t>711212901R00</t>
  </si>
  <si>
    <t>Provedení penetrace podkladů pod hydroizol.stěrky</t>
  </si>
  <si>
    <t>750159006</t>
  </si>
  <si>
    <t>998711101R00</t>
  </si>
  <si>
    <t>Přesun hmot pro izolace proti vodě, výšky do 6 m</t>
  </si>
  <si>
    <t>1256045478</t>
  </si>
  <si>
    <t>783424340R00</t>
  </si>
  <si>
    <t>Nátěr syntet. potrubí do DN 50 mm  Z+2x +1x email</t>
  </si>
  <si>
    <t>-1836454101</t>
  </si>
  <si>
    <t xml:space="preserve">chránička : </t>
  </si>
  <si>
    <t>784450020RA0</t>
  </si>
  <si>
    <t>Malba ze směsi Remal, penetrace 1x, bílá 2x</t>
  </si>
  <si>
    <t>48727906</t>
  </si>
  <si>
    <t xml:space="preserve">dotčené prostory-předpoklad : </t>
  </si>
  <si>
    <t>10,0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</si>
</sst>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8"/>
      <color theme="10"/>
      <name val="Wingdings 2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8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8" fillId="0" borderId="0" xfId="0" applyFont="1" applyAlignment="1">
      <alignment horizontal="left" vertical="center"/>
    </xf>
    <xf numFmtId="0" fontId="0" fillId="0" borderId="0" xfId="0" applyBorder="1"/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6" xfId="0" applyBorder="1"/>
    <xf numFmtId="0" fontId="21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4" fontId="22" fillId="0" borderId="7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center"/>
    </xf>
    <xf numFmtId="4" fontId="4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23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4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4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left" vertical="center"/>
    </xf>
    <xf numFmtId="0" fontId="0" fillId="6" borderId="9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left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4" fontId="27" fillId="0" borderId="0" xfId="0" applyNumberFormat="1" applyFont="1" applyBorder="1" applyAlignment="1">
      <alignment horizontal="right" vertical="center"/>
    </xf>
    <xf numFmtId="4" fontId="27" fillId="0" borderId="0" xfId="0" applyNumberFormat="1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vertical="center"/>
    </xf>
    <xf numFmtId="4" fontId="30" fillId="0" borderId="0" xfId="0" applyNumberFormat="1" applyFont="1" applyBorder="1" applyAlignment="1">
      <alignment horizontal="right" vertical="center"/>
    </xf>
    <xf numFmtId="4" fontId="30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3" fillId="0" borderId="0" xfId="20" applyFont="1" applyAlignment="1">
      <alignment horizontal="center" vertical="center"/>
    </xf>
    <xf numFmtId="4" fontId="24" fillId="0" borderId="16" xfId="0" applyNumberFormat="1" applyFont="1" applyBorder="1" applyAlignment="1">
      <alignment vertical="center"/>
    </xf>
    <xf numFmtId="4" fontId="24" fillId="0" borderId="17" xfId="0" applyNumberFormat="1" applyFont="1" applyBorder="1" applyAlignment="1">
      <alignment vertical="center"/>
    </xf>
    <xf numFmtId="166" fontId="24" fillId="0" borderId="17" xfId="0" applyNumberFormat="1" applyFont="1" applyBorder="1" applyAlignment="1">
      <alignment vertical="center"/>
    </xf>
    <xf numFmtId="4" fontId="24" fillId="0" borderId="18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9" fillId="4" borderId="0" xfId="0" applyNumberFormat="1" applyFont="1" applyFill="1" applyBorder="1" applyAlignment="1" applyProtection="1">
      <alignment vertical="center"/>
      <protection locked="0"/>
    </xf>
    <xf numFmtId="164" fontId="24" fillId="4" borderId="11" xfId="0" applyNumberFormat="1" applyFont="1" applyFill="1" applyBorder="1" applyAlignment="1" applyProtection="1">
      <alignment horizontal="center" vertical="center"/>
      <protection locked="0"/>
    </xf>
    <xf numFmtId="0" fontId="24" fillId="4" borderId="12" xfId="0" applyFont="1" applyFill="1" applyBorder="1" applyAlignment="1" applyProtection="1">
      <alignment horizontal="center" vertical="center"/>
      <protection locked="0"/>
    </xf>
    <xf numFmtId="4" fontId="24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4" borderId="0" xfId="0" applyFont="1" applyFill="1" applyBorder="1" applyAlignment="1" applyProtection="1">
      <alignment horizontal="left" vertical="center"/>
      <protection locked="0"/>
    </xf>
    <xf numFmtId="164" fontId="24" fillId="4" borderId="14" xfId="0" applyNumberFormat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164" fontId="24" fillId="4" borderId="16" xfId="0" applyNumberFormat="1" applyFont="1" applyFill="1" applyBorder="1" applyAlignment="1" applyProtection="1">
      <alignment horizontal="center" vertical="center"/>
      <protection locked="0"/>
    </xf>
    <xf numFmtId="0" fontId="24" fillId="4" borderId="17" xfId="0" applyFont="1" applyFill="1" applyBorder="1" applyAlignment="1" applyProtection="1">
      <alignment horizontal="center" vertical="center"/>
      <protection locked="0"/>
    </xf>
    <xf numFmtId="0" fontId="27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4" fontId="27" fillId="6" borderId="0" xfId="0" applyNumberFormat="1" applyFont="1" applyFill="1" applyBorder="1" applyAlignment="1">
      <alignment vertical="center"/>
    </xf>
    <xf numFmtId="0" fontId="0" fillId="2" borderId="0" xfId="0" applyFill="1" applyProtection="1">
      <protection/>
    </xf>
    <xf numFmtId="0" fontId="15" fillId="2" borderId="0" xfId="20" applyFont="1" applyFill="1" applyAlignment="1" applyProtection="1">
      <alignment horizontal="center" vertical="center"/>
      <protection/>
    </xf>
    <xf numFmtId="0" fontId="19" fillId="0" borderId="0" xfId="0" applyFont="1" applyBorder="1" applyAlignment="1">
      <alignment horizontal="left" vertical="center" wrapText="1"/>
    </xf>
    <xf numFmtId="165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0" fontId="4" fillId="6" borderId="8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right" vertical="center"/>
    </xf>
    <xf numFmtId="0" fontId="4" fillId="6" borderId="9" xfId="0" applyFont="1" applyFill="1" applyBorder="1" applyAlignment="1">
      <alignment horizontal="center" vertical="center"/>
    </xf>
    <xf numFmtId="4" fontId="4" fillId="6" borderId="9" xfId="0" applyNumberFormat="1" applyFont="1" applyFill="1" applyBorder="1" applyAlignment="1">
      <alignment vertical="center"/>
    </xf>
    <xf numFmtId="4" fontId="4" fillId="6" borderId="10" xfId="0" applyNumberFormat="1" applyFont="1" applyFill="1" applyBorder="1" applyAlignment="1">
      <alignment vertical="center"/>
    </xf>
    <xf numFmtId="0" fontId="3" fillId="6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4" fontId="34" fillId="0" borderId="0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" fontId="7" fillId="0" borderId="0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4" fontId="7" fillId="0" borderId="0" xfId="0" applyNumberFormat="1" applyFont="1" applyBorder="1" applyAlignment="1">
      <alignment/>
    </xf>
    <xf numFmtId="4" fontId="35" fillId="0" borderId="0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4" fontId="9" fillId="0" borderId="0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7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 vertical="center"/>
    </xf>
    <xf numFmtId="166" fontId="36" fillId="0" borderId="12" xfId="0" applyNumberFormat="1" applyFont="1" applyBorder="1" applyAlignment="1">
      <alignment/>
    </xf>
    <xf numFmtId="166" fontId="36" fillId="0" borderId="13" xfId="0" applyNumberFormat="1" applyFont="1" applyBorder="1" applyAlignment="1">
      <alignment/>
    </xf>
    <xf numFmtId="4" fontId="37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" fontId="7" fillId="0" borderId="17" xfId="0" applyNumberFormat="1" applyFont="1" applyBorder="1" applyAlignment="1">
      <alignment/>
    </xf>
    <xf numFmtId="4" fontId="7" fillId="0" borderId="17" xfId="0" applyNumberFormat="1" applyFont="1" applyBorder="1" applyAlignment="1">
      <alignment vertical="center"/>
    </xf>
    <xf numFmtId="0" fontId="8" fillId="0" borderId="5" xfId="0" applyFont="1" applyBorder="1" applyAlignment="1">
      <alignment/>
    </xf>
    <xf numFmtId="0" fontId="8" fillId="0" borderId="14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6" fontId="0" fillId="0" borderId="25" xfId="0" applyNumberFormat="1" applyFont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2" fillId="4" borderId="25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7" fillId="0" borderId="23" xfId="0" applyNumberFormat="1" applyFont="1" applyBorder="1" applyAlignment="1">
      <alignment/>
    </xf>
    <xf numFmtId="4" fontId="7" fillId="0" borderId="2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166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>
      <alignment vertical="center"/>
    </xf>
    <xf numFmtId="0" fontId="2" fillId="4" borderId="25" xfId="0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4" fontId="9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/>
    </xf>
    <xf numFmtId="4" fontId="7" fillId="0" borderId="12" xfId="0" applyNumberFormat="1" applyFont="1" applyBorder="1" applyAlignment="1">
      <alignment vertical="center"/>
    </xf>
    <xf numFmtId="0" fontId="38" fillId="0" borderId="25" xfId="0" applyFont="1" applyBorder="1" applyAlignment="1" applyProtection="1">
      <alignment horizontal="center" vertical="center"/>
      <protection locked="0"/>
    </xf>
    <xf numFmtId="49" fontId="38" fillId="0" borderId="25" xfId="0" applyNumberFormat="1" applyFont="1" applyBorder="1" applyAlignment="1" applyProtection="1">
      <alignment horizontal="left" vertical="center" wrapText="1"/>
      <protection locked="0"/>
    </xf>
    <xf numFmtId="0" fontId="38" fillId="0" borderId="25" xfId="0" applyFont="1" applyBorder="1" applyAlignment="1" applyProtection="1">
      <alignment horizontal="left" vertical="center" wrapText="1"/>
      <protection locked="0"/>
    </xf>
    <xf numFmtId="0" fontId="38" fillId="0" borderId="25" xfId="0" applyFont="1" applyBorder="1" applyAlignment="1" applyProtection="1">
      <alignment horizontal="center" vertical="center" wrapText="1"/>
      <protection locked="0"/>
    </xf>
    <xf numFmtId="166" fontId="38" fillId="0" borderId="25" xfId="0" applyNumberFormat="1" applyFont="1" applyBorder="1" applyAlignment="1" applyProtection="1">
      <alignment vertical="center"/>
      <protection locked="0"/>
    </xf>
    <xf numFmtId="4" fontId="38" fillId="4" borderId="25" xfId="0" applyNumberFormat="1" applyFont="1" applyFill="1" applyBorder="1" applyAlignment="1" applyProtection="1">
      <alignment vertical="center"/>
      <protection locked="0"/>
    </xf>
    <xf numFmtId="4" fontId="38" fillId="0" borderId="25" xfId="0" applyNumberFormat="1" applyFont="1" applyBorder="1" applyAlignment="1" applyProtection="1">
      <alignment vertical="center"/>
      <protection locked="0"/>
    </xf>
    <xf numFmtId="4" fontId="9" fillId="0" borderId="23" xfId="0" applyNumberFormat="1" applyFont="1" applyBorder="1" applyAlignment="1">
      <alignment/>
    </xf>
    <xf numFmtId="4" fontId="9" fillId="0" borderId="23" xfId="0" applyNumberFormat="1" applyFont="1" applyBorder="1" applyAlignment="1">
      <alignment vertical="center"/>
    </xf>
    <xf numFmtId="0" fontId="39" fillId="0" borderId="12" xfId="0" applyFont="1" applyBorder="1" applyAlignment="1">
      <alignment vertical="center" wrapText="1"/>
    </xf>
    <xf numFmtId="4" fontId="27" fillId="0" borderId="23" xfId="0" applyNumberFormat="1" applyFont="1" applyBorder="1" applyAlignment="1">
      <alignment/>
    </xf>
    <xf numFmtId="4" fontId="4" fillId="0" borderId="23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66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166" fontId="12" fillId="0" borderId="0" xfId="0" applyNumberFormat="1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07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5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</row>
    <row r="2" spans="3:72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R2" s="23" t="s">
        <v>8</v>
      </c>
      <c r="BS2" s="24" t="s">
        <v>9</v>
      </c>
      <c r="BT2" s="24" t="s">
        <v>10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11</v>
      </c>
      <c r="BT3" s="24" t="s">
        <v>12</v>
      </c>
    </row>
    <row r="4" spans="2:71" ht="36.95" customHeight="1">
      <c r="B4" s="28"/>
      <c r="C4" s="29" t="s">
        <v>13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1"/>
      <c r="AS4" s="22" t="s">
        <v>14</v>
      </c>
      <c r="BE4" s="32" t="s">
        <v>15</v>
      </c>
      <c r="BS4" s="24" t="s">
        <v>16</v>
      </c>
    </row>
    <row r="5" spans="2:71" ht="14.4" customHeight="1">
      <c r="B5" s="28"/>
      <c r="C5" s="33"/>
      <c r="D5" s="34" t="s">
        <v>17</v>
      </c>
      <c r="E5" s="33"/>
      <c r="F5" s="33"/>
      <c r="G5" s="33"/>
      <c r="H5" s="33"/>
      <c r="I5" s="33"/>
      <c r="J5" s="33"/>
      <c r="K5" s="35" t="s">
        <v>18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1"/>
      <c r="BE5" s="36" t="s">
        <v>19</v>
      </c>
      <c r="BS5" s="24" t="s">
        <v>9</v>
      </c>
    </row>
    <row r="6" spans="2:71" ht="36.95" customHeight="1">
      <c r="B6" s="28"/>
      <c r="C6" s="33"/>
      <c r="D6" s="37" t="s">
        <v>20</v>
      </c>
      <c r="E6" s="33"/>
      <c r="F6" s="33"/>
      <c r="G6" s="33"/>
      <c r="H6" s="33"/>
      <c r="I6" s="33"/>
      <c r="J6" s="33"/>
      <c r="K6" s="38" t="s">
        <v>21</v>
      </c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1"/>
      <c r="BE6" s="39"/>
      <c r="BS6" s="24" t="s">
        <v>9</v>
      </c>
    </row>
    <row r="7" spans="2:71" ht="14.4" customHeight="1">
      <c r="B7" s="28"/>
      <c r="C7" s="33"/>
      <c r="D7" s="40" t="s">
        <v>22</v>
      </c>
      <c r="E7" s="33"/>
      <c r="F7" s="33"/>
      <c r="G7" s="33"/>
      <c r="H7" s="33"/>
      <c r="I7" s="33"/>
      <c r="J7" s="33"/>
      <c r="K7" s="35" t="s">
        <v>5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40" t="s">
        <v>23</v>
      </c>
      <c r="AL7" s="33"/>
      <c r="AM7" s="33"/>
      <c r="AN7" s="35" t="s">
        <v>5</v>
      </c>
      <c r="AO7" s="33"/>
      <c r="AP7" s="33"/>
      <c r="AQ7" s="31"/>
      <c r="BE7" s="39"/>
      <c r="BS7" s="24" t="s">
        <v>9</v>
      </c>
    </row>
    <row r="8" spans="2:71" ht="14.4" customHeight="1">
      <c r="B8" s="28"/>
      <c r="C8" s="33"/>
      <c r="D8" s="40" t="s">
        <v>24</v>
      </c>
      <c r="E8" s="33"/>
      <c r="F8" s="33"/>
      <c r="G8" s="33"/>
      <c r="H8" s="33"/>
      <c r="I8" s="33"/>
      <c r="J8" s="33"/>
      <c r="K8" s="35" t="s">
        <v>25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40" t="s">
        <v>26</v>
      </c>
      <c r="AL8" s="33"/>
      <c r="AM8" s="33"/>
      <c r="AN8" s="41" t="s">
        <v>27</v>
      </c>
      <c r="AO8" s="33"/>
      <c r="AP8" s="33"/>
      <c r="AQ8" s="31"/>
      <c r="BE8" s="39"/>
      <c r="BS8" s="24" t="s">
        <v>9</v>
      </c>
    </row>
    <row r="9" spans="2:71" ht="14.4" customHeight="1">
      <c r="B9" s="28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1"/>
      <c r="BE9" s="39"/>
      <c r="BS9" s="24" t="s">
        <v>9</v>
      </c>
    </row>
    <row r="10" spans="2:71" ht="14.4" customHeight="1">
      <c r="B10" s="28"/>
      <c r="C10" s="33"/>
      <c r="D10" s="40" t="s">
        <v>28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40" t="s">
        <v>29</v>
      </c>
      <c r="AL10" s="33"/>
      <c r="AM10" s="33"/>
      <c r="AN10" s="35" t="s">
        <v>5</v>
      </c>
      <c r="AO10" s="33"/>
      <c r="AP10" s="33"/>
      <c r="AQ10" s="31"/>
      <c r="BE10" s="39"/>
      <c r="BS10" s="24" t="s">
        <v>9</v>
      </c>
    </row>
    <row r="11" spans="2:71" ht="18.45" customHeight="1">
      <c r="B11" s="28"/>
      <c r="C11" s="33"/>
      <c r="D11" s="33"/>
      <c r="E11" s="35" t="s">
        <v>25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40" t="s">
        <v>30</v>
      </c>
      <c r="AL11" s="33"/>
      <c r="AM11" s="33"/>
      <c r="AN11" s="35" t="s">
        <v>5</v>
      </c>
      <c r="AO11" s="33"/>
      <c r="AP11" s="33"/>
      <c r="AQ11" s="31"/>
      <c r="BE11" s="39"/>
      <c r="BS11" s="24" t="s">
        <v>9</v>
      </c>
    </row>
    <row r="12" spans="2:71" ht="6.95" customHeight="1">
      <c r="B12" s="28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1"/>
      <c r="BE12" s="39"/>
      <c r="BS12" s="24" t="s">
        <v>9</v>
      </c>
    </row>
    <row r="13" spans="2:71" ht="14.4" customHeight="1">
      <c r="B13" s="28"/>
      <c r="C13" s="33"/>
      <c r="D13" s="40" t="s">
        <v>31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40" t="s">
        <v>29</v>
      </c>
      <c r="AL13" s="33"/>
      <c r="AM13" s="33"/>
      <c r="AN13" s="42" t="s">
        <v>32</v>
      </c>
      <c r="AO13" s="33"/>
      <c r="AP13" s="33"/>
      <c r="AQ13" s="31"/>
      <c r="BE13" s="39"/>
      <c r="BS13" s="24" t="s">
        <v>9</v>
      </c>
    </row>
    <row r="14" spans="2:71" ht="13.5">
      <c r="B14" s="28"/>
      <c r="C14" s="33"/>
      <c r="D14" s="33"/>
      <c r="E14" s="42" t="s">
        <v>32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30</v>
      </c>
      <c r="AL14" s="33"/>
      <c r="AM14" s="33"/>
      <c r="AN14" s="42" t="s">
        <v>32</v>
      </c>
      <c r="AO14" s="33"/>
      <c r="AP14" s="33"/>
      <c r="AQ14" s="31"/>
      <c r="BE14" s="39"/>
      <c r="BS14" s="24" t="s">
        <v>9</v>
      </c>
    </row>
    <row r="15" spans="2:71" ht="6.95" customHeight="1">
      <c r="B15" s="28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1"/>
      <c r="BE15" s="39"/>
      <c r="BS15" s="24" t="s">
        <v>6</v>
      </c>
    </row>
    <row r="16" spans="2:71" ht="14.4" customHeight="1">
      <c r="B16" s="28"/>
      <c r="C16" s="33"/>
      <c r="D16" s="40" t="s">
        <v>33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40" t="s">
        <v>29</v>
      </c>
      <c r="AL16" s="33"/>
      <c r="AM16" s="33"/>
      <c r="AN16" s="35" t="s">
        <v>5</v>
      </c>
      <c r="AO16" s="33"/>
      <c r="AP16" s="33"/>
      <c r="AQ16" s="31"/>
      <c r="BE16" s="39"/>
      <c r="BS16" s="24" t="s">
        <v>6</v>
      </c>
    </row>
    <row r="17" spans="2:71" ht="18.45" customHeight="1">
      <c r="B17" s="28"/>
      <c r="C17" s="33"/>
      <c r="D17" s="33"/>
      <c r="E17" s="35" t="s">
        <v>25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40" t="s">
        <v>30</v>
      </c>
      <c r="AL17" s="33"/>
      <c r="AM17" s="33"/>
      <c r="AN17" s="35" t="s">
        <v>5</v>
      </c>
      <c r="AO17" s="33"/>
      <c r="AP17" s="33"/>
      <c r="AQ17" s="31"/>
      <c r="BE17" s="39"/>
      <c r="BS17" s="24" t="s">
        <v>6</v>
      </c>
    </row>
    <row r="18" spans="2:71" ht="6.95" customHeight="1">
      <c r="B18" s="28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1"/>
      <c r="BE18" s="39"/>
      <c r="BS18" s="24" t="s">
        <v>11</v>
      </c>
    </row>
    <row r="19" spans="2:71" ht="14.4" customHeight="1">
      <c r="B19" s="28"/>
      <c r="C19" s="33"/>
      <c r="D19" s="40" t="s">
        <v>34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40" t="s">
        <v>29</v>
      </c>
      <c r="AL19" s="33"/>
      <c r="AM19" s="33"/>
      <c r="AN19" s="35" t="s">
        <v>5</v>
      </c>
      <c r="AO19" s="33"/>
      <c r="AP19" s="33"/>
      <c r="AQ19" s="31"/>
      <c r="BE19" s="39"/>
      <c r="BS19" s="24" t="s">
        <v>11</v>
      </c>
    </row>
    <row r="20" spans="2:57" ht="18.45" customHeight="1">
      <c r="B20" s="28"/>
      <c r="C20" s="33"/>
      <c r="D20" s="33"/>
      <c r="E20" s="35" t="s">
        <v>25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40" t="s">
        <v>30</v>
      </c>
      <c r="AL20" s="33"/>
      <c r="AM20" s="33"/>
      <c r="AN20" s="35" t="s">
        <v>5</v>
      </c>
      <c r="AO20" s="33"/>
      <c r="AP20" s="33"/>
      <c r="AQ20" s="31"/>
      <c r="BE20" s="39"/>
    </row>
    <row r="21" spans="2:57" ht="6.95" customHeight="1">
      <c r="B21" s="28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1"/>
      <c r="BE21" s="39"/>
    </row>
    <row r="22" spans="2:57" ht="13.5">
      <c r="B22" s="28"/>
      <c r="C22" s="33"/>
      <c r="D22" s="40" t="s">
        <v>35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1"/>
      <c r="BE22" s="39"/>
    </row>
    <row r="23" spans="2:57" ht="16.5" customHeight="1">
      <c r="B23" s="28"/>
      <c r="C23" s="33"/>
      <c r="D23" s="33"/>
      <c r="E23" s="44" t="s">
        <v>5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33"/>
      <c r="AP23" s="33"/>
      <c r="AQ23" s="31"/>
      <c r="BE23" s="39"/>
    </row>
    <row r="24" spans="2:57" ht="6.95" customHeight="1">
      <c r="B24" s="28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1"/>
      <c r="BE24" s="39"/>
    </row>
    <row r="25" spans="2:57" ht="6.95" customHeight="1">
      <c r="B25" s="28"/>
      <c r="C25" s="33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33"/>
      <c r="AQ25" s="31"/>
      <c r="BE25" s="39"/>
    </row>
    <row r="26" spans="2:57" ht="14.4" customHeight="1">
      <c r="B26" s="28"/>
      <c r="C26" s="33"/>
      <c r="D26" s="46" t="s">
        <v>36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47">
        <f>ROUND(AG87,0)</f>
        <v>0</v>
      </c>
      <c r="AL26" s="33"/>
      <c r="AM26" s="33"/>
      <c r="AN26" s="33"/>
      <c r="AO26" s="33"/>
      <c r="AP26" s="33"/>
      <c r="AQ26" s="31"/>
      <c r="BE26" s="39"/>
    </row>
    <row r="27" spans="2:57" ht="14.4" customHeight="1">
      <c r="B27" s="28"/>
      <c r="C27" s="33"/>
      <c r="D27" s="46" t="s">
        <v>37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47">
        <f>ROUND(AG100,0)</f>
        <v>0</v>
      </c>
      <c r="AL27" s="47"/>
      <c r="AM27" s="47"/>
      <c r="AN27" s="47"/>
      <c r="AO27" s="47"/>
      <c r="AP27" s="33"/>
      <c r="AQ27" s="31"/>
      <c r="BE27" s="39"/>
    </row>
    <row r="28" spans="2:57" s="1" customFormat="1" ht="6.95" customHeight="1">
      <c r="B28" s="4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50"/>
      <c r="BE28" s="39"/>
    </row>
    <row r="29" spans="2:57" s="1" customFormat="1" ht="25.9" customHeight="1">
      <c r="B29" s="48"/>
      <c r="C29" s="49"/>
      <c r="D29" s="51" t="s">
        <v>38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3">
        <f>ROUND(AK26+AK27,0)</f>
        <v>0</v>
      </c>
      <c r="AL29" s="52"/>
      <c r="AM29" s="52"/>
      <c r="AN29" s="52"/>
      <c r="AO29" s="52"/>
      <c r="AP29" s="49"/>
      <c r="AQ29" s="50"/>
      <c r="BE29" s="39"/>
    </row>
    <row r="30" spans="2:57" s="1" customFormat="1" ht="6.95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50"/>
      <c r="BE30" s="39"/>
    </row>
    <row r="31" spans="2:57" s="2" customFormat="1" ht="14.4" customHeight="1">
      <c r="B31" s="54"/>
      <c r="C31" s="55"/>
      <c r="D31" s="56" t="s">
        <v>39</v>
      </c>
      <c r="E31" s="55"/>
      <c r="F31" s="56" t="s">
        <v>40</v>
      </c>
      <c r="G31" s="55"/>
      <c r="H31" s="55"/>
      <c r="I31" s="55"/>
      <c r="J31" s="55"/>
      <c r="K31" s="55"/>
      <c r="L31" s="57">
        <v>0.21</v>
      </c>
      <c r="M31" s="55"/>
      <c r="N31" s="55"/>
      <c r="O31" s="55"/>
      <c r="P31" s="55"/>
      <c r="Q31" s="55"/>
      <c r="R31" s="55"/>
      <c r="S31" s="55"/>
      <c r="T31" s="58" t="s">
        <v>41</v>
      </c>
      <c r="U31" s="55"/>
      <c r="V31" s="55"/>
      <c r="W31" s="59">
        <f>ROUND(AZ87+SUM(CD101:CD105),0)</f>
        <v>0</v>
      </c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9">
        <f>ROUND(AV87+SUM(BY101:BY105),0)</f>
        <v>0</v>
      </c>
      <c r="AL31" s="55"/>
      <c r="AM31" s="55"/>
      <c r="AN31" s="55"/>
      <c r="AO31" s="55"/>
      <c r="AP31" s="55"/>
      <c r="AQ31" s="60"/>
      <c r="BE31" s="39"/>
    </row>
    <row r="32" spans="2:57" s="2" customFormat="1" ht="14.4" customHeight="1">
      <c r="B32" s="54"/>
      <c r="C32" s="55"/>
      <c r="D32" s="55"/>
      <c r="E32" s="55"/>
      <c r="F32" s="56" t="s">
        <v>42</v>
      </c>
      <c r="G32" s="55"/>
      <c r="H32" s="55"/>
      <c r="I32" s="55"/>
      <c r="J32" s="55"/>
      <c r="K32" s="55"/>
      <c r="L32" s="57">
        <v>0.15</v>
      </c>
      <c r="M32" s="55"/>
      <c r="N32" s="55"/>
      <c r="O32" s="55"/>
      <c r="P32" s="55"/>
      <c r="Q32" s="55"/>
      <c r="R32" s="55"/>
      <c r="S32" s="55"/>
      <c r="T32" s="58" t="s">
        <v>41</v>
      </c>
      <c r="U32" s="55"/>
      <c r="V32" s="55"/>
      <c r="W32" s="59">
        <f>ROUND(BA87+SUM(CE101:CE105),0)</f>
        <v>0</v>
      </c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9">
        <f>ROUND(AW87+SUM(BZ101:BZ105),0)</f>
        <v>0</v>
      </c>
      <c r="AL32" s="55"/>
      <c r="AM32" s="55"/>
      <c r="AN32" s="55"/>
      <c r="AO32" s="55"/>
      <c r="AP32" s="55"/>
      <c r="AQ32" s="60"/>
      <c r="BE32" s="39"/>
    </row>
    <row r="33" spans="2:57" s="2" customFormat="1" ht="14.4" customHeight="1" hidden="1">
      <c r="B33" s="54"/>
      <c r="C33" s="55"/>
      <c r="D33" s="55"/>
      <c r="E33" s="55"/>
      <c r="F33" s="56" t="s">
        <v>43</v>
      </c>
      <c r="G33" s="55"/>
      <c r="H33" s="55"/>
      <c r="I33" s="55"/>
      <c r="J33" s="55"/>
      <c r="K33" s="55"/>
      <c r="L33" s="57">
        <v>0.21</v>
      </c>
      <c r="M33" s="55"/>
      <c r="N33" s="55"/>
      <c r="O33" s="55"/>
      <c r="P33" s="55"/>
      <c r="Q33" s="55"/>
      <c r="R33" s="55"/>
      <c r="S33" s="55"/>
      <c r="T33" s="58" t="s">
        <v>41</v>
      </c>
      <c r="U33" s="55"/>
      <c r="V33" s="55"/>
      <c r="W33" s="59">
        <f>ROUND(BB87+SUM(CF101:CF105),0)</f>
        <v>0</v>
      </c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9">
        <v>0</v>
      </c>
      <c r="AL33" s="55"/>
      <c r="AM33" s="55"/>
      <c r="AN33" s="55"/>
      <c r="AO33" s="55"/>
      <c r="AP33" s="55"/>
      <c r="AQ33" s="60"/>
      <c r="BE33" s="39"/>
    </row>
    <row r="34" spans="2:57" s="2" customFormat="1" ht="14.4" customHeight="1" hidden="1">
      <c r="B34" s="54"/>
      <c r="C34" s="55"/>
      <c r="D34" s="55"/>
      <c r="E34" s="55"/>
      <c r="F34" s="56" t="s">
        <v>44</v>
      </c>
      <c r="G34" s="55"/>
      <c r="H34" s="55"/>
      <c r="I34" s="55"/>
      <c r="J34" s="55"/>
      <c r="K34" s="55"/>
      <c r="L34" s="57">
        <v>0.15</v>
      </c>
      <c r="M34" s="55"/>
      <c r="N34" s="55"/>
      <c r="O34" s="55"/>
      <c r="P34" s="55"/>
      <c r="Q34" s="55"/>
      <c r="R34" s="55"/>
      <c r="S34" s="55"/>
      <c r="T34" s="58" t="s">
        <v>41</v>
      </c>
      <c r="U34" s="55"/>
      <c r="V34" s="55"/>
      <c r="W34" s="59">
        <f>ROUND(BC87+SUM(CG101:CG105),0)</f>
        <v>0</v>
      </c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9">
        <v>0</v>
      </c>
      <c r="AL34" s="55"/>
      <c r="AM34" s="55"/>
      <c r="AN34" s="55"/>
      <c r="AO34" s="55"/>
      <c r="AP34" s="55"/>
      <c r="AQ34" s="60"/>
      <c r="BE34" s="39"/>
    </row>
    <row r="35" spans="2:43" s="2" customFormat="1" ht="14.4" customHeight="1" hidden="1">
      <c r="B35" s="54"/>
      <c r="C35" s="55"/>
      <c r="D35" s="55"/>
      <c r="E35" s="55"/>
      <c r="F35" s="56" t="s">
        <v>45</v>
      </c>
      <c r="G35" s="55"/>
      <c r="H35" s="55"/>
      <c r="I35" s="55"/>
      <c r="J35" s="55"/>
      <c r="K35" s="55"/>
      <c r="L35" s="57">
        <v>0</v>
      </c>
      <c r="M35" s="55"/>
      <c r="N35" s="55"/>
      <c r="O35" s="55"/>
      <c r="P35" s="55"/>
      <c r="Q35" s="55"/>
      <c r="R35" s="55"/>
      <c r="S35" s="55"/>
      <c r="T35" s="58" t="s">
        <v>41</v>
      </c>
      <c r="U35" s="55"/>
      <c r="V35" s="55"/>
      <c r="W35" s="59">
        <f>ROUND(BD87+SUM(CH101:CH105),0)</f>
        <v>0</v>
      </c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9">
        <v>0</v>
      </c>
      <c r="AL35" s="55"/>
      <c r="AM35" s="55"/>
      <c r="AN35" s="55"/>
      <c r="AO35" s="55"/>
      <c r="AP35" s="55"/>
      <c r="AQ35" s="60"/>
    </row>
    <row r="36" spans="2:43" s="1" customFormat="1" ht="6.95" customHeight="1"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50"/>
    </row>
    <row r="37" spans="2:43" s="1" customFormat="1" ht="25.9" customHeight="1">
      <c r="B37" s="48"/>
      <c r="C37" s="61"/>
      <c r="D37" s="62" t="s">
        <v>46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4" t="s">
        <v>47</v>
      </c>
      <c r="U37" s="63"/>
      <c r="V37" s="63"/>
      <c r="W37" s="63"/>
      <c r="X37" s="65" t="s">
        <v>48</v>
      </c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6">
        <f>SUM(AK29:AK35)</f>
        <v>0</v>
      </c>
      <c r="AL37" s="63"/>
      <c r="AM37" s="63"/>
      <c r="AN37" s="63"/>
      <c r="AO37" s="67"/>
      <c r="AP37" s="61"/>
      <c r="AQ37" s="50"/>
    </row>
    <row r="38" spans="2:43" s="1" customFormat="1" ht="14.4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50"/>
    </row>
    <row r="39" spans="2:43" ht="13.5">
      <c r="B39" s="28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1"/>
    </row>
    <row r="40" spans="2:43" ht="13.5">
      <c r="B40" s="28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1"/>
    </row>
    <row r="41" spans="2:43" ht="13.5">
      <c r="B41" s="28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1"/>
    </row>
    <row r="42" spans="2:43" ht="13.5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1"/>
    </row>
    <row r="43" spans="2:43" ht="13.5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1"/>
    </row>
    <row r="44" spans="2:43" ht="13.5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1"/>
    </row>
    <row r="45" spans="2:43" ht="13.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1"/>
    </row>
    <row r="46" spans="2:43" ht="13.5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1"/>
    </row>
    <row r="47" spans="2:43" ht="13.5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1"/>
    </row>
    <row r="48" spans="2:43" ht="13.5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1"/>
    </row>
    <row r="49" spans="2:43" s="1" customFormat="1" ht="13.5">
      <c r="B49" s="48"/>
      <c r="C49" s="49"/>
      <c r="D49" s="68" t="s">
        <v>49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70"/>
      <c r="AA49" s="49"/>
      <c r="AB49" s="49"/>
      <c r="AC49" s="68" t="s">
        <v>50</v>
      </c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70"/>
      <c r="AP49" s="49"/>
      <c r="AQ49" s="50"/>
    </row>
    <row r="50" spans="2:43" ht="13.5">
      <c r="B50" s="28"/>
      <c r="C50" s="33"/>
      <c r="D50" s="71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72"/>
      <c r="AA50" s="33"/>
      <c r="AB50" s="33"/>
      <c r="AC50" s="71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72"/>
      <c r="AP50" s="33"/>
      <c r="AQ50" s="31"/>
    </row>
    <row r="51" spans="2:43" ht="13.5">
      <c r="B51" s="28"/>
      <c r="C51" s="33"/>
      <c r="D51" s="71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72"/>
      <c r="AA51" s="33"/>
      <c r="AB51" s="33"/>
      <c r="AC51" s="71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72"/>
      <c r="AP51" s="33"/>
      <c r="AQ51" s="31"/>
    </row>
    <row r="52" spans="2:43" ht="13.5">
      <c r="B52" s="28"/>
      <c r="C52" s="33"/>
      <c r="D52" s="71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72"/>
      <c r="AA52" s="33"/>
      <c r="AB52" s="33"/>
      <c r="AC52" s="71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72"/>
      <c r="AP52" s="33"/>
      <c r="AQ52" s="31"/>
    </row>
    <row r="53" spans="2:43" ht="13.5">
      <c r="B53" s="28"/>
      <c r="C53" s="33"/>
      <c r="D53" s="71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72"/>
      <c r="AA53" s="33"/>
      <c r="AB53" s="33"/>
      <c r="AC53" s="71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72"/>
      <c r="AP53" s="33"/>
      <c r="AQ53" s="31"/>
    </row>
    <row r="54" spans="2:43" ht="13.5">
      <c r="B54" s="28"/>
      <c r="C54" s="33"/>
      <c r="D54" s="71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72"/>
      <c r="AA54" s="33"/>
      <c r="AB54" s="33"/>
      <c r="AC54" s="71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72"/>
      <c r="AP54" s="33"/>
      <c r="AQ54" s="31"/>
    </row>
    <row r="55" spans="2:43" ht="13.5">
      <c r="B55" s="28"/>
      <c r="C55" s="33"/>
      <c r="D55" s="71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72"/>
      <c r="AA55" s="33"/>
      <c r="AB55" s="33"/>
      <c r="AC55" s="71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72"/>
      <c r="AP55" s="33"/>
      <c r="AQ55" s="31"/>
    </row>
    <row r="56" spans="2:43" ht="13.5">
      <c r="B56" s="28"/>
      <c r="C56" s="33"/>
      <c r="D56" s="71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72"/>
      <c r="AA56" s="33"/>
      <c r="AB56" s="33"/>
      <c r="AC56" s="71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72"/>
      <c r="AP56" s="33"/>
      <c r="AQ56" s="31"/>
    </row>
    <row r="57" spans="2:43" ht="13.5">
      <c r="B57" s="28"/>
      <c r="C57" s="33"/>
      <c r="D57" s="71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72"/>
      <c r="AA57" s="33"/>
      <c r="AB57" s="33"/>
      <c r="AC57" s="71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72"/>
      <c r="AP57" s="33"/>
      <c r="AQ57" s="31"/>
    </row>
    <row r="58" spans="2:43" s="1" customFormat="1" ht="13.5">
      <c r="B58" s="48"/>
      <c r="C58" s="49"/>
      <c r="D58" s="73" t="s">
        <v>51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5" t="s">
        <v>52</v>
      </c>
      <c r="S58" s="74"/>
      <c r="T58" s="74"/>
      <c r="U58" s="74"/>
      <c r="V58" s="74"/>
      <c r="W58" s="74"/>
      <c r="X58" s="74"/>
      <c r="Y58" s="74"/>
      <c r="Z58" s="76"/>
      <c r="AA58" s="49"/>
      <c r="AB58" s="49"/>
      <c r="AC58" s="73" t="s">
        <v>51</v>
      </c>
      <c r="AD58" s="74"/>
      <c r="AE58" s="74"/>
      <c r="AF58" s="74"/>
      <c r="AG58" s="74"/>
      <c r="AH58" s="74"/>
      <c r="AI58" s="74"/>
      <c r="AJ58" s="74"/>
      <c r="AK58" s="74"/>
      <c r="AL58" s="74"/>
      <c r="AM58" s="75" t="s">
        <v>52</v>
      </c>
      <c r="AN58" s="74"/>
      <c r="AO58" s="76"/>
      <c r="AP58" s="49"/>
      <c r="AQ58" s="50"/>
    </row>
    <row r="59" spans="2:43" ht="13.5">
      <c r="B59" s="28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1"/>
    </row>
    <row r="60" spans="2:43" s="1" customFormat="1" ht="13.5">
      <c r="B60" s="48"/>
      <c r="C60" s="49"/>
      <c r="D60" s="68" t="s">
        <v>53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70"/>
      <c r="AA60" s="49"/>
      <c r="AB60" s="49"/>
      <c r="AC60" s="68" t="s">
        <v>54</v>
      </c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70"/>
      <c r="AP60" s="49"/>
      <c r="AQ60" s="50"/>
    </row>
    <row r="61" spans="2:43" ht="13.5">
      <c r="B61" s="28"/>
      <c r="C61" s="33"/>
      <c r="D61" s="71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72"/>
      <c r="AA61" s="33"/>
      <c r="AB61" s="33"/>
      <c r="AC61" s="71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72"/>
      <c r="AP61" s="33"/>
      <c r="AQ61" s="31"/>
    </row>
    <row r="62" spans="2:43" ht="13.5">
      <c r="B62" s="28"/>
      <c r="C62" s="33"/>
      <c r="D62" s="71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72"/>
      <c r="AA62" s="33"/>
      <c r="AB62" s="33"/>
      <c r="AC62" s="71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72"/>
      <c r="AP62" s="33"/>
      <c r="AQ62" s="31"/>
    </row>
    <row r="63" spans="2:43" ht="13.5">
      <c r="B63" s="28"/>
      <c r="C63" s="33"/>
      <c r="D63" s="71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72"/>
      <c r="AA63" s="33"/>
      <c r="AB63" s="33"/>
      <c r="AC63" s="71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72"/>
      <c r="AP63" s="33"/>
      <c r="AQ63" s="31"/>
    </row>
    <row r="64" spans="2:43" ht="13.5">
      <c r="B64" s="28"/>
      <c r="C64" s="33"/>
      <c r="D64" s="71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72"/>
      <c r="AA64" s="33"/>
      <c r="AB64" s="33"/>
      <c r="AC64" s="71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72"/>
      <c r="AP64" s="33"/>
      <c r="AQ64" s="31"/>
    </row>
    <row r="65" spans="2:43" ht="13.5">
      <c r="B65" s="28"/>
      <c r="C65" s="33"/>
      <c r="D65" s="71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72"/>
      <c r="AA65" s="33"/>
      <c r="AB65" s="33"/>
      <c r="AC65" s="71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72"/>
      <c r="AP65" s="33"/>
      <c r="AQ65" s="31"/>
    </row>
    <row r="66" spans="2:43" ht="13.5">
      <c r="B66" s="28"/>
      <c r="C66" s="33"/>
      <c r="D66" s="71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72"/>
      <c r="AA66" s="33"/>
      <c r="AB66" s="33"/>
      <c r="AC66" s="71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72"/>
      <c r="AP66" s="33"/>
      <c r="AQ66" s="31"/>
    </row>
    <row r="67" spans="2:43" ht="13.5">
      <c r="B67" s="28"/>
      <c r="C67" s="33"/>
      <c r="D67" s="71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72"/>
      <c r="AA67" s="33"/>
      <c r="AB67" s="33"/>
      <c r="AC67" s="71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72"/>
      <c r="AP67" s="33"/>
      <c r="AQ67" s="31"/>
    </row>
    <row r="68" spans="2:43" ht="13.5">
      <c r="B68" s="28"/>
      <c r="C68" s="33"/>
      <c r="D68" s="71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72"/>
      <c r="AA68" s="33"/>
      <c r="AB68" s="33"/>
      <c r="AC68" s="71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72"/>
      <c r="AP68" s="33"/>
      <c r="AQ68" s="31"/>
    </row>
    <row r="69" spans="2:43" s="1" customFormat="1" ht="13.5">
      <c r="B69" s="48"/>
      <c r="C69" s="49"/>
      <c r="D69" s="73" t="s">
        <v>51</v>
      </c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5" t="s">
        <v>52</v>
      </c>
      <c r="S69" s="74"/>
      <c r="T69" s="74"/>
      <c r="U69" s="74"/>
      <c r="V69" s="74"/>
      <c r="W69" s="74"/>
      <c r="X69" s="74"/>
      <c r="Y69" s="74"/>
      <c r="Z69" s="76"/>
      <c r="AA69" s="49"/>
      <c r="AB69" s="49"/>
      <c r="AC69" s="73" t="s">
        <v>51</v>
      </c>
      <c r="AD69" s="74"/>
      <c r="AE69" s="74"/>
      <c r="AF69" s="74"/>
      <c r="AG69" s="74"/>
      <c r="AH69" s="74"/>
      <c r="AI69" s="74"/>
      <c r="AJ69" s="74"/>
      <c r="AK69" s="74"/>
      <c r="AL69" s="74"/>
      <c r="AM69" s="75" t="s">
        <v>52</v>
      </c>
      <c r="AN69" s="74"/>
      <c r="AO69" s="76"/>
      <c r="AP69" s="49"/>
      <c r="AQ69" s="50"/>
    </row>
    <row r="70" spans="2:43" s="1" customFormat="1" ht="6.95" customHeight="1"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50"/>
    </row>
    <row r="71" spans="2:43" s="1" customFormat="1" ht="6.95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9"/>
    </row>
    <row r="75" spans="2:43" s="1" customFormat="1" ht="6.95" customHeight="1">
      <c r="B75" s="80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2"/>
    </row>
    <row r="76" spans="2:43" s="1" customFormat="1" ht="36.95" customHeight="1">
      <c r="B76" s="48"/>
      <c r="C76" s="29" t="s">
        <v>55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50"/>
    </row>
    <row r="77" spans="2:43" s="3" customFormat="1" ht="14.4" customHeight="1">
      <c r="B77" s="83"/>
      <c r="C77" s="40" t="s">
        <v>17</v>
      </c>
      <c r="D77" s="84"/>
      <c r="E77" s="84"/>
      <c r="F77" s="84"/>
      <c r="G77" s="84"/>
      <c r="H77" s="84"/>
      <c r="I77" s="84"/>
      <c r="J77" s="84"/>
      <c r="K77" s="84"/>
      <c r="L77" s="84" t="str">
        <f>K5</f>
        <v>18P101</v>
      </c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5"/>
    </row>
    <row r="78" spans="2:43" s="4" customFormat="1" ht="36.95" customHeight="1">
      <c r="B78" s="86"/>
      <c r="C78" s="87" t="s">
        <v>20</v>
      </c>
      <c r="D78" s="88"/>
      <c r="E78" s="88"/>
      <c r="F78" s="88"/>
      <c r="G78" s="88"/>
      <c r="H78" s="88"/>
      <c r="I78" s="88"/>
      <c r="J78" s="88"/>
      <c r="K78" s="88"/>
      <c r="L78" s="89" t="str">
        <f>K6</f>
        <v>LITOMYŠL</v>
      </c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90"/>
    </row>
    <row r="79" spans="2:43" s="1" customFormat="1" ht="6.95" customHeight="1">
      <c r="B79" s="48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50"/>
    </row>
    <row r="80" spans="2:43" s="1" customFormat="1" ht="13.5">
      <c r="B80" s="48"/>
      <c r="C80" s="40" t="s">
        <v>24</v>
      </c>
      <c r="D80" s="49"/>
      <c r="E80" s="49"/>
      <c r="F80" s="49"/>
      <c r="G80" s="49"/>
      <c r="H80" s="49"/>
      <c r="I80" s="49"/>
      <c r="J80" s="49"/>
      <c r="K80" s="49"/>
      <c r="L80" s="91" t="str">
        <f>IF(K8="","",K8)</f>
        <v xml:space="preserve"> </v>
      </c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0" t="s">
        <v>26</v>
      </c>
      <c r="AJ80" s="49"/>
      <c r="AK80" s="49"/>
      <c r="AL80" s="49"/>
      <c r="AM80" s="92" t="str">
        <f>IF(AN8="","",AN8)</f>
        <v>17. 7. 2018</v>
      </c>
      <c r="AN80" s="49"/>
      <c r="AO80" s="49"/>
      <c r="AP80" s="49"/>
      <c r="AQ80" s="50"/>
    </row>
    <row r="81" spans="2:43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50"/>
    </row>
    <row r="82" spans="2:56" s="1" customFormat="1" ht="13.5">
      <c r="B82" s="48"/>
      <c r="C82" s="40" t="s">
        <v>28</v>
      </c>
      <c r="D82" s="49"/>
      <c r="E82" s="49"/>
      <c r="F82" s="49"/>
      <c r="G82" s="49"/>
      <c r="H82" s="49"/>
      <c r="I82" s="49"/>
      <c r="J82" s="49"/>
      <c r="K82" s="49"/>
      <c r="L82" s="84" t="str">
        <f>IF(E11="","",E11)</f>
        <v xml:space="preserve"> </v>
      </c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0" t="s">
        <v>33</v>
      </c>
      <c r="AJ82" s="49"/>
      <c r="AK82" s="49"/>
      <c r="AL82" s="49"/>
      <c r="AM82" s="84" t="str">
        <f>IF(E17="","",E17)</f>
        <v xml:space="preserve"> </v>
      </c>
      <c r="AN82" s="84"/>
      <c r="AO82" s="84"/>
      <c r="AP82" s="84"/>
      <c r="AQ82" s="50"/>
      <c r="AS82" s="93" t="s">
        <v>56</v>
      </c>
      <c r="AT82" s="94"/>
      <c r="AU82" s="69"/>
      <c r="AV82" s="69"/>
      <c r="AW82" s="69"/>
      <c r="AX82" s="69"/>
      <c r="AY82" s="69"/>
      <c r="AZ82" s="69"/>
      <c r="BA82" s="69"/>
      <c r="BB82" s="69"/>
      <c r="BC82" s="69"/>
      <c r="BD82" s="70"/>
    </row>
    <row r="83" spans="2:56" s="1" customFormat="1" ht="13.5">
      <c r="B83" s="48"/>
      <c r="C83" s="40" t="s">
        <v>31</v>
      </c>
      <c r="D83" s="49"/>
      <c r="E83" s="49"/>
      <c r="F83" s="49"/>
      <c r="G83" s="49"/>
      <c r="H83" s="49"/>
      <c r="I83" s="49"/>
      <c r="J83" s="49"/>
      <c r="K83" s="49"/>
      <c r="L83" s="84" t="str">
        <f>IF(E14="Vyplň údaj","",E14)</f>
        <v/>
      </c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0" t="s">
        <v>34</v>
      </c>
      <c r="AJ83" s="49"/>
      <c r="AK83" s="49"/>
      <c r="AL83" s="49"/>
      <c r="AM83" s="84" t="str">
        <f>IF(E20="","",E20)</f>
        <v xml:space="preserve"> </v>
      </c>
      <c r="AN83" s="84"/>
      <c r="AO83" s="84"/>
      <c r="AP83" s="84"/>
      <c r="AQ83" s="50"/>
      <c r="AS83" s="95"/>
      <c r="AT83" s="56"/>
      <c r="AU83" s="49"/>
      <c r="AV83" s="49"/>
      <c r="AW83" s="49"/>
      <c r="AX83" s="49"/>
      <c r="AY83" s="49"/>
      <c r="AZ83" s="49"/>
      <c r="BA83" s="49"/>
      <c r="BB83" s="49"/>
      <c r="BC83" s="49"/>
      <c r="BD83" s="96"/>
    </row>
    <row r="84" spans="2:56" s="1" customFormat="1" ht="10.8" customHeight="1">
      <c r="B84" s="48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50"/>
      <c r="AS84" s="95"/>
      <c r="AT84" s="56"/>
      <c r="AU84" s="49"/>
      <c r="AV84" s="49"/>
      <c r="AW84" s="49"/>
      <c r="AX84" s="49"/>
      <c r="AY84" s="49"/>
      <c r="AZ84" s="49"/>
      <c r="BA84" s="49"/>
      <c r="BB84" s="49"/>
      <c r="BC84" s="49"/>
      <c r="BD84" s="96"/>
    </row>
    <row r="85" spans="2:56" s="1" customFormat="1" ht="29.25" customHeight="1">
      <c r="B85" s="48"/>
      <c r="C85" s="97" t="s">
        <v>57</v>
      </c>
      <c r="D85" s="98"/>
      <c r="E85" s="98"/>
      <c r="F85" s="98"/>
      <c r="G85" s="98"/>
      <c r="H85" s="99"/>
      <c r="I85" s="100" t="s">
        <v>58</v>
      </c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100" t="s">
        <v>59</v>
      </c>
      <c r="AH85" s="98"/>
      <c r="AI85" s="98"/>
      <c r="AJ85" s="98"/>
      <c r="AK85" s="98"/>
      <c r="AL85" s="98"/>
      <c r="AM85" s="98"/>
      <c r="AN85" s="100" t="s">
        <v>60</v>
      </c>
      <c r="AO85" s="98"/>
      <c r="AP85" s="101"/>
      <c r="AQ85" s="50"/>
      <c r="AS85" s="102" t="s">
        <v>61</v>
      </c>
      <c r="AT85" s="103" t="s">
        <v>62</v>
      </c>
      <c r="AU85" s="103" t="s">
        <v>63</v>
      </c>
      <c r="AV85" s="103" t="s">
        <v>64</v>
      </c>
      <c r="AW85" s="103" t="s">
        <v>65</v>
      </c>
      <c r="AX85" s="103" t="s">
        <v>66</v>
      </c>
      <c r="AY85" s="103" t="s">
        <v>67</v>
      </c>
      <c r="AZ85" s="103" t="s">
        <v>68</v>
      </c>
      <c r="BA85" s="103" t="s">
        <v>69</v>
      </c>
      <c r="BB85" s="103" t="s">
        <v>70</v>
      </c>
      <c r="BC85" s="103" t="s">
        <v>71</v>
      </c>
      <c r="BD85" s="104" t="s">
        <v>72</v>
      </c>
    </row>
    <row r="86" spans="2:56" s="1" customFormat="1" ht="10.8" customHeight="1"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50"/>
      <c r="AS86" s="105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70"/>
    </row>
    <row r="87" spans="2:76" s="4" customFormat="1" ht="32.4" customHeight="1">
      <c r="B87" s="86"/>
      <c r="C87" s="106" t="s">
        <v>73</v>
      </c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8">
        <f>ROUND(AG88,0)</f>
        <v>0</v>
      </c>
      <c r="AH87" s="108"/>
      <c r="AI87" s="108"/>
      <c r="AJ87" s="108"/>
      <c r="AK87" s="108"/>
      <c r="AL87" s="108"/>
      <c r="AM87" s="108"/>
      <c r="AN87" s="109">
        <f>SUM(AG87,AT87)</f>
        <v>0</v>
      </c>
      <c r="AO87" s="109"/>
      <c r="AP87" s="109"/>
      <c r="AQ87" s="90"/>
      <c r="AS87" s="110">
        <f>ROUND(AS88,0)</f>
        <v>0</v>
      </c>
      <c r="AT87" s="111">
        <f>ROUND(SUM(AV87:AW87),0)</f>
        <v>0</v>
      </c>
      <c r="AU87" s="112">
        <f>ROUND(AU88,5)</f>
        <v>0</v>
      </c>
      <c r="AV87" s="111">
        <f>ROUND(AZ87*L31,0)</f>
        <v>0</v>
      </c>
      <c r="AW87" s="111">
        <f>ROUND(BA87*L32,0)</f>
        <v>0</v>
      </c>
      <c r="AX87" s="111">
        <f>ROUND(BB87*L31,0)</f>
        <v>0</v>
      </c>
      <c r="AY87" s="111">
        <f>ROUND(BC87*L32,0)</f>
        <v>0</v>
      </c>
      <c r="AZ87" s="111">
        <f>ROUND(AZ88,0)</f>
        <v>0</v>
      </c>
      <c r="BA87" s="111">
        <f>ROUND(BA88,0)</f>
        <v>0</v>
      </c>
      <c r="BB87" s="111">
        <f>ROUND(BB88,0)</f>
        <v>0</v>
      </c>
      <c r="BC87" s="111">
        <f>ROUND(BC88,0)</f>
        <v>0</v>
      </c>
      <c r="BD87" s="113">
        <f>ROUND(BD88,0)</f>
        <v>0</v>
      </c>
      <c r="BS87" s="114" t="s">
        <v>74</v>
      </c>
      <c r="BT87" s="114" t="s">
        <v>75</v>
      </c>
      <c r="BU87" s="115" t="s">
        <v>76</v>
      </c>
      <c r="BV87" s="114" t="s">
        <v>77</v>
      </c>
      <c r="BW87" s="114" t="s">
        <v>78</v>
      </c>
      <c r="BX87" s="114" t="s">
        <v>79</v>
      </c>
    </row>
    <row r="88" spans="2:76" s="5" customFormat="1" ht="31.5" customHeight="1">
      <c r="B88" s="116"/>
      <c r="C88" s="117"/>
      <c r="D88" s="118" t="s">
        <v>80</v>
      </c>
      <c r="E88" s="118"/>
      <c r="F88" s="118"/>
      <c r="G88" s="118"/>
      <c r="H88" s="118"/>
      <c r="I88" s="119"/>
      <c r="J88" s="118" t="s">
        <v>80</v>
      </c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20">
        <f>ROUND(AG89+SUM(AG92:AG94)+AG98,0)</f>
        <v>0</v>
      </c>
      <c r="AH88" s="119"/>
      <c r="AI88" s="119"/>
      <c r="AJ88" s="119"/>
      <c r="AK88" s="119"/>
      <c r="AL88" s="119"/>
      <c r="AM88" s="119"/>
      <c r="AN88" s="121">
        <f>SUM(AG88,AT88)</f>
        <v>0</v>
      </c>
      <c r="AO88" s="119"/>
      <c r="AP88" s="119"/>
      <c r="AQ88" s="122"/>
      <c r="AS88" s="123">
        <f>ROUND(AS89+SUM(AS92:AS94)+AS98,0)</f>
        <v>0</v>
      </c>
      <c r="AT88" s="124">
        <f>ROUND(SUM(AV88:AW88),0)</f>
        <v>0</v>
      </c>
      <c r="AU88" s="125">
        <f>ROUND(AU89+SUM(AU92:AU94)+AU98,5)</f>
        <v>0</v>
      </c>
      <c r="AV88" s="124">
        <f>ROUND(AZ88*L31,0)</f>
        <v>0</v>
      </c>
      <c r="AW88" s="124">
        <f>ROUND(BA88*L32,0)</f>
        <v>0</v>
      </c>
      <c r="AX88" s="124">
        <f>ROUND(BB88*L31,0)</f>
        <v>0</v>
      </c>
      <c r="AY88" s="124">
        <f>ROUND(BC88*L32,0)</f>
        <v>0</v>
      </c>
      <c r="AZ88" s="124">
        <f>ROUND(AZ89+SUM(AZ92:AZ94)+AZ98,0)</f>
        <v>0</v>
      </c>
      <c r="BA88" s="124">
        <f>ROUND(BA89+SUM(BA92:BA94)+BA98,0)</f>
        <v>0</v>
      </c>
      <c r="BB88" s="124">
        <f>ROUND(BB89+SUM(BB92:BB94)+BB98,0)</f>
        <v>0</v>
      </c>
      <c r="BC88" s="124">
        <f>ROUND(BC89+SUM(BC92:BC94)+BC98,0)</f>
        <v>0</v>
      </c>
      <c r="BD88" s="126">
        <f>ROUND(BD89+SUM(BD92:BD94)+BD98,0)</f>
        <v>0</v>
      </c>
      <c r="BS88" s="127" t="s">
        <v>74</v>
      </c>
      <c r="BT88" s="127" t="s">
        <v>11</v>
      </c>
      <c r="BU88" s="127" t="s">
        <v>76</v>
      </c>
      <c r="BV88" s="127" t="s">
        <v>77</v>
      </c>
      <c r="BW88" s="127" t="s">
        <v>81</v>
      </c>
      <c r="BX88" s="127" t="s">
        <v>78</v>
      </c>
    </row>
    <row r="89" spans="2:76" s="6" customFormat="1" ht="16.5" customHeight="1">
      <c r="B89" s="128"/>
      <c r="C89" s="129"/>
      <c r="D89" s="129"/>
      <c r="E89" s="130" t="s">
        <v>82</v>
      </c>
      <c r="F89" s="130"/>
      <c r="G89" s="130"/>
      <c r="H89" s="130"/>
      <c r="I89" s="130"/>
      <c r="J89" s="129"/>
      <c r="K89" s="130" t="s">
        <v>83</v>
      </c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1">
        <f>ROUND(SUM(AG90:AG91),0)</f>
        <v>0</v>
      </c>
      <c r="AH89" s="129"/>
      <c r="AI89" s="129"/>
      <c r="AJ89" s="129"/>
      <c r="AK89" s="129"/>
      <c r="AL89" s="129"/>
      <c r="AM89" s="129"/>
      <c r="AN89" s="132">
        <f>SUM(AG89,AT89)</f>
        <v>0</v>
      </c>
      <c r="AO89" s="129"/>
      <c r="AP89" s="129"/>
      <c r="AQ89" s="133"/>
      <c r="AS89" s="134">
        <f>ROUND(SUM(AS90:AS91),0)</f>
        <v>0</v>
      </c>
      <c r="AT89" s="135">
        <f>ROUND(SUM(AV89:AW89),0)</f>
        <v>0</v>
      </c>
      <c r="AU89" s="136">
        <f>ROUND(SUM(AU90:AU91),5)</f>
        <v>0</v>
      </c>
      <c r="AV89" s="135">
        <f>ROUND(AZ89*L31,0)</f>
        <v>0</v>
      </c>
      <c r="AW89" s="135">
        <f>ROUND(BA89*L32,0)</f>
        <v>0</v>
      </c>
      <c r="AX89" s="135">
        <f>ROUND(BB89*L31,0)</f>
        <v>0</v>
      </c>
      <c r="AY89" s="135">
        <f>ROUND(BC89*L32,0)</f>
        <v>0</v>
      </c>
      <c r="AZ89" s="135">
        <f>ROUND(SUM(AZ90:AZ91),0)</f>
        <v>0</v>
      </c>
      <c r="BA89" s="135">
        <f>ROUND(SUM(BA90:BA91),0)</f>
        <v>0</v>
      </c>
      <c r="BB89" s="135">
        <f>ROUND(SUM(BB90:BB91),0)</f>
        <v>0</v>
      </c>
      <c r="BC89" s="135">
        <f>ROUND(SUM(BC90:BC91),0)</f>
        <v>0</v>
      </c>
      <c r="BD89" s="137">
        <f>ROUND(SUM(BD90:BD91),0)</f>
        <v>0</v>
      </c>
      <c r="BS89" s="138" t="s">
        <v>74</v>
      </c>
      <c r="BT89" s="138" t="s">
        <v>84</v>
      </c>
      <c r="BU89" s="138" t="s">
        <v>76</v>
      </c>
      <c r="BV89" s="138" t="s">
        <v>77</v>
      </c>
      <c r="BW89" s="138" t="s">
        <v>85</v>
      </c>
      <c r="BX89" s="138" t="s">
        <v>81</v>
      </c>
    </row>
    <row r="90" spans="1:76" s="6" customFormat="1" ht="16.5" customHeight="1">
      <c r="A90" s="139" t="s">
        <v>86</v>
      </c>
      <c r="B90" s="128"/>
      <c r="C90" s="129"/>
      <c r="D90" s="129"/>
      <c r="E90" s="129"/>
      <c r="F90" s="130" t="s">
        <v>11</v>
      </c>
      <c r="G90" s="130"/>
      <c r="H90" s="130"/>
      <c r="I90" s="130"/>
      <c r="J90" s="130"/>
      <c r="K90" s="129"/>
      <c r="L90" s="130" t="s">
        <v>87</v>
      </c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2">
        <f>'1 - DEMONTÁŽE'!M32</f>
        <v>0</v>
      </c>
      <c r="AH90" s="129"/>
      <c r="AI90" s="129"/>
      <c r="AJ90" s="129"/>
      <c r="AK90" s="129"/>
      <c r="AL90" s="129"/>
      <c r="AM90" s="129"/>
      <c r="AN90" s="132">
        <f>SUM(AG90,AT90)</f>
        <v>0</v>
      </c>
      <c r="AO90" s="129"/>
      <c r="AP90" s="129"/>
      <c r="AQ90" s="133"/>
      <c r="AS90" s="134">
        <f>'1 - DEMONTÁŽE'!M30</f>
        <v>0</v>
      </c>
      <c r="AT90" s="135">
        <f>ROUND(SUM(AV90:AW90),0)</f>
        <v>0</v>
      </c>
      <c r="AU90" s="136">
        <f>'1 - DEMONTÁŽE'!W121</f>
        <v>0</v>
      </c>
      <c r="AV90" s="135">
        <f>'1 - DEMONTÁŽE'!M34</f>
        <v>0</v>
      </c>
      <c r="AW90" s="135">
        <f>'1 - DEMONTÁŽE'!M35</f>
        <v>0</v>
      </c>
      <c r="AX90" s="135">
        <f>'1 - DEMONTÁŽE'!M36</f>
        <v>0</v>
      </c>
      <c r="AY90" s="135">
        <f>'1 - DEMONTÁŽE'!M37</f>
        <v>0</v>
      </c>
      <c r="AZ90" s="135">
        <f>'1 - DEMONTÁŽE'!H34</f>
        <v>0</v>
      </c>
      <c r="BA90" s="135">
        <f>'1 - DEMONTÁŽE'!H35</f>
        <v>0</v>
      </c>
      <c r="BB90" s="135">
        <f>'1 - DEMONTÁŽE'!H36</f>
        <v>0</v>
      </c>
      <c r="BC90" s="135">
        <f>'1 - DEMONTÁŽE'!H37</f>
        <v>0</v>
      </c>
      <c r="BD90" s="137">
        <f>'1 - DEMONTÁŽE'!H38</f>
        <v>0</v>
      </c>
      <c r="BT90" s="138" t="s">
        <v>88</v>
      </c>
      <c r="BV90" s="138" t="s">
        <v>77</v>
      </c>
      <c r="BW90" s="138" t="s">
        <v>89</v>
      </c>
      <c r="BX90" s="138" t="s">
        <v>85</v>
      </c>
    </row>
    <row r="91" spans="1:76" s="6" customFormat="1" ht="16.5" customHeight="1">
      <c r="A91" s="139" t="s">
        <v>86</v>
      </c>
      <c r="B91" s="128"/>
      <c r="C91" s="129"/>
      <c r="D91" s="129"/>
      <c r="E91" s="129"/>
      <c r="F91" s="130" t="s">
        <v>84</v>
      </c>
      <c r="G91" s="130"/>
      <c r="H91" s="130"/>
      <c r="I91" s="130"/>
      <c r="J91" s="130"/>
      <c r="K91" s="129"/>
      <c r="L91" s="130" t="s">
        <v>90</v>
      </c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2">
        <f>'2 - MONTÁŽE'!M32</f>
        <v>0</v>
      </c>
      <c r="AH91" s="129"/>
      <c r="AI91" s="129"/>
      <c r="AJ91" s="129"/>
      <c r="AK91" s="129"/>
      <c r="AL91" s="129"/>
      <c r="AM91" s="129"/>
      <c r="AN91" s="132">
        <f>SUM(AG91,AT91)</f>
        <v>0</v>
      </c>
      <c r="AO91" s="129"/>
      <c r="AP91" s="129"/>
      <c r="AQ91" s="133"/>
      <c r="AS91" s="134">
        <f>'2 - MONTÁŽE'!M30</f>
        <v>0</v>
      </c>
      <c r="AT91" s="135">
        <f>ROUND(SUM(AV91:AW91),0)</f>
        <v>0</v>
      </c>
      <c r="AU91" s="136">
        <f>'2 - MONTÁŽE'!W134</f>
        <v>0</v>
      </c>
      <c r="AV91" s="135">
        <f>'2 - MONTÁŽE'!M34</f>
        <v>0</v>
      </c>
      <c r="AW91" s="135">
        <f>'2 - MONTÁŽE'!M35</f>
        <v>0</v>
      </c>
      <c r="AX91" s="135">
        <f>'2 - MONTÁŽE'!M36</f>
        <v>0</v>
      </c>
      <c r="AY91" s="135">
        <f>'2 - MONTÁŽE'!M37</f>
        <v>0</v>
      </c>
      <c r="AZ91" s="135">
        <f>'2 - MONTÁŽE'!H34</f>
        <v>0</v>
      </c>
      <c r="BA91" s="135">
        <f>'2 - MONTÁŽE'!H35</f>
        <v>0</v>
      </c>
      <c r="BB91" s="135">
        <f>'2 - MONTÁŽE'!H36</f>
        <v>0</v>
      </c>
      <c r="BC91" s="135">
        <f>'2 - MONTÁŽE'!H37</f>
        <v>0</v>
      </c>
      <c r="BD91" s="137">
        <f>'2 - MONTÁŽE'!H38</f>
        <v>0</v>
      </c>
      <c r="BT91" s="138" t="s">
        <v>88</v>
      </c>
      <c r="BV91" s="138" t="s">
        <v>77</v>
      </c>
      <c r="BW91" s="138" t="s">
        <v>91</v>
      </c>
      <c r="BX91" s="138" t="s">
        <v>85</v>
      </c>
    </row>
    <row r="92" spans="1:76" s="6" customFormat="1" ht="16.5" customHeight="1">
      <c r="A92" s="139" t="s">
        <v>86</v>
      </c>
      <c r="B92" s="128"/>
      <c r="C92" s="129"/>
      <c r="D92" s="129"/>
      <c r="E92" s="130" t="s">
        <v>92</v>
      </c>
      <c r="F92" s="130"/>
      <c r="G92" s="130"/>
      <c r="H92" s="130"/>
      <c r="I92" s="130"/>
      <c r="J92" s="129"/>
      <c r="K92" s="130" t="s">
        <v>93</v>
      </c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2">
        <f>'PL - PLYN'!M31</f>
        <v>0</v>
      </c>
      <c r="AH92" s="129"/>
      <c r="AI92" s="129"/>
      <c r="AJ92" s="129"/>
      <c r="AK92" s="129"/>
      <c r="AL92" s="129"/>
      <c r="AM92" s="129"/>
      <c r="AN92" s="132">
        <f>SUM(AG92,AT92)</f>
        <v>0</v>
      </c>
      <c r="AO92" s="129"/>
      <c r="AP92" s="129"/>
      <c r="AQ92" s="133"/>
      <c r="AS92" s="134">
        <f>'PL - PLYN'!M29</f>
        <v>0</v>
      </c>
      <c r="AT92" s="135">
        <f>ROUND(SUM(AV92:AW92),0)</f>
        <v>0</v>
      </c>
      <c r="AU92" s="136">
        <f>'PL - PLYN'!W130</f>
        <v>0</v>
      </c>
      <c r="AV92" s="135">
        <f>'PL - PLYN'!M33</f>
        <v>0</v>
      </c>
      <c r="AW92" s="135">
        <f>'PL - PLYN'!M34</f>
        <v>0</v>
      </c>
      <c r="AX92" s="135">
        <f>'PL - PLYN'!M35</f>
        <v>0</v>
      </c>
      <c r="AY92" s="135">
        <f>'PL - PLYN'!M36</f>
        <v>0</v>
      </c>
      <c r="AZ92" s="135">
        <f>'PL - PLYN'!H33</f>
        <v>0</v>
      </c>
      <c r="BA92" s="135">
        <f>'PL - PLYN'!H34</f>
        <v>0</v>
      </c>
      <c r="BB92" s="135">
        <f>'PL - PLYN'!H35</f>
        <v>0</v>
      </c>
      <c r="BC92" s="135">
        <f>'PL - PLYN'!H36</f>
        <v>0</v>
      </c>
      <c r="BD92" s="137">
        <f>'PL - PLYN'!H37</f>
        <v>0</v>
      </c>
      <c r="BT92" s="138" t="s">
        <v>84</v>
      </c>
      <c r="BV92" s="138" t="s">
        <v>77</v>
      </c>
      <c r="BW92" s="138" t="s">
        <v>94</v>
      </c>
      <c r="BX92" s="138" t="s">
        <v>81</v>
      </c>
    </row>
    <row r="93" spans="1:76" s="6" customFormat="1" ht="16.5" customHeight="1">
      <c r="A93" s="139" t="s">
        <v>86</v>
      </c>
      <c r="B93" s="128"/>
      <c r="C93" s="129"/>
      <c r="D93" s="129"/>
      <c r="E93" s="130" t="s">
        <v>95</v>
      </c>
      <c r="F93" s="130"/>
      <c r="G93" s="130"/>
      <c r="H93" s="130"/>
      <c r="I93" s="130"/>
      <c r="J93" s="129"/>
      <c r="K93" s="130" t="s">
        <v>95</v>
      </c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2">
        <f>'VZT - VZT'!M31</f>
        <v>0</v>
      </c>
      <c r="AH93" s="129"/>
      <c r="AI93" s="129"/>
      <c r="AJ93" s="129"/>
      <c r="AK93" s="129"/>
      <c r="AL93" s="129"/>
      <c r="AM93" s="129"/>
      <c r="AN93" s="132">
        <f>SUM(AG93,AT93)</f>
        <v>0</v>
      </c>
      <c r="AO93" s="129"/>
      <c r="AP93" s="129"/>
      <c r="AQ93" s="133"/>
      <c r="AS93" s="134">
        <f>'VZT - VZT'!M29</f>
        <v>0</v>
      </c>
      <c r="AT93" s="135">
        <f>ROUND(SUM(AV93:AW93),0)</f>
        <v>0</v>
      </c>
      <c r="AU93" s="136">
        <f>'VZT - VZT'!W125</f>
        <v>0</v>
      </c>
      <c r="AV93" s="135">
        <f>'VZT - VZT'!M33</f>
        <v>0</v>
      </c>
      <c r="AW93" s="135">
        <f>'VZT - VZT'!M34</f>
        <v>0</v>
      </c>
      <c r="AX93" s="135">
        <f>'VZT - VZT'!M35</f>
        <v>0</v>
      </c>
      <c r="AY93" s="135">
        <f>'VZT - VZT'!M36</f>
        <v>0</v>
      </c>
      <c r="AZ93" s="135">
        <f>'VZT - VZT'!H33</f>
        <v>0</v>
      </c>
      <c r="BA93" s="135">
        <f>'VZT - VZT'!H34</f>
        <v>0</v>
      </c>
      <c r="BB93" s="135">
        <f>'VZT - VZT'!H35</f>
        <v>0</v>
      </c>
      <c r="BC93" s="135">
        <f>'VZT - VZT'!H36</f>
        <v>0</v>
      </c>
      <c r="BD93" s="137">
        <f>'VZT - VZT'!H37</f>
        <v>0</v>
      </c>
      <c r="BT93" s="138" t="s">
        <v>84</v>
      </c>
      <c r="BV93" s="138" t="s">
        <v>77</v>
      </c>
      <c r="BW93" s="138" t="s">
        <v>96</v>
      </c>
      <c r="BX93" s="138" t="s">
        <v>81</v>
      </c>
    </row>
    <row r="94" spans="2:76" s="6" customFormat="1" ht="16.5" customHeight="1">
      <c r="B94" s="128"/>
      <c r="C94" s="129"/>
      <c r="D94" s="129"/>
      <c r="E94" s="130" t="s">
        <v>97</v>
      </c>
      <c r="F94" s="130"/>
      <c r="G94" s="130"/>
      <c r="H94" s="130"/>
      <c r="I94" s="130"/>
      <c r="J94" s="129"/>
      <c r="K94" s="130" t="s">
        <v>98</v>
      </c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1">
        <f>ROUND(SUM(AG95:AG97),0)</f>
        <v>0</v>
      </c>
      <c r="AH94" s="129"/>
      <c r="AI94" s="129"/>
      <c r="AJ94" s="129"/>
      <c r="AK94" s="129"/>
      <c r="AL94" s="129"/>
      <c r="AM94" s="129"/>
      <c r="AN94" s="132">
        <f>SUM(AG94,AT94)</f>
        <v>0</v>
      </c>
      <c r="AO94" s="129"/>
      <c r="AP94" s="129"/>
      <c r="AQ94" s="133"/>
      <c r="AS94" s="134">
        <f>ROUND(SUM(AS95:AS97),0)</f>
        <v>0</v>
      </c>
      <c r="AT94" s="135">
        <f>ROUND(SUM(AV94:AW94),0)</f>
        <v>0</v>
      </c>
      <c r="AU94" s="136">
        <f>ROUND(SUM(AU95:AU97),5)</f>
        <v>0</v>
      </c>
      <c r="AV94" s="135">
        <f>ROUND(AZ94*L31,0)</f>
        <v>0</v>
      </c>
      <c r="AW94" s="135">
        <f>ROUND(BA94*L32,0)</f>
        <v>0</v>
      </c>
      <c r="AX94" s="135">
        <f>ROUND(BB94*L31,0)</f>
        <v>0</v>
      </c>
      <c r="AY94" s="135">
        <f>ROUND(BC94*L32,0)</f>
        <v>0</v>
      </c>
      <c r="AZ94" s="135">
        <f>ROUND(SUM(AZ95:AZ97),0)</f>
        <v>0</v>
      </c>
      <c r="BA94" s="135">
        <f>ROUND(SUM(BA95:BA97),0)</f>
        <v>0</v>
      </c>
      <c r="BB94" s="135">
        <f>ROUND(SUM(BB95:BB97),0)</f>
        <v>0</v>
      </c>
      <c r="BC94" s="135">
        <f>ROUND(SUM(BC95:BC97),0)</f>
        <v>0</v>
      </c>
      <c r="BD94" s="137">
        <f>ROUND(SUM(BD95:BD97),0)</f>
        <v>0</v>
      </c>
      <c r="BS94" s="138" t="s">
        <v>74</v>
      </c>
      <c r="BT94" s="138" t="s">
        <v>84</v>
      </c>
      <c r="BU94" s="138" t="s">
        <v>76</v>
      </c>
      <c r="BV94" s="138" t="s">
        <v>77</v>
      </c>
      <c r="BW94" s="138" t="s">
        <v>99</v>
      </c>
      <c r="BX94" s="138" t="s">
        <v>81</v>
      </c>
    </row>
    <row r="95" spans="1:76" s="6" customFormat="1" ht="16.5" customHeight="1">
      <c r="A95" s="139" t="s">
        <v>86</v>
      </c>
      <c r="B95" s="128"/>
      <c r="C95" s="129"/>
      <c r="D95" s="129"/>
      <c r="E95" s="129"/>
      <c r="F95" s="130" t="s">
        <v>11</v>
      </c>
      <c r="G95" s="130"/>
      <c r="H95" s="130"/>
      <c r="I95" s="130"/>
      <c r="J95" s="130"/>
      <c r="K95" s="129"/>
      <c r="L95" s="130" t="s">
        <v>100</v>
      </c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2">
        <f>'1 - Hardware a periferie'!M32</f>
        <v>0</v>
      </c>
      <c r="AH95" s="129"/>
      <c r="AI95" s="129"/>
      <c r="AJ95" s="129"/>
      <c r="AK95" s="129"/>
      <c r="AL95" s="129"/>
      <c r="AM95" s="129"/>
      <c r="AN95" s="132">
        <f>SUM(AG95,AT95)</f>
        <v>0</v>
      </c>
      <c r="AO95" s="129"/>
      <c r="AP95" s="129"/>
      <c r="AQ95" s="133"/>
      <c r="AS95" s="134">
        <f>'1 - Hardware a periferie'!M30</f>
        <v>0</v>
      </c>
      <c r="AT95" s="135">
        <f>ROUND(SUM(AV95:AW95),0)</f>
        <v>0</v>
      </c>
      <c r="AU95" s="136">
        <f>'1 - Hardware a periferie'!W120</f>
        <v>0</v>
      </c>
      <c r="AV95" s="135">
        <f>'1 - Hardware a periferie'!M34</f>
        <v>0</v>
      </c>
      <c r="AW95" s="135">
        <f>'1 - Hardware a periferie'!M35</f>
        <v>0</v>
      </c>
      <c r="AX95" s="135">
        <f>'1 - Hardware a periferie'!M36</f>
        <v>0</v>
      </c>
      <c r="AY95" s="135">
        <f>'1 - Hardware a periferie'!M37</f>
        <v>0</v>
      </c>
      <c r="AZ95" s="135">
        <f>'1 - Hardware a periferie'!H34</f>
        <v>0</v>
      </c>
      <c r="BA95" s="135">
        <f>'1 - Hardware a periferie'!H35</f>
        <v>0</v>
      </c>
      <c r="BB95" s="135">
        <f>'1 - Hardware a periferie'!H36</f>
        <v>0</v>
      </c>
      <c r="BC95" s="135">
        <f>'1 - Hardware a periferie'!H37</f>
        <v>0</v>
      </c>
      <c r="BD95" s="137">
        <f>'1 - Hardware a periferie'!H38</f>
        <v>0</v>
      </c>
      <c r="BT95" s="138" t="s">
        <v>88</v>
      </c>
      <c r="BV95" s="138" t="s">
        <v>77</v>
      </c>
      <c r="BW95" s="138" t="s">
        <v>101</v>
      </c>
      <c r="BX95" s="138" t="s">
        <v>99</v>
      </c>
    </row>
    <row r="96" spans="1:76" s="6" customFormat="1" ht="16.5" customHeight="1">
      <c r="A96" s="139" t="s">
        <v>86</v>
      </c>
      <c r="B96" s="128"/>
      <c r="C96" s="129"/>
      <c r="D96" s="129"/>
      <c r="E96" s="129"/>
      <c r="F96" s="130" t="s">
        <v>84</v>
      </c>
      <c r="G96" s="130"/>
      <c r="H96" s="130"/>
      <c r="I96" s="130"/>
      <c r="J96" s="130"/>
      <c r="K96" s="129"/>
      <c r="L96" s="130" t="s">
        <v>102</v>
      </c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2">
        <f>'2 - Software a služby'!M32</f>
        <v>0</v>
      </c>
      <c r="AH96" s="129"/>
      <c r="AI96" s="129"/>
      <c r="AJ96" s="129"/>
      <c r="AK96" s="129"/>
      <c r="AL96" s="129"/>
      <c r="AM96" s="129"/>
      <c r="AN96" s="132">
        <f>SUM(AG96,AT96)</f>
        <v>0</v>
      </c>
      <c r="AO96" s="129"/>
      <c r="AP96" s="129"/>
      <c r="AQ96" s="133"/>
      <c r="AS96" s="134">
        <f>'2 - Software a služby'!M30</f>
        <v>0</v>
      </c>
      <c r="AT96" s="135">
        <f>ROUND(SUM(AV96:AW96),0)</f>
        <v>0</v>
      </c>
      <c r="AU96" s="136">
        <f>'2 - Software a služby'!W120</f>
        <v>0</v>
      </c>
      <c r="AV96" s="135">
        <f>'2 - Software a služby'!M34</f>
        <v>0</v>
      </c>
      <c r="AW96" s="135">
        <f>'2 - Software a služby'!M35</f>
        <v>0</v>
      </c>
      <c r="AX96" s="135">
        <f>'2 - Software a služby'!M36</f>
        <v>0</v>
      </c>
      <c r="AY96" s="135">
        <f>'2 - Software a služby'!M37</f>
        <v>0</v>
      </c>
      <c r="AZ96" s="135">
        <f>'2 - Software a služby'!H34</f>
        <v>0</v>
      </c>
      <c r="BA96" s="135">
        <f>'2 - Software a služby'!H35</f>
        <v>0</v>
      </c>
      <c r="BB96" s="135">
        <f>'2 - Software a služby'!H36</f>
        <v>0</v>
      </c>
      <c r="BC96" s="135">
        <f>'2 - Software a služby'!H37</f>
        <v>0</v>
      </c>
      <c r="BD96" s="137">
        <f>'2 - Software a služby'!H38</f>
        <v>0</v>
      </c>
      <c r="BT96" s="138" t="s">
        <v>88</v>
      </c>
      <c r="BV96" s="138" t="s">
        <v>77</v>
      </c>
      <c r="BW96" s="138" t="s">
        <v>103</v>
      </c>
      <c r="BX96" s="138" t="s">
        <v>99</v>
      </c>
    </row>
    <row r="97" spans="1:76" s="6" customFormat="1" ht="16.5" customHeight="1">
      <c r="A97" s="139" t="s">
        <v>86</v>
      </c>
      <c r="B97" s="128"/>
      <c r="C97" s="129"/>
      <c r="D97" s="129"/>
      <c r="E97" s="129"/>
      <c r="F97" s="130" t="s">
        <v>88</v>
      </c>
      <c r="G97" s="130"/>
      <c r="H97" s="130"/>
      <c r="I97" s="130"/>
      <c r="J97" s="130"/>
      <c r="K97" s="129"/>
      <c r="L97" s="130" t="s">
        <v>104</v>
      </c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2">
        <f>'3 - Rozvaděče a montážní ...'!M32</f>
        <v>0</v>
      </c>
      <c r="AH97" s="129"/>
      <c r="AI97" s="129"/>
      <c r="AJ97" s="129"/>
      <c r="AK97" s="129"/>
      <c r="AL97" s="129"/>
      <c r="AM97" s="129"/>
      <c r="AN97" s="132">
        <f>SUM(AG97,AT97)</f>
        <v>0</v>
      </c>
      <c r="AO97" s="129"/>
      <c r="AP97" s="129"/>
      <c r="AQ97" s="133"/>
      <c r="AS97" s="134">
        <f>'3 - Rozvaděče a montážní ...'!M30</f>
        <v>0</v>
      </c>
      <c r="AT97" s="135">
        <f>ROUND(SUM(AV97:AW97),0)</f>
        <v>0</v>
      </c>
      <c r="AU97" s="136">
        <f>'3 - Rozvaděče a montážní ...'!W120</f>
        <v>0</v>
      </c>
      <c r="AV97" s="135">
        <f>'3 - Rozvaděče a montážní ...'!M34</f>
        <v>0</v>
      </c>
      <c r="AW97" s="135">
        <f>'3 - Rozvaděče a montážní ...'!M35</f>
        <v>0</v>
      </c>
      <c r="AX97" s="135">
        <f>'3 - Rozvaděče a montážní ...'!M36</f>
        <v>0</v>
      </c>
      <c r="AY97" s="135">
        <f>'3 - Rozvaděče a montážní ...'!M37</f>
        <v>0</v>
      </c>
      <c r="AZ97" s="135">
        <f>'3 - Rozvaděče a montážní ...'!H34</f>
        <v>0</v>
      </c>
      <c r="BA97" s="135">
        <f>'3 - Rozvaděče a montážní ...'!H35</f>
        <v>0</v>
      </c>
      <c r="BB97" s="135">
        <f>'3 - Rozvaděče a montážní ...'!H36</f>
        <v>0</v>
      </c>
      <c r="BC97" s="135">
        <f>'3 - Rozvaděče a montážní ...'!H37</f>
        <v>0</v>
      </c>
      <c r="BD97" s="137">
        <f>'3 - Rozvaděče a montážní ...'!H38</f>
        <v>0</v>
      </c>
      <c r="BT97" s="138" t="s">
        <v>88</v>
      </c>
      <c r="BV97" s="138" t="s">
        <v>77</v>
      </c>
      <c r="BW97" s="138" t="s">
        <v>105</v>
      </c>
      <c r="BX97" s="138" t="s">
        <v>99</v>
      </c>
    </row>
    <row r="98" spans="1:76" s="6" customFormat="1" ht="16.5" customHeight="1">
      <c r="A98" s="139" t="s">
        <v>86</v>
      </c>
      <c r="B98" s="128"/>
      <c r="C98" s="129"/>
      <c r="D98" s="129"/>
      <c r="E98" s="130" t="s">
        <v>106</v>
      </c>
      <c r="F98" s="130"/>
      <c r="G98" s="130"/>
      <c r="H98" s="130"/>
      <c r="I98" s="130"/>
      <c r="J98" s="129"/>
      <c r="K98" s="130" t="s">
        <v>107</v>
      </c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2">
        <f>'ST - STAVEBNÍ'!M31</f>
        <v>0</v>
      </c>
      <c r="AH98" s="129"/>
      <c r="AI98" s="129"/>
      <c r="AJ98" s="129"/>
      <c r="AK98" s="129"/>
      <c r="AL98" s="129"/>
      <c r="AM98" s="129"/>
      <c r="AN98" s="132">
        <f>SUM(AG98,AT98)</f>
        <v>0</v>
      </c>
      <c r="AO98" s="129"/>
      <c r="AP98" s="129"/>
      <c r="AQ98" s="133"/>
      <c r="AS98" s="140">
        <f>'ST - STAVEBNÍ'!M29</f>
        <v>0</v>
      </c>
      <c r="AT98" s="141">
        <f>ROUND(SUM(AV98:AW98),0)</f>
        <v>0</v>
      </c>
      <c r="AU98" s="142">
        <f>'ST - STAVEBNÍ'!W134</f>
        <v>0</v>
      </c>
      <c r="AV98" s="141">
        <f>'ST - STAVEBNÍ'!M33</f>
        <v>0</v>
      </c>
      <c r="AW98" s="141">
        <f>'ST - STAVEBNÍ'!M34</f>
        <v>0</v>
      </c>
      <c r="AX98" s="141">
        <f>'ST - STAVEBNÍ'!M35</f>
        <v>0</v>
      </c>
      <c r="AY98" s="141">
        <f>'ST - STAVEBNÍ'!M36</f>
        <v>0</v>
      </c>
      <c r="AZ98" s="141">
        <f>'ST - STAVEBNÍ'!H33</f>
        <v>0</v>
      </c>
      <c r="BA98" s="141">
        <f>'ST - STAVEBNÍ'!H34</f>
        <v>0</v>
      </c>
      <c r="BB98" s="141">
        <f>'ST - STAVEBNÍ'!H35</f>
        <v>0</v>
      </c>
      <c r="BC98" s="141">
        <f>'ST - STAVEBNÍ'!H36</f>
        <v>0</v>
      </c>
      <c r="BD98" s="143">
        <f>'ST - STAVEBNÍ'!H37</f>
        <v>0</v>
      </c>
      <c r="BT98" s="138" t="s">
        <v>84</v>
      </c>
      <c r="BV98" s="138" t="s">
        <v>77</v>
      </c>
      <c r="BW98" s="138" t="s">
        <v>108</v>
      </c>
      <c r="BX98" s="138" t="s">
        <v>81</v>
      </c>
    </row>
    <row r="99" spans="2:43" ht="13.5">
      <c r="B99" s="28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1"/>
    </row>
    <row r="100" spans="2:48" s="1" customFormat="1" ht="30" customHeight="1">
      <c r="B100" s="48"/>
      <c r="C100" s="106" t="s">
        <v>109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109">
        <f>ROUND(SUM(AG101:AG104),0)</f>
        <v>0</v>
      </c>
      <c r="AH100" s="109"/>
      <c r="AI100" s="109"/>
      <c r="AJ100" s="109"/>
      <c r="AK100" s="109"/>
      <c r="AL100" s="109"/>
      <c r="AM100" s="109"/>
      <c r="AN100" s="109">
        <f>ROUND(SUM(AN101:AN104),0)</f>
        <v>0</v>
      </c>
      <c r="AO100" s="109"/>
      <c r="AP100" s="109"/>
      <c r="AQ100" s="50"/>
      <c r="AS100" s="102" t="s">
        <v>110</v>
      </c>
      <c r="AT100" s="103" t="s">
        <v>111</v>
      </c>
      <c r="AU100" s="103" t="s">
        <v>39</v>
      </c>
      <c r="AV100" s="104" t="s">
        <v>62</v>
      </c>
    </row>
    <row r="101" spans="2:89" s="1" customFormat="1" ht="19.9" customHeight="1">
      <c r="B101" s="48"/>
      <c r="C101" s="49"/>
      <c r="D101" s="144" t="s">
        <v>112</v>
      </c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145">
        <f>ROUND(AG87*AS101,0)</f>
        <v>0</v>
      </c>
      <c r="AH101" s="132"/>
      <c r="AI101" s="132"/>
      <c r="AJ101" s="132"/>
      <c r="AK101" s="132"/>
      <c r="AL101" s="132"/>
      <c r="AM101" s="132"/>
      <c r="AN101" s="132">
        <f>ROUND(AG101+AV101,0)</f>
        <v>0</v>
      </c>
      <c r="AO101" s="132"/>
      <c r="AP101" s="132"/>
      <c r="AQ101" s="50"/>
      <c r="AS101" s="146">
        <v>0</v>
      </c>
      <c r="AT101" s="147" t="s">
        <v>113</v>
      </c>
      <c r="AU101" s="147" t="s">
        <v>40</v>
      </c>
      <c r="AV101" s="148">
        <f>ROUND(IF(AU101="základní",AG101*L31,IF(AU101="snížená",AG101*L32,0)),0)</f>
        <v>0</v>
      </c>
      <c r="BV101" s="24" t="s">
        <v>114</v>
      </c>
      <c r="BY101" s="149">
        <f>IF(AU101="základní",AV101,0)</f>
        <v>0</v>
      </c>
      <c r="BZ101" s="149">
        <f>IF(AU101="snížená",AV101,0)</f>
        <v>0</v>
      </c>
      <c r="CA101" s="149">
        <v>0</v>
      </c>
      <c r="CB101" s="149">
        <v>0</v>
      </c>
      <c r="CC101" s="149">
        <v>0</v>
      </c>
      <c r="CD101" s="149">
        <f>IF(AU101="základní",AG101,0)</f>
        <v>0</v>
      </c>
      <c r="CE101" s="149">
        <f>IF(AU101="snížená",AG101,0)</f>
        <v>0</v>
      </c>
      <c r="CF101" s="149">
        <f>IF(AU101="zákl. přenesená",AG101,0)</f>
        <v>0</v>
      </c>
      <c r="CG101" s="149">
        <f>IF(AU101="sníž. přenesená",AG101,0)</f>
        <v>0</v>
      </c>
      <c r="CH101" s="149">
        <f>IF(AU101="nulová",AG101,0)</f>
        <v>0</v>
      </c>
      <c r="CI101" s="24">
        <f>IF(AU101="základní",1,IF(AU101="snížená",2,IF(AU101="zákl. přenesená",4,IF(AU101="sníž. přenesená",5,3))))</f>
        <v>1</v>
      </c>
      <c r="CJ101" s="24">
        <f>IF(AT101="stavební čast",1,IF(88101="investiční čast",2,3))</f>
        <v>1</v>
      </c>
      <c r="CK101" s="24" t="str">
        <f>IF(D101="Vyplň vlastní","","x")</f>
        <v>x</v>
      </c>
    </row>
    <row r="102" spans="2:89" s="1" customFormat="1" ht="19.9" customHeight="1">
      <c r="B102" s="48"/>
      <c r="C102" s="49"/>
      <c r="D102" s="150" t="s">
        <v>115</v>
      </c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49"/>
      <c r="AD102" s="49"/>
      <c r="AE102" s="49"/>
      <c r="AF102" s="49"/>
      <c r="AG102" s="145">
        <f>AG87*AS102</f>
        <v>0</v>
      </c>
      <c r="AH102" s="132"/>
      <c r="AI102" s="132"/>
      <c r="AJ102" s="132"/>
      <c r="AK102" s="132"/>
      <c r="AL102" s="132"/>
      <c r="AM102" s="132"/>
      <c r="AN102" s="132">
        <f>AG102+AV102</f>
        <v>0</v>
      </c>
      <c r="AO102" s="132"/>
      <c r="AP102" s="132"/>
      <c r="AQ102" s="50"/>
      <c r="AS102" s="151">
        <v>0</v>
      </c>
      <c r="AT102" s="152" t="s">
        <v>113</v>
      </c>
      <c r="AU102" s="152" t="s">
        <v>40</v>
      </c>
      <c r="AV102" s="137">
        <f>ROUND(IF(AU102="nulová",0,IF(OR(AU102="základní",AU102="zákl. přenesená"),AG102*L31,AG102*L32)),0)</f>
        <v>0</v>
      </c>
      <c r="BV102" s="24" t="s">
        <v>116</v>
      </c>
      <c r="BY102" s="149">
        <f>IF(AU102="základní",AV102,0)</f>
        <v>0</v>
      </c>
      <c r="BZ102" s="149">
        <f>IF(AU102="snížená",AV102,0)</f>
        <v>0</v>
      </c>
      <c r="CA102" s="149">
        <f>IF(AU102="zákl. přenesená",AV102,0)</f>
        <v>0</v>
      </c>
      <c r="CB102" s="149">
        <f>IF(AU102="sníž. přenesená",AV102,0)</f>
        <v>0</v>
      </c>
      <c r="CC102" s="149">
        <f>IF(AU102="nulová",AV102,0)</f>
        <v>0</v>
      </c>
      <c r="CD102" s="149">
        <f>IF(AU102="základní",AG102,0)</f>
        <v>0</v>
      </c>
      <c r="CE102" s="149">
        <f>IF(AU102="snížená",AG102,0)</f>
        <v>0</v>
      </c>
      <c r="CF102" s="149">
        <f>IF(AU102="zákl. přenesená",AG102,0)</f>
        <v>0</v>
      </c>
      <c r="CG102" s="149">
        <f>IF(AU102="sníž. přenesená",AG102,0)</f>
        <v>0</v>
      </c>
      <c r="CH102" s="149">
        <f>IF(AU102="nulová",AG102,0)</f>
        <v>0</v>
      </c>
      <c r="CI102" s="24">
        <f>IF(AU102="základní",1,IF(AU102="snížená",2,IF(AU102="zákl. přenesená",4,IF(AU102="sníž. přenesená",5,3))))</f>
        <v>1</v>
      </c>
      <c r="CJ102" s="24">
        <f>IF(AT102="stavební čast",1,IF(88102="investiční čast",2,3))</f>
        <v>1</v>
      </c>
      <c r="CK102" s="24" t="str">
        <f>IF(D102="Vyplň vlastní","","x")</f>
        <v/>
      </c>
    </row>
    <row r="103" spans="2:89" s="1" customFormat="1" ht="19.9" customHeight="1">
      <c r="B103" s="48"/>
      <c r="C103" s="49"/>
      <c r="D103" s="150" t="s">
        <v>115</v>
      </c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49"/>
      <c r="AD103" s="49"/>
      <c r="AE103" s="49"/>
      <c r="AF103" s="49"/>
      <c r="AG103" s="145">
        <f>AG87*AS103</f>
        <v>0</v>
      </c>
      <c r="AH103" s="132"/>
      <c r="AI103" s="132"/>
      <c r="AJ103" s="132"/>
      <c r="AK103" s="132"/>
      <c r="AL103" s="132"/>
      <c r="AM103" s="132"/>
      <c r="AN103" s="132">
        <f>AG103+AV103</f>
        <v>0</v>
      </c>
      <c r="AO103" s="132"/>
      <c r="AP103" s="132"/>
      <c r="AQ103" s="50"/>
      <c r="AS103" s="151">
        <v>0</v>
      </c>
      <c r="AT103" s="152" t="s">
        <v>113</v>
      </c>
      <c r="AU103" s="152" t="s">
        <v>40</v>
      </c>
      <c r="AV103" s="137">
        <f>ROUND(IF(AU103="nulová",0,IF(OR(AU103="základní",AU103="zákl. přenesená"),AG103*L31,AG103*L32)),0)</f>
        <v>0</v>
      </c>
      <c r="BV103" s="24" t="s">
        <v>116</v>
      </c>
      <c r="BY103" s="149">
        <f>IF(AU103="základní",AV103,0)</f>
        <v>0</v>
      </c>
      <c r="BZ103" s="149">
        <f>IF(AU103="snížená",AV103,0)</f>
        <v>0</v>
      </c>
      <c r="CA103" s="149">
        <f>IF(AU103="zákl. přenesená",AV103,0)</f>
        <v>0</v>
      </c>
      <c r="CB103" s="149">
        <f>IF(AU103="sníž. přenesená",AV103,0)</f>
        <v>0</v>
      </c>
      <c r="CC103" s="149">
        <f>IF(AU103="nulová",AV103,0)</f>
        <v>0</v>
      </c>
      <c r="CD103" s="149">
        <f>IF(AU103="základní",AG103,0)</f>
        <v>0</v>
      </c>
      <c r="CE103" s="149">
        <f>IF(AU103="snížená",AG103,0)</f>
        <v>0</v>
      </c>
      <c r="CF103" s="149">
        <f>IF(AU103="zákl. přenesená",AG103,0)</f>
        <v>0</v>
      </c>
      <c r="CG103" s="149">
        <f>IF(AU103="sníž. přenesená",AG103,0)</f>
        <v>0</v>
      </c>
      <c r="CH103" s="149">
        <f>IF(AU103="nulová",AG103,0)</f>
        <v>0</v>
      </c>
      <c r="CI103" s="24">
        <f>IF(AU103="základní",1,IF(AU103="snížená",2,IF(AU103="zákl. přenesená",4,IF(AU103="sníž. přenesená",5,3))))</f>
        <v>1</v>
      </c>
      <c r="CJ103" s="24">
        <f>IF(AT103="stavební čast",1,IF(88103="investiční čast",2,3))</f>
        <v>1</v>
      </c>
      <c r="CK103" s="24" t="str">
        <f>IF(D103="Vyplň vlastní","","x")</f>
        <v/>
      </c>
    </row>
    <row r="104" spans="2:89" s="1" customFormat="1" ht="19.9" customHeight="1">
      <c r="B104" s="48"/>
      <c r="C104" s="49"/>
      <c r="D104" s="150" t="s">
        <v>115</v>
      </c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49"/>
      <c r="AD104" s="49"/>
      <c r="AE104" s="49"/>
      <c r="AF104" s="49"/>
      <c r="AG104" s="145">
        <f>AG87*AS104</f>
        <v>0</v>
      </c>
      <c r="AH104" s="132"/>
      <c r="AI104" s="132"/>
      <c r="AJ104" s="132"/>
      <c r="AK104" s="132"/>
      <c r="AL104" s="132"/>
      <c r="AM104" s="132"/>
      <c r="AN104" s="132">
        <f>AG104+AV104</f>
        <v>0</v>
      </c>
      <c r="AO104" s="132"/>
      <c r="AP104" s="132"/>
      <c r="AQ104" s="50"/>
      <c r="AS104" s="153">
        <v>0</v>
      </c>
      <c r="AT104" s="154" t="s">
        <v>113</v>
      </c>
      <c r="AU104" s="154" t="s">
        <v>40</v>
      </c>
      <c r="AV104" s="143">
        <f>ROUND(IF(AU104="nulová",0,IF(OR(AU104="základní",AU104="zákl. přenesená"),AG104*L31,AG104*L32)),0)</f>
        <v>0</v>
      </c>
      <c r="BV104" s="24" t="s">
        <v>116</v>
      </c>
      <c r="BY104" s="149">
        <f>IF(AU104="základní",AV104,0)</f>
        <v>0</v>
      </c>
      <c r="BZ104" s="149">
        <f>IF(AU104="snížená",AV104,0)</f>
        <v>0</v>
      </c>
      <c r="CA104" s="149">
        <f>IF(AU104="zákl. přenesená",AV104,0)</f>
        <v>0</v>
      </c>
      <c r="CB104" s="149">
        <f>IF(AU104="sníž. přenesená",AV104,0)</f>
        <v>0</v>
      </c>
      <c r="CC104" s="149">
        <f>IF(AU104="nulová",AV104,0)</f>
        <v>0</v>
      </c>
      <c r="CD104" s="149">
        <f>IF(AU104="základní",AG104,0)</f>
        <v>0</v>
      </c>
      <c r="CE104" s="149">
        <f>IF(AU104="snížená",AG104,0)</f>
        <v>0</v>
      </c>
      <c r="CF104" s="149">
        <f>IF(AU104="zákl. přenesená",AG104,0)</f>
        <v>0</v>
      </c>
      <c r="CG104" s="149">
        <f>IF(AU104="sníž. přenesená",AG104,0)</f>
        <v>0</v>
      </c>
      <c r="CH104" s="149">
        <f>IF(AU104="nulová",AG104,0)</f>
        <v>0</v>
      </c>
      <c r="CI104" s="24">
        <f>IF(AU104="základní",1,IF(AU104="snížená",2,IF(AU104="zákl. přenesená",4,IF(AU104="sníž. přenesená",5,3))))</f>
        <v>1</v>
      </c>
      <c r="CJ104" s="24">
        <f>IF(AT104="stavební čast",1,IF(88104="investiční čast",2,3))</f>
        <v>1</v>
      </c>
      <c r="CK104" s="24" t="str">
        <f>IF(D104="Vyplň vlastní","","x")</f>
        <v/>
      </c>
    </row>
    <row r="105" spans="2:43" s="1" customFormat="1" ht="10.8" customHeight="1"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50"/>
    </row>
    <row r="106" spans="2:43" s="1" customFormat="1" ht="30" customHeight="1">
      <c r="B106" s="48"/>
      <c r="C106" s="155" t="s">
        <v>117</v>
      </c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7">
        <f>ROUND(AG87+AG100,0)</f>
        <v>0</v>
      </c>
      <c r="AH106" s="157"/>
      <c r="AI106" s="157"/>
      <c r="AJ106" s="157"/>
      <c r="AK106" s="157"/>
      <c r="AL106" s="157"/>
      <c r="AM106" s="157"/>
      <c r="AN106" s="157">
        <f>AN87+AN100</f>
        <v>0</v>
      </c>
      <c r="AO106" s="157"/>
      <c r="AP106" s="157"/>
      <c r="AQ106" s="50"/>
    </row>
    <row r="107" spans="2:43" s="1" customFormat="1" ht="6.95" customHeight="1">
      <c r="B107" s="77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9"/>
    </row>
  </sheetData>
  <mergeCells count="9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E89:I89"/>
    <mergeCell ref="K89:AF89"/>
    <mergeCell ref="AN90:AP90"/>
    <mergeCell ref="AG90:AM90"/>
    <mergeCell ref="F90:J90"/>
    <mergeCell ref="L90:AF90"/>
    <mergeCell ref="AN91:AP91"/>
    <mergeCell ref="AG91:AM91"/>
    <mergeCell ref="F91:J91"/>
    <mergeCell ref="L91:AF91"/>
    <mergeCell ref="AN92:AP92"/>
    <mergeCell ref="AG92:AM92"/>
    <mergeCell ref="E92:I92"/>
    <mergeCell ref="K92:AF92"/>
    <mergeCell ref="AN93:AP93"/>
    <mergeCell ref="AG93:AM93"/>
    <mergeCell ref="E93:I93"/>
    <mergeCell ref="K93:AF93"/>
    <mergeCell ref="AN94:AP94"/>
    <mergeCell ref="AG94:AM94"/>
    <mergeCell ref="E94:I94"/>
    <mergeCell ref="K94:AF94"/>
    <mergeCell ref="AN95:AP95"/>
    <mergeCell ref="AG95:AM95"/>
    <mergeCell ref="F95:J95"/>
    <mergeCell ref="L95:AF95"/>
    <mergeCell ref="AN96:AP96"/>
    <mergeCell ref="AG96:AM96"/>
    <mergeCell ref="F96:J96"/>
    <mergeCell ref="L96:AF96"/>
    <mergeCell ref="AN97:AP97"/>
    <mergeCell ref="AG97:AM97"/>
    <mergeCell ref="F97:J97"/>
    <mergeCell ref="L97:AF97"/>
    <mergeCell ref="AN98:AP98"/>
    <mergeCell ref="AG98:AM98"/>
    <mergeCell ref="E98:I98"/>
    <mergeCell ref="K98:AF98"/>
    <mergeCell ref="AG101:AM101"/>
    <mergeCell ref="AN101:AP101"/>
    <mergeCell ref="D102:AB102"/>
    <mergeCell ref="AG102:AM102"/>
    <mergeCell ref="AN102:AP102"/>
    <mergeCell ref="D103:AB103"/>
    <mergeCell ref="AG103:AM103"/>
    <mergeCell ref="AN103:AP103"/>
    <mergeCell ref="D104:AB104"/>
    <mergeCell ref="AG104:AM104"/>
    <mergeCell ref="AN104:AP104"/>
    <mergeCell ref="AG87:AM87"/>
    <mergeCell ref="AN87:AP87"/>
    <mergeCell ref="AG100:AM100"/>
    <mergeCell ref="AN100:AP100"/>
    <mergeCell ref="AG106:AM106"/>
    <mergeCell ref="AN106:AP106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101:AU10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01:AT10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90" location="'1 - DEMONTÁŽE'!C2" display="/"/>
    <hyperlink ref="A91" location="'2 - MONTÁŽE'!C2" display="/"/>
    <hyperlink ref="A92" location="'PL - PLYN'!C2" display="/"/>
    <hyperlink ref="A93" location="'VZT - VZT'!C2" display="/"/>
    <hyperlink ref="A95" location="'1 - Hardware a periferie'!C2" display="/"/>
    <hyperlink ref="A96" location="'2 - Software a služby'!C2" display="/"/>
    <hyperlink ref="A97" location="'3 - Rozvaděče a montážní ...'!C2" display="/"/>
    <hyperlink ref="A98" location="'ST - STAVEBNÍ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3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8"/>
      <c r="B1" s="15"/>
      <c r="C1" s="15"/>
      <c r="D1" s="16" t="s">
        <v>1</v>
      </c>
      <c r="E1" s="15"/>
      <c r="F1" s="17" t="s">
        <v>118</v>
      </c>
      <c r="G1" s="17"/>
      <c r="H1" s="159" t="s">
        <v>119</v>
      </c>
      <c r="I1" s="159"/>
      <c r="J1" s="159"/>
      <c r="K1" s="159"/>
      <c r="L1" s="17" t="s">
        <v>120</v>
      </c>
      <c r="M1" s="15"/>
      <c r="N1" s="15"/>
      <c r="O1" s="16" t="s">
        <v>121</v>
      </c>
      <c r="P1" s="15"/>
      <c r="Q1" s="15"/>
      <c r="R1" s="15"/>
      <c r="S1" s="17" t="s">
        <v>122</v>
      </c>
      <c r="T1" s="17"/>
      <c r="U1" s="158"/>
      <c r="V1" s="15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89</v>
      </c>
    </row>
    <row r="3" spans="2:46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84</v>
      </c>
    </row>
    <row r="4" spans="2:46" ht="36.95" customHeight="1">
      <c r="B4" s="28"/>
      <c r="C4" s="29" t="s">
        <v>123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14</v>
      </c>
      <c r="AT4" s="24" t="s">
        <v>6</v>
      </c>
    </row>
    <row r="5" spans="2:18" ht="6.95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spans="2:18" ht="25.4" customHeight="1">
      <c r="B6" s="28"/>
      <c r="C6" s="33"/>
      <c r="D6" s="40" t="s">
        <v>20</v>
      </c>
      <c r="E6" s="33"/>
      <c r="F6" s="160" t="str">
        <f>'Rekapitulace stavby'!K6</f>
        <v>LITOMYŠL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spans="2:18" ht="25.4" customHeight="1">
      <c r="B7" s="28"/>
      <c r="C7" s="33"/>
      <c r="D7" s="40" t="s">
        <v>124</v>
      </c>
      <c r="E7" s="33"/>
      <c r="F7" s="160" t="s">
        <v>125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1"/>
    </row>
    <row r="8" spans="2:18" ht="25.4" customHeight="1">
      <c r="B8" s="28"/>
      <c r="C8" s="33"/>
      <c r="D8" s="40" t="s">
        <v>126</v>
      </c>
      <c r="E8" s="33"/>
      <c r="F8" s="160" t="s">
        <v>127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1"/>
    </row>
    <row r="9" spans="2:18" s="1" customFormat="1" ht="32.85" customHeight="1">
      <c r="B9" s="48"/>
      <c r="C9" s="49"/>
      <c r="D9" s="37" t="s">
        <v>128</v>
      </c>
      <c r="E9" s="49"/>
      <c r="F9" s="38" t="s">
        <v>129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</row>
    <row r="10" spans="2:18" s="1" customFormat="1" ht="14.4" customHeight="1">
      <c r="B10" s="48"/>
      <c r="C10" s="49"/>
      <c r="D10" s="40" t="s">
        <v>22</v>
      </c>
      <c r="E10" s="49"/>
      <c r="F10" s="35" t="s">
        <v>5</v>
      </c>
      <c r="G10" s="49"/>
      <c r="H10" s="49"/>
      <c r="I10" s="49"/>
      <c r="J10" s="49"/>
      <c r="K10" s="49"/>
      <c r="L10" s="49"/>
      <c r="M10" s="40" t="s">
        <v>23</v>
      </c>
      <c r="N10" s="49"/>
      <c r="O10" s="35" t="s">
        <v>5</v>
      </c>
      <c r="P10" s="49"/>
      <c r="Q10" s="49"/>
      <c r="R10" s="50"/>
    </row>
    <row r="11" spans="2:18" s="1" customFormat="1" ht="14.4" customHeight="1">
      <c r="B11" s="48"/>
      <c r="C11" s="49"/>
      <c r="D11" s="40" t="s">
        <v>24</v>
      </c>
      <c r="E11" s="49"/>
      <c r="F11" s="35" t="s">
        <v>25</v>
      </c>
      <c r="G11" s="49"/>
      <c r="H11" s="49"/>
      <c r="I11" s="49"/>
      <c r="J11" s="49"/>
      <c r="K11" s="49"/>
      <c r="L11" s="49"/>
      <c r="M11" s="40" t="s">
        <v>26</v>
      </c>
      <c r="N11" s="49"/>
      <c r="O11" s="161" t="str">
        <f>'Rekapitulace stavby'!AN8</f>
        <v>17. 7. 2018</v>
      </c>
      <c r="P11" s="92"/>
      <c r="Q11" s="49"/>
      <c r="R11" s="50"/>
    </row>
    <row r="12" spans="2:18" s="1" customFormat="1" ht="10.8" customHeight="1"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50"/>
    </row>
    <row r="13" spans="2:18" s="1" customFormat="1" ht="14.4" customHeight="1">
      <c r="B13" s="48"/>
      <c r="C13" s="49"/>
      <c r="D13" s="40" t="s">
        <v>28</v>
      </c>
      <c r="E13" s="49"/>
      <c r="F13" s="49"/>
      <c r="G13" s="49"/>
      <c r="H13" s="49"/>
      <c r="I13" s="49"/>
      <c r="J13" s="49"/>
      <c r="K13" s="49"/>
      <c r="L13" s="49"/>
      <c r="M13" s="40" t="s">
        <v>29</v>
      </c>
      <c r="N13" s="49"/>
      <c r="O13" s="35" t="str">
        <f>IF('Rekapitulace stavby'!AN10="","",'Rekapitulace stavby'!AN10)</f>
        <v/>
      </c>
      <c r="P13" s="35"/>
      <c r="Q13" s="49"/>
      <c r="R13" s="50"/>
    </row>
    <row r="14" spans="2:18" s="1" customFormat="1" ht="18" customHeight="1">
      <c r="B14" s="48"/>
      <c r="C14" s="49"/>
      <c r="D14" s="49"/>
      <c r="E14" s="35" t="str">
        <f>IF('Rekapitulace stavby'!E11="","",'Rekapitulace stavby'!E11)</f>
        <v xml:space="preserve"> </v>
      </c>
      <c r="F14" s="49"/>
      <c r="G14" s="49"/>
      <c r="H14" s="49"/>
      <c r="I14" s="49"/>
      <c r="J14" s="49"/>
      <c r="K14" s="49"/>
      <c r="L14" s="49"/>
      <c r="M14" s="40" t="s">
        <v>30</v>
      </c>
      <c r="N14" s="49"/>
      <c r="O14" s="35" t="str">
        <f>IF('Rekapitulace stavby'!AN11="","",'Rekapitulace stavby'!AN11)</f>
        <v/>
      </c>
      <c r="P14" s="35"/>
      <c r="Q14" s="49"/>
      <c r="R14" s="50"/>
    </row>
    <row r="15" spans="2:18" s="1" customFormat="1" ht="6.95" customHeight="1"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50"/>
    </row>
    <row r="16" spans="2:18" s="1" customFormat="1" ht="14.4" customHeight="1">
      <c r="B16" s="48"/>
      <c r="C16" s="49"/>
      <c r="D16" s="40" t="s">
        <v>31</v>
      </c>
      <c r="E16" s="49"/>
      <c r="F16" s="49"/>
      <c r="G16" s="49"/>
      <c r="H16" s="49"/>
      <c r="I16" s="49"/>
      <c r="J16" s="49"/>
      <c r="K16" s="49"/>
      <c r="L16" s="49"/>
      <c r="M16" s="40" t="s">
        <v>29</v>
      </c>
      <c r="N16" s="49"/>
      <c r="O16" s="41" t="str">
        <f>IF('Rekapitulace stavby'!AN13="","",'Rekapitulace stavby'!AN13)</f>
        <v>Vyplň údaj</v>
      </c>
      <c r="P16" s="35"/>
      <c r="Q16" s="49"/>
      <c r="R16" s="50"/>
    </row>
    <row r="17" spans="2:18" s="1" customFormat="1" ht="18" customHeight="1">
      <c r="B17" s="48"/>
      <c r="C17" s="49"/>
      <c r="D17" s="49"/>
      <c r="E17" s="41" t="str">
        <f>IF('Rekapitulace stavby'!E14="","",'Rekapitulace stavby'!E14)</f>
        <v>Vyplň údaj</v>
      </c>
      <c r="F17" s="162"/>
      <c r="G17" s="162"/>
      <c r="H17" s="162"/>
      <c r="I17" s="162"/>
      <c r="J17" s="162"/>
      <c r="K17" s="162"/>
      <c r="L17" s="162"/>
      <c r="M17" s="40" t="s">
        <v>30</v>
      </c>
      <c r="N17" s="49"/>
      <c r="O17" s="41" t="str">
        <f>IF('Rekapitulace stavby'!AN14="","",'Rekapitulace stavby'!AN14)</f>
        <v>Vyplň údaj</v>
      </c>
      <c r="P17" s="35"/>
      <c r="Q17" s="49"/>
      <c r="R17" s="50"/>
    </row>
    <row r="18" spans="2:18" s="1" customFormat="1" ht="6.95" customHeight="1"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50"/>
    </row>
    <row r="19" spans="2:18" s="1" customFormat="1" ht="14.4" customHeight="1">
      <c r="B19" s="48"/>
      <c r="C19" s="49"/>
      <c r="D19" s="40" t="s">
        <v>33</v>
      </c>
      <c r="E19" s="49"/>
      <c r="F19" s="49"/>
      <c r="G19" s="49"/>
      <c r="H19" s="49"/>
      <c r="I19" s="49"/>
      <c r="J19" s="49"/>
      <c r="K19" s="49"/>
      <c r="L19" s="49"/>
      <c r="M19" s="40" t="s">
        <v>29</v>
      </c>
      <c r="N19" s="49"/>
      <c r="O19" s="35" t="str">
        <f>IF('Rekapitulace stavby'!AN16="","",'Rekapitulace stavby'!AN16)</f>
        <v/>
      </c>
      <c r="P19" s="35"/>
      <c r="Q19" s="49"/>
      <c r="R19" s="50"/>
    </row>
    <row r="20" spans="2:18" s="1" customFormat="1" ht="18" customHeight="1">
      <c r="B20" s="48"/>
      <c r="C20" s="49"/>
      <c r="D20" s="49"/>
      <c r="E20" s="35" t="str">
        <f>IF('Rekapitulace stavby'!E17="","",'Rekapitulace stavby'!E17)</f>
        <v xml:space="preserve"> </v>
      </c>
      <c r="F20" s="49"/>
      <c r="G20" s="49"/>
      <c r="H20" s="49"/>
      <c r="I20" s="49"/>
      <c r="J20" s="49"/>
      <c r="K20" s="49"/>
      <c r="L20" s="49"/>
      <c r="M20" s="40" t="s">
        <v>30</v>
      </c>
      <c r="N20" s="49"/>
      <c r="O20" s="35" t="str">
        <f>IF('Rekapitulace stavby'!AN17="","",'Rekapitulace stavby'!AN17)</f>
        <v/>
      </c>
      <c r="P20" s="35"/>
      <c r="Q20" s="49"/>
      <c r="R20" s="50"/>
    </row>
    <row r="21" spans="2:18" s="1" customFormat="1" ht="6.95" customHeight="1"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50"/>
    </row>
    <row r="22" spans="2:18" s="1" customFormat="1" ht="14.4" customHeight="1">
      <c r="B22" s="48"/>
      <c r="C22" s="49"/>
      <c r="D22" s="40" t="s">
        <v>34</v>
      </c>
      <c r="E22" s="49"/>
      <c r="F22" s="49"/>
      <c r="G22" s="49"/>
      <c r="H22" s="49"/>
      <c r="I22" s="49"/>
      <c r="J22" s="49"/>
      <c r="K22" s="49"/>
      <c r="L22" s="49"/>
      <c r="M22" s="40" t="s">
        <v>29</v>
      </c>
      <c r="N22" s="49"/>
      <c r="O22" s="35" t="str">
        <f>IF('Rekapitulace stavby'!AN19="","",'Rekapitulace stavby'!AN19)</f>
        <v/>
      </c>
      <c r="P22" s="35"/>
      <c r="Q22" s="49"/>
      <c r="R22" s="50"/>
    </row>
    <row r="23" spans="2:18" s="1" customFormat="1" ht="18" customHeight="1">
      <c r="B23" s="48"/>
      <c r="C23" s="49"/>
      <c r="D23" s="49"/>
      <c r="E23" s="35" t="str">
        <f>IF('Rekapitulace stavby'!E20="","",'Rekapitulace stavby'!E20)</f>
        <v xml:space="preserve"> </v>
      </c>
      <c r="F23" s="49"/>
      <c r="G23" s="49"/>
      <c r="H23" s="49"/>
      <c r="I23" s="49"/>
      <c r="J23" s="49"/>
      <c r="K23" s="49"/>
      <c r="L23" s="49"/>
      <c r="M23" s="40" t="s">
        <v>30</v>
      </c>
      <c r="N23" s="49"/>
      <c r="O23" s="35" t="str">
        <f>IF('Rekapitulace stavby'!AN20="","",'Rekapitulace stavby'!AN20)</f>
        <v/>
      </c>
      <c r="P23" s="35"/>
      <c r="Q23" s="49"/>
      <c r="R23" s="50"/>
    </row>
    <row r="24" spans="2:18" s="1" customFormat="1" ht="6.95" customHeight="1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spans="2:18" s="1" customFormat="1" ht="14.4" customHeight="1">
      <c r="B25" s="48"/>
      <c r="C25" s="49"/>
      <c r="D25" s="40" t="s">
        <v>35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</row>
    <row r="26" spans="2:18" s="1" customFormat="1" ht="16.5" customHeight="1">
      <c r="B26" s="48"/>
      <c r="C26" s="49"/>
      <c r="D26" s="49"/>
      <c r="E26" s="44" t="s">
        <v>5</v>
      </c>
      <c r="F26" s="44"/>
      <c r="G26" s="44"/>
      <c r="H26" s="44"/>
      <c r="I26" s="44"/>
      <c r="J26" s="44"/>
      <c r="K26" s="44"/>
      <c r="L26" s="44"/>
      <c r="M26" s="49"/>
      <c r="N26" s="49"/>
      <c r="O26" s="49"/>
      <c r="P26" s="49"/>
      <c r="Q26" s="49"/>
      <c r="R26" s="50"/>
    </row>
    <row r="27" spans="2:18" s="1" customFormat="1" ht="6.95" customHeight="1"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50"/>
    </row>
    <row r="28" spans="2:18" s="1" customFormat="1" ht="6.95" customHeight="1">
      <c r="B28" s="48"/>
      <c r="C28" s="4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49"/>
      <c r="R28" s="50"/>
    </row>
    <row r="29" spans="2:18" s="1" customFormat="1" ht="14.4" customHeight="1">
      <c r="B29" s="48"/>
      <c r="C29" s="49"/>
      <c r="D29" s="163" t="s">
        <v>130</v>
      </c>
      <c r="E29" s="49"/>
      <c r="F29" s="49"/>
      <c r="G29" s="49"/>
      <c r="H29" s="49"/>
      <c r="I29" s="49"/>
      <c r="J29" s="49"/>
      <c r="K29" s="49"/>
      <c r="L29" s="49"/>
      <c r="M29" s="47">
        <f>N90</f>
        <v>0</v>
      </c>
      <c r="N29" s="47"/>
      <c r="O29" s="47"/>
      <c r="P29" s="47"/>
      <c r="Q29" s="49"/>
      <c r="R29" s="50"/>
    </row>
    <row r="30" spans="2:18" s="1" customFormat="1" ht="14.4" customHeight="1">
      <c r="B30" s="48"/>
      <c r="C30" s="49"/>
      <c r="D30" s="46" t="s">
        <v>112</v>
      </c>
      <c r="E30" s="49"/>
      <c r="F30" s="49"/>
      <c r="G30" s="49"/>
      <c r="H30" s="49"/>
      <c r="I30" s="49"/>
      <c r="J30" s="49"/>
      <c r="K30" s="49"/>
      <c r="L30" s="49"/>
      <c r="M30" s="47">
        <f>N94</f>
        <v>0</v>
      </c>
      <c r="N30" s="47"/>
      <c r="O30" s="47"/>
      <c r="P30" s="47"/>
      <c r="Q30" s="49"/>
      <c r="R30" s="50"/>
    </row>
    <row r="31" spans="2:18" s="1" customFormat="1" ht="6.95" customHeight="1"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50"/>
    </row>
    <row r="32" spans="2:18" s="1" customFormat="1" ht="25.4" customHeight="1">
      <c r="B32" s="48"/>
      <c r="C32" s="49"/>
      <c r="D32" s="164" t="s">
        <v>38</v>
      </c>
      <c r="E32" s="49"/>
      <c r="F32" s="49"/>
      <c r="G32" s="49"/>
      <c r="H32" s="49"/>
      <c r="I32" s="49"/>
      <c r="J32" s="49"/>
      <c r="K32" s="49"/>
      <c r="L32" s="49"/>
      <c r="M32" s="165">
        <f>ROUND(M29+M30,0)</f>
        <v>0</v>
      </c>
      <c r="N32" s="49"/>
      <c r="O32" s="49"/>
      <c r="P32" s="49"/>
      <c r="Q32" s="49"/>
      <c r="R32" s="50"/>
    </row>
    <row r="33" spans="2:18" s="1" customFormat="1" ht="6.95" customHeight="1">
      <c r="B33" s="48"/>
      <c r="C33" s="4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49"/>
      <c r="R33" s="50"/>
    </row>
    <row r="34" spans="2:18" s="1" customFormat="1" ht="14.4" customHeight="1">
      <c r="B34" s="48"/>
      <c r="C34" s="49"/>
      <c r="D34" s="56" t="s">
        <v>39</v>
      </c>
      <c r="E34" s="56" t="s">
        <v>40</v>
      </c>
      <c r="F34" s="57">
        <v>0.21</v>
      </c>
      <c r="G34" s="166" t="s">
        <v>41</v>
      </c>
      <c r="H34" s="167">
        <f>ROUND((((SUM(BE94:BE101)+SUM(BE121:BE130))+SUM(BE132:BE136))),0)</f>
        <v>0</v>
      </c>
      <c r="I34" s="49"/>
      <c r="J34" s="49"/>
      <c r="K34" s="49"/>
      <c r="L34" s="49"/>
      <c r="M34" s="167">
        <f>ROUND(((ROUND((SUM(BE94:BE101)+SUM(BE121:BE130)),0)*F34)+SUM(BE132:BE136)*F34),0)</f>
        <v>0</v>
      </c>
      <c r="N34" s="49"/>
      <c r="O34" s="49"/>
      <c r="P34" s="49"/>
      <c r="Q34" s="49"/>
      <c r="R34" s="50"/>
    </row>
    <row r="35" spans="2:18" s="1" customFormat="1" ht="14.4" customHeight="1">
      <c r="B35" s="48"/>
      <c r="C35" s="49"/>
      <c r="D35" s="49"/>
      <c r="E35" s="56" t="s">
        <v>42</v>
      </c>
      <c r="F35" s="57">
        <v>0.15</v>
      </c>
      <c r="G35" s="166" t="s">
        <v>41</v>
      </c>
      <c r="H35" s="167">
        <f>ROUND((((SUM(BF94:BF101)+SUM(BF121:BF130))+SUM(BF132:BF136))),0)</f>
        <v>0</v>
      </c>
      <c r="I35" s="49"/>
      <c r="J35" s="49"/>
      <c r="K35" s="49"/>
      <c r="L35" s="49"/>
      <c r="M35" s="167">
        <f>ROUND(((ROUND((SUM(BF94:BF101)+SUM(BF121:BF130)),0)*F35)+SUM(BF132:BF136)*F35),0)</f>
        <v>0</v>
      </c>
      <c r="N35" s="49"/>
      <c r="O35" s="49"/>
      <c r="P35" s="49"/>
      <c r="Q35" s="49"/>
      <c r="R35" s="50"/>
    </row>
    <row r="36" spans="2:18" s="1" customFormat="1" ht="14.4" customHeight="1" hidden="1">
      <c r="B36" s="48"/>
      <c r="C36" s="49"/>
      <c r="D36" s="49"/>
      <c r="E36" s="56" t="s">
        <v>43</v>
      </c>
      <c r="F36" s="57">
        <v>0.21</v>
      </c>
      <c r="G36" s="166" t="s">
        <v>41</v>
      </c>
      <c r="H36" s="167">
        <f>ROUND((((SUM(BG94:BG101)+SUM(BG121:BG130))+SUM(BG132:BG136))),0)</f>
        <v>0</v>
      </c>
      <c r="I36" s="49"/>
      <c r="J36" s="49"/>
      <c r="K36" s="49"/>
      <c r="L36" s="49"/>
      <c r="M36" s="167">
        <v>0</v>
      </c>
      <c r="N36" s="49"/>
      <c r="O36" s="49"/>
      <c r="P36" s="49"/>
      <c r="Q36" s="49"/>
      <c r="R36" s="50"/>
    </row>
    <row r="37" spans="2:18" s="1" customFormat="1" ht="14.4" customHeight="1" hidden="1">
      <c r="B37" s="48"/>
      <c r="C37" s="49"/>
      <c r="D37" s="49"/>
      <c r="E37" s="56" t="s">
        <v>44</v>
      </c>
      <c r="F37" s="57">
        <v>0.15</v>
      </c>
      <c r="G37" s="166" t="s">
        <v>41</v>
      </c>
      <c r="H37" s="167">
        <f>ROUND((((SUM(BH94:BH101)+SUM(BH121:BH130))+SUM(BH132:BH136))),0)</f>
        <v>0</v>
      </c>
      <c r="I37" s="49"/>
      <c r="J37" s="49"/>
      <c r="K37" s="49"/>
      <c r="L37" s="49"/>
      <c r="M37" s="167">
        <v>0</v>
      </c>
      <c r="N37" s="49"/>
      <c r="O37" s="49"/>
      <c r="P37" s="49"/>
      <c r="Q37" s="49"/>
      <c r="R37" s="50"/>
    </row>
    <row r="38" spans="2:18" s="1" customFormat="1" ht="14.4" customHeight="1" hidden="1">
      <c r="B38" s="48"/>
      <c r="C38" s="49"/>
      <c r="D38" s="49"/>
      <c r="E38" s="56" t="s">
        <v>45</v>
      </c>
      <c r="F38" s="57">
        <v>0</v>
      </c>
      <c r="G38" s="166" t="s">
        <v>41</v>
      </c>
      <c r="H38" s="167">
        <f>ROUND((((SUM(BI94:BI101)+SUM(BI121:BI130))+SUM(BI132:BI136))),0)</f>
        <v>0</v>
      </c>
      <c r="I38" s="49"/>
      <c r="J38" s="49"/>
      <c r="K38" s="49"/>
      <c r="L38" s="49"/>
      <c r="M38" s="167">
        <v>0</v>
      </c>
      <c r="N38" s="49"/>
      <c r="O38" s="49"/>
      <c r="P38" s="49"/>
      <c r="Q38" s="49"/>
      <c r="R38" s="50"/>
    </row>
    <row r="39" spans="2:18" s="1" customFormat="1" ht="6.95" customHeight="1"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50"/>
    </row>
    <row r="40" spans="2:18" s="1" customFormat="1" ht="25.4" customHeight="1">
      <c r="B40" s="48"/>
      <c r="C40" s="156"/>
      <c r="D40" s="168" t="s">
        <v>46</v>
      </c>
      <c r="E40" s="99"/>
      <c r="F40" s="99"/>
      <c r="G40" s="169" t="s">
        <v>47</v>
      </c>
      <c r="H40" s="170" t="s">
        <v>48</v>
      </c>
      <c r="I40" s="99"/>
      <c r="J40" s="99"/>
      <c r="K40" s="99"/>
      <c r="L40" s="171">
        <f>SUM(M32:M38)</f>
        <v>0</v>
      </c>
      <c r="M40" s="171"/>
      <c r="N40" s="171"/>
      <c r="O40" s="171"/>
      <c r="P40" s="172"/>
      <c r="Q40" s="156"/>
      <c r="R40" s="50"/>
    </row>
    <row r="41" spans="2:18" s="1" customFormat="1" ht="14.4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</row>
    <row r="42" spans="2:18" s="1" customFormat="1" ht="14.4" customHeight="1"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</row>
    <row r="43" spans="2:18" ht="13.5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 spans="2:18" ht="13.5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 spans="2:18" ht="13.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 spans="2:18" ht="13.5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 spans="2:18" ht="13.5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 spans="2:18" ht="13.5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 spans="2:18" ht="13.5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pans="2:18" s="1" customFormat="1" ht="13.5">
      <c r="B50" s="48"/>
      <c r="C50" s="49"/>
      <c r="D50" s="68" t="s">
        <v>49</v>
      </c>
      <c r="E50" s="69"/>
      <c r="F50" s="69"/>
      <c r="G50" s="69"/>
      <c r="H50" s="70"/>
      <c r="I50" s="49"/>
      <c r="J50" s="68" t="s">
        <v>50</v>
      </c>
      <c r="K50" s="69"/>
      <c r="L50" s="69"/>
      <c r="M50" s="69"/>
      <c r="N50" s="69"/>
      <c r="O50" s="69"/>
      <c r="P50" s="70"/>
      <c r="Q50" s="49"/>
      <c r="R50" s="50"/>
    </row>
    <row r="51" spans="2:18" ht="13.5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 spans="2:18" ht="13.5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 spans="2:18" ht="13.5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 spans="2:18" ht="13.5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 spans="2:18" ht="13.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 spans="2:18" ht="13.5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 spans="2:18" ht="13.5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 spans="2:18" ht="13.5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pans="2:18" s="1" customFormat="1" ht="13.5">
      <c r="B59" s="48"/>
      <c r="C59" s="49"/>
      <c r="D59" s="73" t="s">
        <v>51</v>
      </c>
      <c r="E59" s="74"/>
      <c r="F59" s="74"/>
      <c r="G59" s="75" t="s">
        <v>52</v>
      </c>
      <c r="H59" s="76"/>
      <c r="I59" s="49"/>
      <c r="J59" s="73" t="s">
        <v>51</v>
      </c>
      <c r="K59" s="74"/>
      <c r="L59" s="74"/>
      <c r="M59" s="74"/>
      <c r="N59" s="75" t="s">
        <v>52</v>
      </c>
      <c r="O59" s="74"/>
      <c r="P59" s="76"/>
      <c r="Q59" s="49"/>
      <c r="R59" s="50"/>
    </row>
    <row r="60" spans="2:18" ht="13.5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pans="2:18" s="1" customFormat="1" ht="13.5">
      <c r="B61" s="48"/>
      <c r="C61" s="49"/>
      <c r="D61" s="68" t="s">
        <v>53</v>
      </c>
      <c r="E61" s="69"/>
      <c r="F61" s="69"/>
      <c r="G61" s="69"/>
      <c r="H61" s="70"/>
      <c r="I61" s="49"/>
      <c r="J61" s="68" t="s">
        <v>54</v>
      </c>
      <c r="K61" s="69"/>
      <c r="L61" s="69"/>
      <c r="M61" s="69"/>
      <c r="N61" s="69"/>
      <c r="O61" s="69"/>
      <c r="P61" s="70"/>
      <c r="Q61" s="49"/>
      <c r="R61" s="50"/>
    </row>
    <row r="62" spans="2:18" ht="13.5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 spans="2:18" ht="13.5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 spans="2:18" ht="13.5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 spans="2:18" ht="13.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 spans="2:18" ht="13.5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 spans="2:18" ht="13.5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 spans="2:18" ht="13.5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 spans="2:18" ht="13.5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pans="2:18" s="1" customFormat="1" ht="13.5">
      <c r="B70" s="48"/>
      <c r="C70" s="49"/>
      <c r="D70" s="73" t="s">
        <v>51</v>
      </c>
      <c r="E70" s="74"/>
      <c r="F70" s="74"/>
      <c r="G70" s="75" t="s">
        <v>52</v>
      </c>
      <c r="H70" s="76"/>
      <c r="I70" s="49"/>
      <c r="J70" s="73" t="s">
        <v>51</v>
      </c>
      <c r="K70" s="74"/>
      <c r="L70" s="74"/>
      <c r="M70" s="74"/>
      <c r="N70" s="75" t="s">
        <v>52</v>
      </c>
      <c r="O70" s="74"/>
      <c r="P70" s="76"/>
      <c r="Q70" s="49"/>
      <c r="R70" s="50"/>
    </row>
    <row r="71" spans="2:18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pans="2:18" s="1" customFormat="1" ht="6.95" customHeight="1">
      <c r="B75" s="80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2"/>
    </row>
    <row r="76" spans="2:18" s="1" customFormat="1" ht="36.95" customHeight="1">
      <c r="B76" s="48"/>
      <c r="C76" s="29" t="s">
        <v>131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</row>
    <row r="77" spans="2:18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</row>
    <row r="78" spans="2:18" s="1" customFormat="1" ht="30" customHeight="1">
      <c r="B78" s="48"/>
      <c r="C78" s="40" t="s">
        <v>20</v>
      </c>
      <c r="D78" s="49"/>
      <c r="E78" s="49"/>
      <c r="F78" s="160" t="str">
        <f>F6</f>
        <v>LITOMYŠL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</row>
    <row r="79" spans="2:18" ht="30" customHeight="1">
      <c r="B79" s="28"/>
      <c r="C79" s="40" t="s">
        <v>124</v>
      </c>
      <c r="D79" s="33"/>
      <c r="E79" s="33"/>
      <c r="F79" s="160" t="s">
        <v>125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1"/>
    </row>
    <row r="80" spans="2:18" ht="30" customHeight="1">
      <c r="B80" s="28"/>
      <c r="C80" s="40" t="s">
        <v>126</v>
      </c>
      <c r="D80" s="33"/>
      <c r="E80" s="33"/>
      <c r="F80" s="160" t="s">
        <v>127</v>
      </c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1"/>
    </row>
    <row r="81" spans="2:18" s="1" customFormat="1" ht="36.95" customHeight="1">
      <c r="B81" s="48"/>
      <c r="C81" s="87" t="s">
        <v>128</v>
      </c>
      <c r="D81" s="49"/>
      <c r="E81" s="49"/>
      <c r="F81" s="89" t="str">
        <f>F9</f>
        <v>1 - DEMONTÁŽE</v>
      </c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50"/>
    </row>
    <row r="82" spans="2:18" s="1" customFormat="1" ht="6.95" customHeight="1">
      <c r="B82" s="48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50"/>
    </row>
    <row r="83" spans="2:18" s="1" customFormat="1" ht="18" customHeight="1">
      <c r="B83" s="48"/>
      <c r="C83" s="40" t="s">
        <v>24</v>
      </c>
      <c r="D83" s="49"/>
      <c r="E83" s="49"/>
      <c r="F83" s="35" t="str">
        <f>F11</f>
        <v xml:space="preserve"> </v>
      </c>
      <c r="G83" s="49"/>
      <c r="H83" s="49"/>
      <c r="I83" s="49"/>
      <c r="J83" s="49"/>
      <c r="K83" s="40" t="s">
        <v>26</v>
      </c>
      <c r="L83" s="49"/>
      <c r="M83" s="92" t="str">
        <f>IF(O11="","",O11)</f>
        <v>17. 7. 2018</v>
      </c>
      <c r="N83" s="92"/>
      <c r="O83" s="92"/>
      <c r="P83" s="92"/>
      <c r="Q83" s="49"/>
      <c r="R83" s="50"/>
    </row>
    <row r="84" spans="2:18" s="1" customFormat="1" ht="6.95" customHeight="1">
      <c r="B84" s="48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50"/>
    </row>
    <row r="85" spans="2:18" s="1" customFormat="1" ht="13.5">
      <c r="B85" s="48"/>
      <c r="C85" s="40" t="s">
        <v>28</v>
      </c>
      <c r="D85" s="49"/>
      <c r="E85" s="49"/>
      <c r="F85" s="35" t="str">
        <f>E14</f>
        <v xml:space="preserve"> </v>
      </c>
      <c r="G85" s="49"/>
      <c r="H85" s="49"/>
      <c r="I85" s="49"/>
      <c r="J85" s="49"/>
      <c r="K85" s="40" t="s">
        <v>33</v>
      </c>
      <c r="L85" s="49"/>
      <c r="M85" s="35" t="str">
        <f>E20</f>
        <v xml:space="preserve"> </v>
      </c>
      <c r="N85" s="35"/>
      <c r="O85" s="35"/>
      <c r="P85" s="35"/>
      <c r="Q85" s="35"/>
      <c r="R85" s="50"/>
    </row>
    <row r="86" spans="2:18" s="1" customFormat="1" ht="14.4" customHeight="1">
      <c r="B86" s="48"/>
      <c r="C86" s="40" t="s">
        <v>31</v>
      </c>
      <c r="D86" s="49"/>
      <c r="E86" s="49"/>
      <c r="F86" s="35" t="str">
        <f>IF(E17="","",E17)</f>
        <v>Vyplň údaj</v>
      </c>
      <c r="G86" s="49"/>
      <c r="H86" s="49"/>
      <c r="I86" s="49"/>
      <c r="J86" s="49"/>
      <c r="K86" s="40" t="s">
        <v>34</v>
      </c>
      <c r="L86" s="49"/>
      <c r="M86" s="35" t="str">
        <f>E23</f>
        <v xml:space="preserve"> </v>
      </c>
      <c r="N86" s="35"/>
      <c r="O86" s="35"/>
      <c r="P86" s="35"/>
      <c r="Q86" s="35"/>
      <c r="R86" s="50"/>
    </row>
    <row r="87" spans="2:18" s="1" customFormat="1" ht="10.3" customHeight="1">
      <c r="B87" s="48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50"/>
    </row>
    <row r="88" spans="2:18" s="1" customFormat="1" ht="29.25" customHeight="1">
      <c r="B88" s="48"/>
      <c r="C88" s="173" t="s">
        <v>132</v>
      </c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73" t="s">
        <v>133</v>
      </c>
      <c r="O88" s="156"/>
      <c r="P88" s="156"/>
      <c r="Q88" s="156"/>
      <c r="R88" s="50"/>
    </row>
    <row r="89" spans="2:18" s="1" customFormat="1" ht="10.3" customHeight="1"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50"/>
    </row>
    <row r="90" spans="2:47" s="1" customFormat="1" ht="29.25" customHeight="1">
      <c r="B90" s="48"/>
      <c r="C90" s="174" t="s">
        <v>134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109">
        <f>N121</f>
        <v>0</v>
      </c>
      <c r="O90" s="175"/>
      <c r="P90" s="175"/>
      <c r="Q90" s="175"/>
      <c r="R90" s="50"/>
      <c r="AU90" s="24" t="s">
        <v>135</v>
      </c>
    </row>
    <row r="91" spans="2:18" s="7" customFormat="1" ht="24.95" customHeight="1">
      <c r="B91" s="176"/>
      <c r="C91" s="177"/>
      <c r="D91" s="178" t="s">
        <v>136</v>
      </c>
      <c r="E91" s="177"/>
      <c r="F91" s="177"/>
      <c r="G91" s="177"/>
      <c r="H91" s="177"/>
      <c r="I91" s="177"/>
      <c r="J91" s="177"/>
      <c r="K91" s="177"/>
      <c r="L91" s="177"/>
      <c r="M91" s="177"/>
      <c r="N91" s="179">
        <f>N122</f>
        <v>0</v>
      </c>
      <c r="O91" s="177"/>
      <c r="P91" s="177"/>
      <c r="Q91" s="177"/>
      <c r="R91" s="180"/>
    </row>
    <row r="92" spans="2:18" s="7" customFormat="1" ht="21.8" customHeight="1">
      <c r="B92" s="176"/>
      <c r="C92" s="177"/>
      <c r="D92" s="178" t="s">
        <v>137</v>
      </c>
      <c r="E92" s="177"/>
      <c r="F92" s="177"/>
      <c r="G92" s="177"/>
      <c r="H92" s="177"/>
      <c r="I92" s="177"/>
      <c r="J92" s="177"/>
      <c r="K92" s="177"/>
      <c r="L92" s="177"/>
      <c r="M92" s="177"/>
      <c r="N92" s="181">
        <f>N131</f>
        <v>0</v>
      </c>
      <c r="O92" s="177"/>
      <c r="P92" s="177"/>
      <c r="Q92" s="177"/>
      <c r="R92" s="180"/>
    </row>
    <row r="93" spans="2:18" s="1" customFormat="1" ht="21.8" customHeight="1">
      <c r="B93" s="48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50"/>
    </row>
    <row r="94" spans="2:21" s="1" customFormat="1" ht="29.25" customHeight="1">
      <c r="B94" s="48"/>
      <c r="C94" s="174" t="s">
        <v>138</v>
      </c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175">
        <f>ROUND(N95+N96+N97+N98+N99+N100,0)</f>
        <v>0</v>
      </c>
      <c r="O94" s="182"/>
      <c r="P94" s="182"/>
      <c r="Q94" s="182"/>
      <c r="R94" s="50"/>
      <c r="T94" s="183"/>
      <c r="U94" s="184" t="s">
        <v>39</v>
      </c>
    </row>
    <row r="95" spans="2:65" s="1" customFormat="1" ht="18" customHeight="1">
      <c r="B95" s="185"/>
      <c r="C95" s="186"/>
      <c r="D95" s="150" t="s">
        <v>139</v>
      </c>
      <c r="E95" s="187"/>
      <c r="F95" s="187"/>
      <c r="G95" s="187"/>
      <c r="H95" s="187"/>
      <c r="I95" s="186"/>
      <c r="J95" s="186"/>
      <c r="K95" s="186"/>
      <c r="L95" s="186"/>
      <c r="M95" s="186"/>
      <c r="N95" s="145">
        <f>ROUND(N90*T95,0)</f>
        <v>0</v>
      </c>
      <c r="O95" s="188"/>
      <c r="P95" s="188"/>
      <c r="Q95" s="188"/>
      <c r="R95" s="189"/>
      <c r="S95" s="190"/>
      <c r="T95" s="191"/>
      <c r="U95" s="192" t="s">
        <v>40</v>
      </c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190"/>
      <c r="AI95" s="190"/>
      <c r="AJ95" s="190"/>
      <c r="AK95" s="190"/>
      <c r="AL95" s="190"/>
      <c r="AM95" s="190"/>
      <c r="AN95" s="190"/>
      <c r="AO95" s="190"/>
      <c r="AP95" s="190"/>
      <c r="AQ95" s="190"/>
      <c r="AR95" s="190"/>
      <c r="AS95" s="190"/>
      <c r="AT95" s="190"/>
      <c r="AU95" s="190"/>
      <c r="AV95" s="190"/>
      <c r="AW95" s="190"/>
      <c r="AX95" s="190"/>
      <c r="AY95" s="193" t="s">
        <v>140</v>
      </c>
      <c r="AZ95" s="190"/>
      <c r="BA95" s="190"/>
      <c r="BB95" s="190"/>
      <c r="BC95" s="190"/>
      <c r="BD95" s="190"/>
      <c r="BE95" s="194">
        <f>IF(U95="základní",N95,0)</f>
        <v>0</v>
      </c>
      <c r="BF95" s="194">
        <f>IF(U95="snížená",N95,0)</f>
        <v>0</v>
      </c>
      <c r="BG95" s="194">
        <f>IF(U95="zákl. přenesená",N95,0)</f>
        <v>0</v>
      </c>
      <c r="BH95" s="194">
        <f>IF(U95="sníž. přenesená",N95,0)</f>
        <v>0</v>
      </c>
      <c r="BI95" s="194">
        <f>IF(U95="nulová",N95,0)</f>
        <v>0</v>
      </c>
      <c r="BJ95" s="193" t="s">
        <v>11</v>
      </c>
      <c r="BK95" s="190"/>
      <c r="BL95" s="190"/>
      <c r="BM95" s="190"/>
    </row>
    <row r="96" spans="2:65" s="1" customFormat="1" ht="18" customHeight="1">
      <c r="B96" s="185"/>
      <c r="C96" s="186"/>
      <c r="D96" s="150" t="s">
        <v>141</v>
      </c>
      <c r="E96" s="187"/>
      <c r="F96" s="187"/>
      <c r="G96" s="187"/>
      <c r="H96" s="187"/>
      <c r="I96" s="186"/>
      <c r="J96" s="186"/>
      <c r="K96" s="186"/>
      <c r="L96" s="186"/>
      <c r="M96" s="186"/>
      <c r="N96" s="145">
        <f>ROUND(N90*T96,0)</f>
        <v>0</v>
      </c>
      <c r="O96" s="188"/>
      <c r="P96" s="188"/>
      <c r="Q96" s="188"/>
      <c r="R96" s="189"/>
      <c r="S96" s="190"/>
      <c r="T96" s="191"/>
      <c r="U96" s="192" t="s">
        <v>40</v>
      </c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  <c r="AK96" s="190"/>
      <c r="AL96" s="190"/>
      <c r="AM96" s="190"/>
      <c r="AN96" s="190"/>
      <c r="AO96" s="190"/>
      <c r="AP96" s="190"/>
      <c r="AQ96" s="190"/>
      <c r="AR96" s="190"/>
      <c r="AS96" s="190"/>
      <c r="AT96" s="190"/>
      <c r="AU96" s="190"/>
      <c r="AV96" s="190"/>
      <c r="AW96" s="190"/>
      <c r="AX96" s="190"/>
      <c r="AY96" s="193" t="s">
        <v>140</v>
      </c>
      <c r="AZ96" s="190"/>
      <c r="BA96" s="190"/>
      <c r="BB96" s="190"/>
      <c r="BC96" s="190"/>
      <c r="BD96" s="190"/>
      <c r="BE96" s="194">
        <f>IF(U96="základní",N96,0)</f>
        <v>0</v>
      </c>
      <c r="BF96" s="194">
        <f>IF(U96="snížená",N96,0)</f>
        <v>0</v>
      </c>
      <c r="BG96" s="194">
        <f>IF(U96="zákl. přenesená",N96,0)</f>
        <v>0</v>
      </c>
      <c r="BH96" s="194">
        <f>IF(U96="sníž. přenesená",N96,0)</f>
        <v>0</v>
      </c>
      <c r="BI96" s="194">
        <f>IF(U96="nulová",N96,0)</f>
        <v>0</v>
      </c>
      <c r="BJ96" s="193" t="s">
        <v>11</v>
      </c>
      <c r="BK96" s="190"/>
      <c r="BL96" s="190"/>
      <c r="BM96" s="190"/>
    </row>
    <row r="97" spans="2:65" s="1" customFormat="1" ht="18" customHeight="1">
      <c r="B97" s="185"/>
      <c r="C97" s="186"/>
      <c r="D97" s="150" t="s">
        <v>142</v>
      </c>
      <c r="E97" s="187"/>
      <c r="F97" s="187"/>
      <c r="G97" s="187"/>
      <c r="H97" s="187"/>
      <c r="I97" s="186"/>
      <c r="J97" s="186"/>
      <c r="K97" s="186"/>
      <c r="L97" s="186"/>
      <c r="M97" s="186"/>
      <c r="N97" s="145">
        <f>ROUND(N90*T97,0)</f>
        <v>0</v>
      </c>
      <c r="O97" s="188"/>
      <c r="P97" s="188"/>
      <c r="Q97" s="188"/>
      <c r="R97" s="189"/>
      <c r="S97" s="190"/>
      <c r="T97" s="191"/>
      <c r="U97" s="192" t="s">
        <v>40</v>
      </c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0"/>
      <c r="AM97" s="190"/>
      <c r="AN97" s="190"/>
      <c r="AO97" s="190"/>
      <c r="AP97" s="190"/>
      <c r="AQ97" s="190"/>
      <c r="AR97" s="190"/>
      <c r="AS97" s="190"/>
      <c r="AT97" s="190"/>
      <c r="AU97" s="190"/>
      <c r="AV97" s="190"/>
      <c r="AW97" s="190"/>
      <c r="AX97" s="190"/>
      <c r="AY97" s="193" t="s">
        <v>140</v>
      </c>
      <c r="AZ97" s="190"/>
      <c r="BA97" s="190"/>
      <c r="BB97" s="190"/>
      <c r="BC97" s="190"/>
      <c r="BD97" s="190"/>
      <c r="BE97" s="194">
        <f>IF(U97="základní",N97,0)</f>
        <v>0</v>
      </c>
      <c r="BF97" s="194">
        <f>IF(U97="snížená",N97,0)</f>
        <v>0</v>
      </c>
      <c r="BG97" s="194">
        <f>IF(U97="zákl. přenesená",N97,0)</f>
        <v>0</v>
      </c>
      <c r="BH97" s="194">
        <f>IF(U97="sníž. přenesená",N97,0)</f>
        <v>0</v>
      </c>
      <c r="BI97" s="194">
        <f>IF(U97="nulová",N97,0)</f>
        <v>0</v>
      </c>
      <c r="BJ97" s="193" t="s">
        <v>11</v>
      </c>
      <c r="BK97" s="190"/>
      <c r="BL97" s="190"/>
      <c r="BM97" s="190"/>
    </row>
    <row r="98" spans="2:65" s="1" customFormat="1" ht="18" customHeight="1">
      <c r="B98" s="185"/>
      <c r="C98" s="186"/>
      <c r="D98" s="150" t="s">
        <v>143</v>
      </c>
      <c r="E98" s="187"/>
      <c r="F98" s="187"/>
      <c r="G98" s="187"/>
      <c r="H98" s="187"/>
      <c r="I98" s="186"/>
      <c r="J98" s="186"/>
      <c r="K98" s="186"/>
      <c r="L98" s="186"/>
      <c r="M98" s="186"/>
      <c r="N98" s="145">
        <f>ROUND(N90*T98,0)</f>
        <v>0</v>
      </c>
      <c r="O98" s="188"/>
      <c r="P98" s="188"/>
      <c r="Q98" s="188"/>
      <c r="R98" s="189"/>
      <c r="S98" s="190"/>
      <c r="T98" s="191"/>
      <c r="U98" s="192" t="s">
        <v>40</v>
      </c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0"/>
      <c r="AR98" s="190"/>
      <c r="AS98" s="190"/>
      <c r="AT98" s="190"/>
      <c r="AU98" s="190"/>
      <c r="AV98" s="190"/>
      <c r="AW98" s="190"/>
      <c r="AX98" s="190"/>
      <c r="AY98" s="193" t="s">
        <v>140</v>
      </c>
      <c r="AZ98" s="190"/>
      <c r="BA98" s="190"/>
      <c r="BB98" s="190"/>
      <c r="BC98" s="190"/>
      <c r="BD98" s="190"/>
      <c r="BE98" s="194">
        <f>IF(U98="základní",N98,0)</f>
        <v>0</v>
      </c>
      <c r="BF98" s="194">
        <f>IF(U98="snížená",N98,0)</f>
        <v>0</v>
      </c>
      <c r="BG98" s="194">
        <f>IF(U98="zákl. přenesená",N98,0)</f>
        <v>0</v>
      </c>
      <c r="BH98" s="194">
        <f>IF(U98="sníž. přenesená",N98,0)</f>
        <v>0</v>
      </c>
      <c r="BI98" s="194">
        <f>IF(U98="nulová",N98,0)</f>
        <v>0</v>
      </c>
      <c r="BJ98" s="193" t="s">
        <v>11</v>
      </c>
      <c r="BK98" s="190"/>
      <c r="BL98" s="190"/>
      <c r="BM98" s="190"/>
    </row>
    <row r="99" spans="2:65" s="1" customFormat="1" ht="18" customHeight="1">
      <c r="B99" s="185"/>
      <c r="C99" s="186"/>
      <c r="D99" s="150" t="s">
        <v>144</v>
      </c>
      <c r="E99" s="187"/>
      <c r="F99" s="187"/>
      <c r="G99" s="187"/>
      <c r="H99" s="187"/>
      <c r="I99" s="186"/>
      <c r="J99" s="186"/>
      <c r="K99" s="186"/>
      <c r="L99" s="186"/>
      <c r="M99" s="186"/>
      <c r="N99" s="145">
        <f>ROUND(N90*T99,0)</f>
        <v>0</v>
      </c>
      <c r="O99" s="188"/>
      <c r="P99" s="188"/>
      <c r="Q99" s="188"/>
      <c r="R99" s="189"/>
      <c r="S99" s="190"/>
      <c r="T99" s="191"/>
      <c r="U99" s="192" t="s">
        <v>40</v>
      </c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3" t="s">
        <v>140</v>
      </c>
      <c r="AZ99" s="190"/>
      <c r="BA99" s="190"/>
      <c r="BB99" s="190"/>
      <c r="BC99" s="190"/>
      <c r="BD99" s="190"/>
      <c r="BE99" s="194">
        <f>IF(U99="základní",N99,0)</f>
        <v>0</v>
      </c>
      <c r="BF99" s="194">
        <f>IF(U99="snížená",N99,0)</f>
        <v>0</v>
      </c>
      <c r="BG99" s="194">
        <f>IF(U99="zákl. přenesená",N99,0)</f>
        <v>0</v>
      </c>
      <c r="BH99" s="194">
        <f>IF(U99="sníž. přenesená",N99,0)</f>
        <v>0</v>
      </c>
      <c r="BI99" s="194">
        <f>IF(U99="nulová",N99,0)</f>
        <v>0</v>
      </c>
      <c r="BJ99" s="193" t="s">
        <v>11</v>
      </c>
      <c r="BK99" s="190"/>
      <c r="BL99" s="190"/>
      <c r="BM99" s="190"/>
    </row>
    <row r="100" spans="2:65" s="1" customFormat="1" ht="18" customHeight="1">
      <c r="B100" s="185"/>
      <c r="C100" s="186"/>
      <c r="D100" s="187" t="s">
        <v>145</v>
      </c>
      <c r="E100" s="186"/>
      <c r="F100" s="186"/>
      <c r="G100" s="186"/>
      <c r="H100" s="186"/>
      <c r="I100" s="186"/>
      <c r="J100" s="186"/>
      <c r="K100" s="186"/>
      <c r="L100" s="186"/>
      <c r="M100" s="186"/>
      <c r="N100" s="145">
        <f>ROUND(N90*T100,0)</f>
        <v>0</v>
      </c>
      <c r="O100" s="188"/>
      <c r="P100" s="188"/>
      <c r="Q100" s="188"/>
      <c r="R100" s="189"/>
      <c r="S100" s="190"/>
      <c r="T100" s="195"/>
      <c r="U100" s="196" t="s">
        <v>40</v>
      </c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3" t="s">
        <v>146</v>
      </c>
      <c r="AZ100" s="190"/>
      <c r="BA100" s="190"/>
      <c r="BB100" s="190"/>
      <c r="BC100" s="190"/>
      <c r="BD100" s="190"/>
      <c r="BE100" s="194">
        <f>IF(U100="základní",N100,0)</f>
        <v>0</v>
      </c>
      <c r="BF100" s="194">
        <f>IF(U100="snížená",N100,0)</f>
        <v>0</v>
      </c>
      <c r="BG100" s="194">
        <f>IF(U100="zákl. přenesená",N100,0)</f>
        <v>0</v>
      </c>
      <c r="BH100" s="194">
        <f>IF(U100="sníž. přenesená",N100,0)</f>
        <v>0</v>
      </c>
      <c r="BI100" s="194">
        <f>IF(U100="nulová",N100,0)</f>
        <v>0</v>
      </c>
      <c r="BJ100" s="193" t="s">
        <v>11</v>
      </c>
      <c r="BK100" s="190"/>
      <c r="BL100" s="190"/>
      <c r="BM100" s="190"/>
    </row>
    <row r="101" spans="2:18" s="1" customFormat="1" ht="13.5">
      <c r="B101" s="48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50"/>
    </row>
    <row r="102" spans="2:18" s="1" customFormat="1" ht="29.25" customHeight="1">
      <c r="B102" s="48"/>
      <c r="C102" s="155" t="s">
        <v>117</v>
      </c>
      <c r="D102" s="156"/>
      <c r="E102" s="156"/>
      <c r="F102" s="156"/>
      <c r="G102" s="156"/>
      <c r="H102" s="156"/>
      <c r="I102" s="156"/>
      <c r="J102" s="156"/>
      <c r="K102" s="156"/>
      <c r="L102" s="157">
        <f>ROUND(SUM(N90+N94),0)</f>
        <v>0</v>
      </c>
      <c r="M102" s="157"/>
      <c r="N102" s="157"/>
      <c r="O102" s="157"/>
      <c r="P102" s="157"/>
      <c r="Q102" s="157"/>
      <c r="R102" s="50"/>
    </row>
    <row r="103" spans="2:18" s="1" customFormat="1" ht="6.95" customHeight="1">
      <c r="B103" s="77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9"/>
    </row>
    <row r="107" spans="2:18" s="1" customFormat="1" ht="6.95" customHeight="1">
      <c r="B107" s="80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2"/>
    </row>
    <row r="108" spans="2:18" s="1" customFormat="1" ht="36.95" customHeight="1">
      <c r="B108" s="48"/>
      <c r="C108" s="29" t="s">
        <v>147</v>
      </c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50"/>
    </row>
    <row r="109" spans="2:18" s="1" customFormat="1" ht="6.95" customHeight="1"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50"/>
    </row>
    <row r="110" spans="2:18" s="1" customFormat="1" ht="30" customHeight="1">
      <c r="B110" s="48"/>
      <c r="C110" s="40" t="s">
        <v>20</v>
      </c>
      <c r="D110" s="49"/>
      <c r="E110" s="49"/>
      <c r="F110" s="160" t="str">
        <f>F6</f>
        <v>LITOMYŠL</v>
      </c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9"/>
      <c r="R110" s="50"/>
    </row>
    <row r="111" spans="2:18" ht="30" customHeight="1">
      <c r="B111" s="28"/>
      <c r="C111" s="40" t="s">
        <v>124</v>
      </c>
      <c r="D111" s="33"/>
      <c r="E111" s="33"/>
      <c r="F111" s="160" t="s">
        <v>125</v>
      </c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1"/>
    </row>
    <row r="112" spans="2:18" ht="30" customHeight="1">
      <c r="B112" s="28"/>
      <c r="C112" s="40" t="s">
        <v>126</v>
      </c>
      <c r="D112" s="33"/>
      <c r="E112" s="33"/>
      <c r="F112" s="160" t="s">
        <v>127</v>
      </c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1"/>
    </row>
    <row r="113" spans="2:18" s="1" customFormat="1" ht="36.95" customHeight="1">
      <c r="B113" s="48"/>
      <c r="C113" s="87" t="s">
        <v>128</v>
      </c>
      <c r="D113" s="49"/>
      <c r="E113" s="49"/>
      <c r="F113" s="89" t="str">
        <f>F9</f>
        <v>1 - DEMONTÁŽE</v>
      </c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50"/>
    </row>
    <row r="114" spans="2:18" s="1" customFormat="1" ht="6.95" customHeight="1"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spans="2:18" s="1" customFormat="1" ht="18" customHeight="1">
      <c r="B115" s="48"/>
      <c r="C115" s="40" t="s">
        <v>24</v>
      </c>
      <c r="D115" s="49"/>
      <c r="E115" s="49"/>
      <c r="F115" s="35" t="str">
        <f>F11</f>
        <v xml:space="preserve"> </v>
      </c>
      <c r="G115" s="49"/>
      <c r="H115" s="49"/>
      <c r="I115" s="49"/>
      <c r="J115" s="49"/>
      <c r="K115" s="40" t="s">
        <v>26</v>
      </c>
      <c r="L115" s="49"/>
      <c r="M115" s="92" t="str">
        <f>IF(O11="","",O11)</f>
        <v>17. 7. 2018</v>
      </c>
      <c r="N115" s="92"/>
      <c r="O115" s="92"/>
      <c r="P115" s="92"/>
      <c r="Q115" s="49"/>
      <c r="R115" s="50"/>
    </row>
    <row r="116" spans="2:18" s="1" customFormat="1" ht="6.95" customHeight="1"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50"/>
    </row>
    <row r="117" spans="2:18" s="1" customFormat="1" ht="13.5">
      <c r="B117" s="48"/>
      <c r="C117" s="40" t="s">
        <v>28</v>
      </c>
      <c r="D117" s="49"/>
      <c r="E117" s="49"/>
      <c r="F117" s="35" t="str">
        <f>E14</f>
        <v xml:space="preserve"> </v>
      </c>
      <c r="G117" s="49"/>
      <c r="H117" s="49"/>
      <c r="I117" s="49"/>
      <c r="J117" s="49"/>
      <c r="K117" s="40" t="s">
        <v>33</v>
      </c>
      <c r="L117" s="49"/>
      <c r="M117" s="35" t="str">
        <f>E20</f>
        <v xml:space="preserve"> </v>
      </c>
      <c r="N117" s="35"/>
      <c r="O117" s="35"/>
      <c r="P117" s="35"/>
      <c r="Q117" s="35"/>
      <c r="R117" s="50"/>
    </row>
    <row r="118" spans="2:18" s="1" customFormat="1" ht="14.4" customHeight="1">
      <c r="B118" s="48"/>
      <c r="C118" s="40" t="s">
        <v>31</v>
      </c>
      <c r="D118" s="49"/>
      <c r="E118" s="49"/>
      <c r="F118" s="35" t="str">
        <f>IF(E17="","",E17)</f>
        <v>Vyplň údaj</v>
      </c>
      <c r="G118" s="49"/>
      <c r="H118" s="49"/>
      <c r="I118" s="49"/>
      <c r="J118" s="49"/>
      <c r="K118" s="40" t="s">
        <v>34</v>
      </c>
      <c r="L118" s="49"/>
      <c r="M118" s="35" t="str">
        <f>E23</f>
        <v xml:space="preserve"> </v>
      </c>
      <c r="N118" s="35"/>
      <c r="O118" s="35"/>
      <c r="P118" s="35"/>
      <c r="Q118" s="35"/>
      <c r="R118" s="50"/>
    </row>
    <row r="119" spans="2:18" s="1" customFormat="1" ht="10.3" customHeight="1">
      <c r="B119" s="48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50"/>
    </row>
    <row r="120" spans="2:27" s="8" customFormat="1" ht="29.25" customHeight="1">
      <c r="B120" s="197"/>
      <c r="C120" s="198" t="s">
        <v>148</v>
      </c>
      <c r="D120" s="199" t="s">
        <v>149</v>
      </c>
      <c r="E120" s="199" t="s">
        <v>57</v>
      </c>
      <c r="F120" s="199" t="s">
        <v>150</v>
      </c>
      <c r="G120" s="199"/>
      <c r="H120" s="199"/>
      <c r="I120" s="199"/>
      <c r="J120" s="199" t="s">
        <v>151</v>
      </c>
      <c r="K120" s="199" t="s">
        <v>152</v>
      </c>
      <c r="L120" s="199" t="s">
        <v>153</v>
      </c>
      <c r="M120" s="199"/>
      <c r="N120" s="199" t="s">
        <v>133</v>
      </c>
      <c r="O120" s="199"/>
      <c r="P120" s="199"/>
      <c r="Q120" s="200"/>
      <c r="R120" s="201"/>
      <c r="T120" s="102" t="s">
        <v>154</v>
      </c>
      <c r="U120" s="103" t="s">
        <v>39</v>
      </c>
      <c r="V120" s="103" t="s">
        <v>155</v>
      </c>
      <c r="W120" s="103" t="s">
        <v>156</v>
      </c>
      <c r="X120" s="103" t="s">
        <v>157</v>
      </c>
      <c r="Y120" s="103" t="s">
        <v>158</v>
      </c>
      <c r="Z120" s="103" t="s">
        <v>159</v>
      </c>
      <c r="AA120" s="104" t="s">
        <v>160</v>
      </c>
    </row>
    <row r="121" spans="2:63" s="1" customFormat="1" ht="29.25" customHeight="1">
      <c r="B121" s="48"/>
      <c r="C121" s="106" t="s">
        <v>130</v>
      </c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202">
        <f>BK121</f>
        <v>0</v>
      </c>
      <c r="O121" s="203"/>
      <c r="P121" s="203"/>
      <c r="Q121" s="203"/>
      <c r="R121" s="50"/>
      <c r="T121" s="105"/>
      <c r="U121" s="69"/>
      <c r="V121" s="69"/>
      <c r="W121" s="204">
        <f>W122+W131</f>
        <v>0</v>
      </c>
      <c r="X121" s="69"/>
      <c r="Y121" s="204">
        <f>Y122+Y131</f>
        <v>0</v>
      </c>
      <c r="Z121" s="69"/>
      <c r="AA121" s="205">
        <f>AA122+AA131</f>
        <v>0</v>
      </c>
      <c r="AT121" s="24" t="s">
        <v>74</v>
      </c>
      <c r="AU121" s="24" t="s">
        <v>135</v>
      </c>
      <c r="BK121" s="206">
        <f>BK122+BK131</f>
        <v>0</v>
      </c>
    </row>
    <row r="122" spans="2:63" s="9" customFormat="1" ht="37.4" customHeight="1">
      <c r="B122" s="207"/>
      <c r="C122" s="208"/>
      <c r="D122" s="209" t="s">
        <v>136</v>
      </c>
      <c r="E122" s="209"/>
      <c r="F122" s="209"/>
      <c r="G122" s="209"/>
      <c r="H122" s="209"/>
      <c r="I122" s="209"/>
      <c r="J122" s="209"/>
      <c r="K122" s="209"/>
      <c r="L122" s="209"/>
      <c r="M122" s="209"/>
      <c r="N122" s="210">
        <f>BK122</f>
        <v>0</v>
      </c>
      <c r="O122" s="211"/>
      <c r="P122" s="211"/>
      <c r="Q122" s="211"/>
      <c r="R122" s="212"/>
      <c r="T122" s="213"/>
      <c r="U122" s="208"/>
      <c r="V122" s="208"/>
      <c r="W122" s="214">
        <f>SUM(W123:W130)</f>
        <v>0</v>
      </c>
      <c r="X122" s="208"/>
      <c r="Y122" s="214">
        <f>SUM(Y123:Y130)</f>
        <v>0</v>
      </c>
      <c r="Z122" s="208"/>
      <c r="AA122" s="215">
        <f>SUM(AA123:AA130)</f>
        <v>0</v>
      </c>
      <c r="AR122" s="216" t="s">
        <v>161</v>
      </c>
      <c r="AT122" s="217" t="s">
        <v>74</v>
      </c>
      <c r="AU122" s="217" t="s">
        <v>75</v>
      </c>
      <c r="AY122" s="216" t="s">
        <v>162</v>
      </c>
      <c r="BK122" s="218">
        <f>SUM(BK123:BK130)</f>
        <v>0</v>
      </c>
    </row>
    <row r="123" spans="2:65" s="1" customFormat="1" ht="25.5" customHeight="1">
      <c r="B123" s="185"/>
      <c r="C123" s="219" t="s">
        <v>88</v>
      </c>
      <c r="D123" s="219" t="s">
        <v>163</v>
      </c>
      <c r="E123" s="220" t="s">
        <v>164</v>
      </c>
      <c r="F123" s="221" t="s">
        <v>165</v>
      </c>
      <c r="G123" s="221"/>
      <c r="H123" s="221"/>
      <c r="I123" s="221"/>
      <c r="J123" s="222" t="s">
        <v>166</v>
      </c>
      <c r="K123" s="223">
        <v>0.5</v>
      </c>
      <c r="L123" s="224">
        <v>0</v>
      </c>
      <c r="M123" s="224"/>
      <c r="N123" s="225">
        <f>ROUND(L123*K123,0)</f>
        <v>0</v>
      </c>
      <c r="O123" s="225"/>
      <c r="P123" s="225"/>
      <c r="Q123" s="225"/>
      <c r="R123" s="189"/>
      <c r="T123" s="226" t="s">
        <v>5</v>
      </c>
      <c r="U123" s="58" t="s">
        <v>40</v>
      </c>
      <c r="V123" s="49"/>
      <c r="W123" s="227">
        <f>V123*K123</f>
        <v>0</v>
      </c>
      <c r="X123" s="227">
        <v>0</v>
      </c>
      <c r="Y123" s="227">
        <f>X123*K123</f>
        <v>0</v>
      </c>
      <c r="Z123" s="227">
        <v>0</v>
      </c>
      <c r="AA123" s="228">
        <f>Z123*K123</f>
        <v>0</v>
      </c>
      <c r="AR123" s="24" t="s">
        <v>161</v>
      </c>
      <c r="AT123" s="24" t="s">
        <v>163</v>
      </c>
      <c r="AU123" s="24" t="s">
        <v>11</v>
      </c>
      <c r="AY123" s="24" t="s">
        <v>162</v>
      </c>
      <c r="BE123" s="149">
        <f>IF(U123="základní",N123,0)</f>
        <v>0</v>
      </c>
      <c r="BF123" s="149">
        <f>IF(U123="snížená",N123,0)</f>
        <v>0</v>
      </c>
      <c r="BG123" s="149">
        <f>IF(U123="zákl. přenesená",N123,0)</f>
        <v>0</v>
      </c>
      <c r="BH123" s="149">
        <f>IF(U123="sníž. přenesená",N123,0)</f>
        <v>0</v>
      </c>
      <c r="BI123" s="149">
        <f>IF(U123="nulová",N123,0)</f>
        <v>0</v>
      </c>
      <c r="BJ123" s="24" t="s">
        <v>11</v>
      </c>
      <c r="BK123" s="149">
        <f>ROUND(L123*K123,0)</f>
        <v>0</v>
      </c>
      <c r="BL123" s="24" t="s">
        <v>161</v>
      </c>
      <c r="BM123" s="24" t="s">
        <v>167</v>
      </c>
    </row>
    <row r="124" spans="2:65" s="1" customFormat="1" ht="16.5" customHeight="1">
      <c r="B124" s="185"/>
      <c r="C124" s="219" t="s">
        <v>168</v>
      </c>
      <c r="D124" s="219" t="s">
        <v>163</v>
      </c>
      <c r="E124" s="220" t="s">
        <v>169</v>
      </c>
      <c r="F124" s="221" t="s">
        <v>170</v>
      </c>
      <c r="G124" s="221"/>
      <c r="H124" s="221"/>
      <c r="I124" s="221"/>
      <c r="J124" s="222" t="s">
        <v>166</v>
      </c>
      <c r="K124" s="223">
        <v>1</v>
      </c>
      <c r="L124" s="224">
        <v>0</v>
      </c>
      <c r="M124" s="224"/>
      <c r="N124" s="225">
        <f>ROUND(L124*K124,0)</f>
        <v>0</v>
      </c>
      <c r="O124" s="225"/>
      <c r="P124" s="225"/>
      <c r="Q124" s="225"/>
      <c r="R124" s="189"/>
      <c r="T124" s="226" t="s">
        <v>5</v>
      </c>
      <c r="U124" s="58" t="s">
        <v>40</v>
      </c>
      <c r="V124" s="49"/>
      <c r="W124" s="227">
        <f>V124*K124</f>
        <v>0</v>
      </c>
      <c r="X124" s="227">
        <v>0</v>
      </c>
      <c r="Y124" s="227">
        <f>X124*K124</f>
        <v>0</v>
      </c>
      <c r="Z124" s="227">
        <v>0</v>
      </c>
      <c r="AA124" s="228">
        <f>Z124*K124</f>
        <v>0</v>
      </c>
      <c r="AR124" s="24" t="s">
        <v>161</v>
      </c>
      <c r="AT124" s="24" t="s">
        <v>163</v>
      </c>
      <c r="AU124" s="24" t="s">
        <v>11</v>
      </c>
      <c r="AY124" s="24" t="s">
        <v>162</v>
      </c>
      <c r="BE124" s="149">
        <f>IF(U124="základní",N124,0)</f>
        <v>0</v>
      </c>
      <c r="BF124" s="149">
        <f>IF(U124="snížená",N124,0)</f>
        <v>0</v>
      </c>
      <c r="BG124" s="149">
        <f>IF(U124="zákl. přenesená",N124,0)</f>
        <v>0</v>
      </c>
      <c r="BH124" s="149">
        <f>IF(U124="sníž. přenesená",N124,0)</f>
        <v>0</v>
      </c>
      <c r="BI124" s="149">
        <f>IF(U124="nulová",N124,0)</f>
        <v>0</v>
      </c>
      <c r="BJ124" s="24" t="s">
        <v>11</v>
      </c>
      <c r="BK124" s="149">
        <f>ROUND(L124*K124,0)</f>
        <v>0</v>
      </c>
      <c r="BL124" s="24" t="s">
        <v>161</v>
      </c>
      <c r="BM124" s="24" t="s">
        <v>171</v>
      </c>
    </row>
    <row r="125" spans="2:65" s="1" customFormat="1" ht="16.5" customHeight="1">
      <c r="B125" s="185"/>
      <c r="C125" s="219" t="s">
        <v>172</v>
      </c>
      <c r="D125" s="219" t="s">
        <v>163</v>
      </c>
      <c r="E125" s="220" t="s">
        <v>173</v>
      </c>
      <c r="F125" s="221" t="s">
        <v>174</v>
      </c>
      <c r="G125" s="221"/>
      <c r="H125" s="221"/>
      <c r="I125" s="221"/>
      <c r="J125" s="222" t="s">
        <v>166</v>
      </c>
      <c r="K125" s="223">
        <v>0.3</v>
      </c>
      <c r="L125" s="224">
        <v>0</v>
      </c>
      <c r="M125" s="224"/>
      <c r="N125" s="225">
        <f>ROUND(L125*K125,0)</f>
        <v>0</v>
      </c>
      <c r="O125" s="225"/>
      <c r="P125" s="225"/>
      <c r="Q125" s="225"/>
      <c r="R125" s="189"/>
      <c r="T125" s="226" t="s">
        <v>5</v>
      </c>
      <c r="U125" s="58" t="s">
        <v>40</v>
      </c>
      <c r="V125" s="49"/>
      <c r="W125" s="227">
        <f>V125*K125</f>
        <v>0</v>
      </c>
      <c r="X125" s="227">
        <v>0</v>
      </c>
      <c r="Y125" s="227">
        <f>X125*K125</f>
        <v>0</v>
      </c>
      <c r="Z125" s="227">
        <v>0</v>
      </c>
      <c r="AA125" s="228">
        <f>Z125*K125</f>
        <v>0</v>
      </c>
      <c r="AR125" s="24" t="s">
        <v>161</v>
      </c>
      <c r="AT125" s="24" t="s">
        <v>163</v>
      </c>
      <c r="AU125" s="24" t="s">
        <v>11</v>
      </c>
      <c r="AY125" s="24" t="s">
        <v>162</v>
      </c>
      <c r="BE125" s="149">
        <f>IF(U125="základní",N125,0)</f>
        <v>0</v>
      </c>
      <c r="BF125" s="149">
        <f>IF(U125="snížená",N125,0)</f>
        <v>0</v>
      </c>
      <c r="BG125" s="149">
        <f>IF(U125="zákl. přenesená",N125,0)</f>
        <v>0</v>
      </c>
      <c r="BH125" s="149">
        <f>IF(U125="sníž. přenesená",N125,0)</f>
        <v>0</v>
      </c>
      <c r="BI125" s="149">
        <f>IF(U125="nulová",N125,0)</f>
        <v>0</v>
      </c>
      <c r="BJ125" s="24" t="s">
        <v>11</v>
      </c>
      <c r="BK125" s="149">
        <f>ROUND(L125*K125,0)</f>
        <v>0</v>
      </c>
      <c r="BL125" s="24" t="s">
        <v>161</v>
      </c>
      <c r="BM125" s="24" t="s">
        <v>175</v>
      </c>
    </row>
    <row r="126" spans="2:65" s="1" customFormat="1" ht="16.5" customHeight="1">
      <c r="B126" s="185"/>
      <c r="C126" s="219" t="s">
        <v>176</v>
      </c>
      <c r="D126" s="219" t="s">
        <v>163</v>
      </c>
      <c r="E126" s="220" t="s">
        <v>177</v>
      </c>
      <c r="F126" s="221" t="s">
        <v>178</v>
      </c>
      <c r="G126" s="221"/>
      <c r="H126" s="221"/>
      <c r="I126" s="221"/>
      <c r="J126" s="222" t="s">
        <v>179</v>
      </c>
      <c r="K126" s="223">
        <v>24</v>
      </c>
      <c r="L126" s="224">
        <v>0</v>
      </c>
      <c r="M126" s="224"/>
      <c r="N126" s="225">
        <f>ROUND(L126*K126,0)</f>
        <v>0</v>
      </c>
      <c r="O126" s="225"/>
      <c r="P126" s="225"/>
      <c r="Q126" s="225"/>
      <c r="R126" s="189"/>
      <c r="T126" s="226" t="s">
        <v>5</v>
      </c>
      <c r="U126" s="58" t="s">
        <v>40</v>
      </c>
      <c r="V126" s="49"/>
      <c r="W126" s="227">
        <f>V126*K126</f>
        <v>0</v>
      </c>
      <c r="X126" s="227">
        <v>0</v>
      </c>
      <c r="Y126" s="227">
        <f>X126*K126</f>
        <v>0</v>
      </c>
      <c r="Z126" s="227">
        <v>0</v>
      </c>
      <c r="AA126" s="228">
        <f>Z126*K126</f>
        <v>0</v>
      </c>
      <c r="AR126" s="24" t="s">
        <v>161</v>
      </c>
      <c r="AT126" s="24" t="s">
        <v>163</v>
      </c>
      <c r="AU126" s="24" t="s">
        <v>11</v>
      </c>
      <c r="AY126" s="24" t="s">
        <v>162</v>
      </c>
      <c r="BE126" s="149">
        <f>IF(U126="základní",N126,0)</f>
        <v>0</v>
      </c>
      <c r="BF126" s="149">
        <f>IF(U126="snížená",N126,0)</f>
        <v>0</v>
      </c>
      <c r="BG126" s="149">
        <f>IF(U126="zákl. přenesená",N126,0)</f>
        <v>0</v>
      </c>
      <c r="BH126" s="149">
        <f>IF(U126="sníž. přenesená",N126,0)</f>
        <v>0</v>
      </c>
      <c r="BI126" s="149">
        <f>IF(U126="nulová",N126,0)</f>
        <v>0</v>
      </c>
      <c r="BJ126" s="24" t="s">
        <v>11</v>
      </c>
      <c r="BK126" s="149">
        <f>ROUND(L126*K126,0)</f>
        <v>0</v>
      </c>
      <c r="BL126" s="24" t="s">
        <v>161</v>
      </c>
      <c r="BM126" s="24" t="s">
        <v>180</v>
      </c>
    </row>
    <row r="127" spans="2:65" s="1" customFormat="1" ht="38.25" customHeight="1">
      <c r="B127" s="185"/>
      <c r="C127" s="219" t="s">
        <v>181</v>
      </c>
      <c r="D127" s="219" t="s">
        <v>163</v>
      </c>
      <c r="E127" s="220" t="s">
        <v>182</v>
      </c>
      <c r="F127" s="221" t="s">
        <v>183</v>
      </c>
      <c r="G127" s="221"/>
      <c r="H127" s="221"/>
      <c r="I127" s="221"/>
      <c r="J127" s="222" t="s">
        <v>166</v>
      </c>
      <c r="K127" s="223">
        <v>4</v>
      </c>
      <c r="L127" s="224">
        <v>0</v>
      </c>
      <c r="M127" s="224"/>
      <c r="N127" s="225">
        <f>ROUND(L127*K127,0)</f>
        <v>0</v>
      </c>
      <c r="O127" s="225"/>
      <c r="P127" s="225"/>
      <c r="Q127" s="225"/>
      <c r="R127" s="189"/>
      <c r="T127" s="226" t="s">
        <v>5</v>
      </c>
      <c r="U127" s="58" t="s">
        <v>40</v>
      </c>
      <c r="V127" s="49"/>
      <c r="W127" s="227">
        <f>V127*K127</f>
        <v>0</v>
      </c>
      <c r="X127" s="227">
        <v>0</v>
      </c>
      <c r="Y127" s="227">
        <f>X127*K127</f>
        <v>0</v>
      </c>
      <c r="Z127" s="227">
        <v>0</v>
      </c>
      <c r="AA127" s="228">
        <f>Z127*K127</f>
        <v>0</v>
      </c>
      <c r="AR127" s="24" t="s">
        <v>161</v>
      </c>
      <c r="AT127" s="24" t="s">
        <v>163</v>
      </c>
      <c r="AU127" s="24" t="s">
        <v>11</v>
      </c>
      <c r="AY127" s="24" t="s">
        <v>162</v>
      </c>
      <c r="BE127" s="149">
        <f>IF(U127="základní",N127,0)</f>
        <v>0</v>
      </c>
      <c r="BF127" s="149">
        <f>IF(U127="snížená",N127,0)</f>
        <v>0</v>
      </c>
      <c r="BG127" s="149">
        <f>IF(U127="zákl. přenesená",N127,0)</f>
        <v>0</v>
      </c>
      <c r="BH127" s="149">
        <f>IF(U127="sníž. přenesená",N127,0)</f>
        <v>0</v>
      </c>
      <c r="BI127" s="149">
        <f>IF(U127="nulová",N127,0)</f>
        <v>0</v>
      </c>
      <c r="BJ127" s="24" t="s">
        <v>11</v>
      </c>
      <c r="BK127" s="149">
        <f>ROUND(L127*K127,0)</f>
        <v>0</v>
      </c>
      <c r="BL127" s="24" t="s">
        <v>161</v>
      </c>
      <c r="BM127" s="24" t="s">
        <v>184</v>
      </c>
    </row>
    <row r="128" spans="2:65" s="1" customFormat="1" ht="38.25" customHeight="1">
      <c r="B128" s="185"/>
      <c r="C128" s="219" t="s">
        <v>185</v>
      </c>
      <c r="D128" s="219" t="s">
        <v>163</v>
      </c>
      <c r="E128" s="220" t="s">
        <v>186</v>
      </c>
      <c r="F128" s="221" t="s">
        <v>187</v>
      </c>
      <c r="G128" s="221"/>
      <c r="H128" s="221"/>
      <c r="I128" s="221"/>
      <c r="J128" s="222" t="s">
        <v>166</v>
      </c>
      <c r="K128" s="223">
        <v>1.5</v>
      </c>
      <c r="L128" s="224">
        <v>0</v>
      </c>
      <c r="M128" s="224"/>
      <c r="N128" s="225">
        <f>ROUND(L128*K128,0)</f>
        <v>0</v>
      </c>
      <c r="O128" s="225"/>
      <c r="P128" s="225"/>
      <c r="Q128" s="225"/>
      <c r="R128" s="189"/>
      <c r="T128" s="226" t="s">
        <v>5</v>
      </c>
      <c r="U128" s="58" t="s">
        <v>40</v>
      </c>
      <c r="V128" s="49"/>
      <c r="W128" s="227">
        <f>V128*K128</f>
        <v>0</v>
      </c>
      <c r="X128" s="227">
        <v>0</v>
      </c>
      <c r="Y128" s="227">
        <f>X128*K128</f>
        <v>0</v>
      </c>
      <c r="Z128" s="227">
        <v>0</v>
      </c>
      <c r="AA128" s="228">
        <f>Z128*K128</f>
        <v>0</v>
      </c>
      <c r="AR128" s="24" t="s">
        <v>161</v>
      </c>
      <c r="AT128" s="24" t="s">
        <v>163</v>
      </c>
      <c r="AU128" s="24" t="s">
        <v>11</v>
      </c>
      <c r="AY128" s="24" t="s">
        <v>162</v>
      </c>
      <c r="BE128" s="149">
        <f>IF(U128="základní",N128,0)</f>
        <v>0</v>
      </c>
      <c r="BF128" s="149">
        <f>IF(U128="snížená",N128,0)</f>
        <v>0</v>
      </c>
      <c r="BG128" s="149">
        <f>IF(U128="zákl. přenesená",N128,0)</f>
        <v>0</v>
      </c>
      <c r="BH128" s="149">
        <f>IF(U128="sníž. přenesená",N128,0)</f>
        <v>0</v>
      </c>
      <c r="BI128" s="149">
        <f>IF(U128="nulová",N128,0)</f>
        <v>0</v>
      </c>
      <c r="BJ128" s="24" t="s">
        <v>11</v>
      </c>
      <c r="BK128" s="149">
        <f>ROUND(L128*K128,0)</f>
        <v>0</v>
      </c>
      <c r="BL128" s="24" t="s">
        <v>161</v>
      </c>
      <c r="BM128" s="24" t="s">
        <v>188</v>
      </c>
    </row>
    <row r="129" spans="2:65" s="1" customFormat="1" ht="16.5" customHeight="1">
      <c r="B129" s="185"/>
      <c r="C129" s="219" t="s">
        <v>189</v>
      </c>
      <c r="D129" s="219" t="s">
        <v>163</v>
      </c>
      <c r="E129" s="220" t="s">
        <v>190</v>
      </c>
      <c r="F129" s="221" t="s">
        <v>191</v>
      </c>
      <c r="G129" s="221"/>
      <c r="H129" s="221"/>
      <c r="I129" s="221"/>
      <c r="J129" s="222" t="s">
        <v>166</v>
      </c>
      <c r="K129" s="223">
        <v>1</v>
      </c>
      <c r="L129" s="224">
        <v>0</v>
      </c>
      <c r="M129" s="224"/>
      <c r="N129" s="225">
        <f>ROUND(L129*K129,0)</f>
        <v>0</v>
      </c>
      <c r="O129" s="225"/>
      <c r="P129" s="225"/>
      <c r="Q129" s="225"/>
      <c r="R129" s="189"/>
      <c r="T129" s="226" t="s">
        <v>5</v>
      </c>
      <c r="U129" s="58" t="s">
        <v>40</v>
      </c>
      <c r="V129" s="49"/>
      <c r="W129" s="227">
        <f>V129*K129</f>
        <v>0</v>
      </c>
      <c r="X129" s="227">
        <v>0</v>
      </c>
      <c r="Y129" s="227">
        <f>X129*K129</f>
        <v>0</v>
      </c>
      <c r="Z129" s="227">
        <v>0</v>
      </c>
      <c r="AA129" s="228">
        <f>Z129*K129</f>
        <v>0</v>
      </c>
      <c r="AR129" s="24" t="s">
        <v>161</v>
      </c>
      <c r="AT129" s="24" t="s">
        <v>163</v>
      </c>
      <c r="AU129" s="24" t="s">
        <v>11</v>
      </c>
      <c r="AY129" s="24" t="s">
        <v>162</v>
      </c>
      <c r="BE129" s="149">
        <f>IF(U129="základní",N129,0)</f>
        <v>0</v>
      </c>
      <c r="BF129" s="149">
        <f>IF(U129="snížená",N129,0)</f>
        <v>0</v>
      </c>
      <c r="BG129" s="149">
        <f>IF(U129="zákl. přenesená",N129,0)</f>
        <v>0</v>
      </c>
      <c r="BH129" s="149">
        <f>IF(U129="sníž. přenesená",N129,0)</f>
        <v>0</v>
      </c>
      <c r="BI129" s="149">
        <f>IF(U129="nulová",N129,0)</f>
        <v>0</v>
      </c>
      <c r="BJ129" s="24" t="s">
        <v>11</v>
      </c>
      <c r="BK129" s="149">
        <f>ROUND(L129*K129,0)</f>
        <v>0</v>
      </c>
      <c r="BL129" s="24" t="s">
        <v>161</v>
      </c>
      <c r="BM129" s="24" t="s">
        <v>192</v>
      </c>
    </row>
    <row r="130" spans="2:65" s="1" customFormat="1" ht="25.5" customHeight="1">
      <c r="B130" s="185"/>
      <c r="C130" s="219" t="s">
        <v>193</v>
      </c>
      <c r="D130" s="219" t="s">
        <v>163</v>
      </c>
      <c r="E130" s="220" t="s">
        <v>194</v>
      </c>
      <c r="F130" s="221" t="s">
        <v>195</v>
      </c>
      <c r="G130" s="221"/>
      <c r="H130" s="221"/>
      <c r="I130" s="221"/>
      <c r="J130" s="222" t="s">
        <v>196</v>
      </c>
      <c r="K130" s="223">
        <v>1</v>
      </c>
      <c r="L130" s="224">
        <v>0</v>
      </c>
      <c r="M130" s="224"/>
      <c r="N130" s="225">
        <f>ROUND(L130*K130,0)</f>
        <v>0</v>
      </c>
      <c r="O130" s="225"/>
      <c r="P130" s="225"/>
      <c r="Q130" s="225"/>
      <c r="R130" s="189"/>
      <c r="T130" s="226" t="s">
        <v>5</v>
      </c>
      <c r="U130" s="58" t="s">
        <v>40</v>
      </c>
      <c r="V130" s="49"/>
      <c r="W130" s="227">
        <f>V130*K130</f>
        <v>0</v>
      </c>
      <c r="X130" s="227">
        <v>0</v>
      </c>
      <c r="Y130" s="227">
        <f>X130*K130</f>
        <v>0</v>
      </c>
      <c r="Z130" s="227">
        <v>0</v>
      </c>
      <c r="AA130" s="228">
        <f>Z130*K130</f>
        <v>0</v>
      </c>
      <c r="AR130" s="24" t="s">
        <v>161</v>
      </c>
      <c r="AT130" s="24" t="s">
        <v>163</v>
      </c>
      <c r="AU130" s="24" t="s">
        <v>11</v>
      </c>
      <c r="AY130" s="24" t="s">
        <v>162</v>
      </c>
      <c r="BE130" s="149">
        <f>IF(U130="základní",N130,0)</f>
        <v>0</v>
      </c>
      <c r="BF130" s="149">
        <f>IF(U130="snížená",N130,0)</f>
        <v>0</v>
      </c>
      <c r="BG130" s="149">
        <f>IF(U130="zákl. přenesená",N130,0)</f>
        <v>0</v>
      </c>
      <c r="BH130" s="149">
        <f>IF(U130="sníž. přenesená",N130,0)</f>
        <v>0</v>
      </c>
      <c r="BI130" s="149">
        <f>IF(U130="nulová",N130,0)</f>
        <v>0</v>
      </c>
      <c r="BJ130" s="24" t="s">
        <v>11</v>
      </c>
      <c r="BK130" s="149">
        <f>ROUND(L130*K130,0)</f>
        <v>0</v>
      </c>
      <c r="BL130" s="24" t="s">
        <v>161</v>
      </c>
      <c r="BM130" s="24" t="s">
        <v>197</v>
      </c>
    </row>
    <row r="131" spans="2:63" s="1" customFormat="1" ht="49.9" customHeight="1">
      <c r="B131" s="48"/>
      <c r="C131" s="49"/>
      <c r="D131" s="209" t="s">
        <v>198</v>
      </c>
      <c r="E131" s="49"/>
      <c r="F131" s="49"/>
      <c r="G131" s="49"/>
      <c r="H131" s="49"/>
      <c r="I131" s="49"/>
      <c r="J131" s="49"/>
      <c r="K131" s="49"/>
      <c r="L131" s="49"/>
      <c r="M131" s="49"/>
      <c r="N131" s="229">
        <f>BK131</f>
        <v>0</v>
      </c>
      <c r="O131" s="230"/>
      <c r="P131" s="230"/>
      <c r="Q131" s="230"/>
      <c r="R131" s="50"/>
      <c r="T131" s="231"/>
      <c r="U131" s="49"/>
      <c r="V131" s="49"/>
      <c r="W131" s="49"/>
      <c r="X131" s="49"/>
      <c r="Y131" s="49"/>
      <c r="Z131" s="49"/>
      <c r="AA131" s="96"/>
      <c r="AT131" s="24" t="s">
        <v>74</v>
      </c>
      <c r="AU131" s="24" t="s">
        <v>75</v>
      </c>
      <c r="AY131" s="24" t="s">
        <v>199</v>
      </c>
      <c r="BK131" s="149">
        <f>SUM(BK132:BK136)</f>
        <v>0</v>
      </c>
    </row>
    <row r="132" spans="2:63" s="1" customFormat="1" ht="22.3" customHeight="1">
      <c r="B132" s="48"/>
      <c r="C132" s="232" t="s">
        <v>5</v>
      </c>
      <c r="D132" s="232" t="s">
        <v>163</v>
      </c>
      <c r="E132" s="233" t="s">
        <v>5</v>
      </c>
      <c r="F132" s="234" t="s">
        <v>5</v>
      </c>
      <c r="G132" s="234"/>
      <c r="H132" s="234"/>
      <c r="I132" s="234"/>
      <c r="J132" s="235" t="s">
        <v>5</v>
      </c>
      <c r="K132" s="236"/>
      <c r="L132" s="224"/>
      <c r="M132" s="237"/>
      <c r="N132" s="237">
        <f>BK132</f>
        <v>0</v>
      </c>
      <c r="O132" s="237"/>
      <c r="P132" s="237"/>
      <c r="Q132" s="237"/>
      <c r="R132" s="50"/>
      <c r="T132" s="226" t="s">
        <v>5</v>
      </c>
      <c r="U132" s="238" t="s">
        <v>40</v>
      </c>
      <c r="V132" s="49"/>
      <c r="W132" s="49"/>
      <c r="X132" s="49"/>
      <c r="Y132" s="49"/>
      <c r="Z132" s="49"/>
      <c r="AA132" s="96"/>
      <c r="AT132" s="24" t="s">
        <v>199</v>
      </c>
      <c r="AU132" s="24" t="s">
        <v>11</v>
      </c>
      <c r="AY132" s="24" t="s">
        <v>199</v>
      </c>
      <c r="BE132" s="149">
        <f>IF(U132="základní",N132,0)</f>
        <v>0</v>
      </c>
      <c r="BF132" s="149">
        <f>IF(U132="snížená",N132,0)</f>
        <v>0</v>
      </c>
      <c r="BG132" s="149">
        <f>IF(U132="zákl. přenesená",N132,0)</f>
        <v>0</v>
      </c>
      <c r="BH132" s="149">
        <f>IF(U132="sníž. přenesená",N132,0)</f>
        <v>0</v>
      </c>
      <c r="BI132" s="149">
        <f>IF(U132="nulová",N132,0)</f>
        <v>0</v>
      </c>
      <c r="BJ132" s="24" t="s">
        <v>11</v>
      </c>
      <c r="BK132" s="149">
        <f>L132*K132</f>
        <v>0</v>
      </c>
    </row>
    <row r="133" spans="2:63" s="1" customFormat="1" ht="22.3" customHeight="1">
      <c r="B133" s="48"/>
      <c r="C133" s="232" t="s">
        <v>5</v>
      </c>
      <c r="D133" s="232" t="s">
        <v>163</v>
      </c>
      <c r="E133" s="233" t="s">
        <v>5</v>
      </c>
      <c r="F133" s="234" t="s">
        <v>5</v>
      </c>
      <c r="G133" s="234"/>
      <c r="H133" s="234"/>
      <c r="I133" s="234"/>
      <c r="J133" s="235" t="s">
        <v>5</v>
      </c>
      <c r="K133" s="236"/>
      <c r="L133" s="224"/>
      <c r="M133" s="237"/>
      <c r="N133" s="237">
        <f>BK133</f>
        <v>0</v>
      </c>
      <c r="O133" s="237"/>
      <c r="P133" s="237"/>
      <c r="Q133" s="237"/>
      <c r="R133" s="50"/>
      <c r="T133" s="226" t="s">
        <v>5</v>
      </c>
      <c r="U133" s="238" t="s">
        <v>40</v>
      </c>
      <c r="V133" s="49"/>
      <c r="W133" s="49"/>
      <c r="X133" s="49"/>
      <c r="Y133" s="49"/>
      <c r="Z133" s="49"/>
      <c r="AA133" s="96"/>
      <c r="AT133" s="24" t="s">
        <v>199</v>
      </c>
      <c r="AU133" s="24" t="s">
        <v>11</v>
      </c>
      <c r="AY133" s="24" t="s">
        <v>199</v>
      </c>
      <c r="BE133" s="149">
        <f>IF(U133="základní",N133,0)</f>
        <v>0</v>
      </c>
      <c r="BF133" s="149">
        <f>IF(U133="snížená",N133,0)</f>
        <v>0</v>
      </c>
      <c r="BG133" s="149">
        <f>IF(U133="zákl. přenesená",N133,0)</f>
        <v>0</v>
      </c>
      <c r="BH133" s="149">
        <f>IF(U133="sníž. přenesená",N133,0)</f>
        <v>0</v>
      </c>
      <c r="BI133" s="149">
        <f>IF(U133="nulová",N133,0)</f>
        <v>0</v>
      </c>
      <c r="BJ133" s="24" t="s">
        <v>11</v>
      </c>
      <c r="BK133" s="149">
        <f>L133*K133</f>
        <v>0</v>
      </c>
    </row>
    <row r="134" spans="2:63" s="1" customFormat="1" ht="22.3" customHeight="1">
      <c r="B134" s="48"/>
      <c r="C134" s="232" t="s">
        <v>5</v>
      </c>
      <c r="D134" s="232" t="s">
        <v>163</v>
      </c>
      <c r="E134" s="233" t="s">
        <v>5</v>
      </c>
      <c r="F134" s="234" t="s">
        <v>5</v>
      </c>
      <c r="G134" s="234"/>
      <c r="H134" s="234"/>
      <c r="I134" s="234"/>
      <c r="J134" s="235" t="s">
        <v>5</v>
      </c>
      <c r="K134" s="236"/>
      <c r="L134" s="224"/>
      <c r="M134" s="237"/>
      <c r="N134" s="237">
        <f>BK134</f>
        <v>0</v>
      </c>
      <c r="O134" s="237"/>
      <c r="P134" s="237"/>
      <c r="Q134" s="237"/>
      <c r="R134" s="50"/>
      <c r="T134" s="226" t="s">
        <v>5</v>
      </c>
      <c r="U134" s="238" t="s">
        <v>40</v>
      </c>
      <c r="V134" s="49"/>
      <c r="W134" s="49"/>
      <c r="X134" s="49"/>
      <c r="Y134" s="49"/>
      <c r="Z134" s="49"/>
      <c r="AA134" s="96"/>
      <c r="AT134" s="24" t="s">
        <v>199</v>
      </c>
      <c r="AU134" s="24" t="s">
        <v>11</v>
      </c>
      <c r="AY134" s="24" t="s">
        <v>199</v>
      </c>
      <c r="BE134" s="149">
        <f>IF(U134="základní",N134,0)</f>
        <v>0</v>
      </c>
      <c r="BF134" s="149">
        <f>IF(U134="snížená",N134,0)</f>
        <v>0</v>
      </c>
      <c r="BG134" s="149">
        <f>IF(U134="zákl. přenesená",N134,0)</f>
        <v>0</v>
      </c>
      <c r="BH134" s="149">
        <f>IF(U134="sníž. přenesená",N134,0)</f>
        <v>0</v>
      </c>
      <c r="BI134" s="149">
        <f>IF(U134="nulová",N134,0)</f>
        <v>0</v>
      </c>
      <c r="BJ134" s="24" t="s">
        <v>11</v>
      </c>
      <c r="BK134" s="149">
        <f>L134*K134</f>
        <v>0</v>
      </c>
    </row>
    <row r="135" spans="2:63" s="1" customFormat="1" ht="22.3" customHeight="1">
      <c r="B135" s="48"/>
      <c r="C135" s="232" t="s">
        <v>5</v>
      </c>
      <c r="D135" s="232" t="s">
        <v>163</v>
      </c>
      <c r="E135" s="233" t="s">
        <v>5</v>
      </c>
      <c r="F135" s="234" t="s">
        <v>5</v>
      </c>
      <c r="G135" s="234"/>
      <c r="H135" s="234"/>
      <c r="I135" s="234"/>
      <c r="J135" s="235" t="s">
        <v>5</v>
      </c>
      <c r="K135" s="236"/>
      <c r="L135" s="224"/>
      <c r="M135" s="237"/>
      <c r="N135" s="237">
        <f>BK135</f>
        <v>0</v>
      </c>
      <c r="O135" s="237"/>
      <c r="P135" s="237"/>
      <c r="Q135" s="237"/>
      <c r="R135" s="50"/>
      <c r="T135" s="226" t="s">
        <v>5</v>
      </c>
      <c r="U135" s="238" t="s">
        <v>40</v>
      </c>
      <c r="V135" s="49"/>
      <c r="W135" s="49"/>
      <c r="X135" s="49"/>
      <c r="Y135" s="49"/>
      <c r="Z135" s="49"/>
      <c r="AA135" s="96"/>
      <c r="AT135" s="24" t="s">
        <v>199</v>
      </c>
      <c r="AU135" s="24" t="s">
        <v>11</v>
      </c>
      <c r="AY135" s="24" t="s">
        <v>199</v>
      </c>
      <c r="BE135" s="149">
        <f>IF(U135="základní",N135,0)</f>
        <v>0</v>
      </c>
      <c r="BF135" s="149">
        <f>IF(U135="snížená",N135,0)</f>
        <v>0</v>
      </c>
      <c r="BG135" s="149">
        <f>IF(U135="zákl. přenesená",N135,0)</f>
        <v>0</v>
      </c>
      <c r="BH135" s="149">
        <f>IF(U135="sníž. přenesená",N135,0)</f>
        <v>0</v>
      </c>
      <c r="BI135" s="149">
        <f>IF(U135="nulová",N135,0)</f>
        <v>0</v>
      </c>
      <c r="BJ135" s="24" t="s">
        <v>11</v>
      </c>
      <c r="BK135" s="149">
        <f>L135*K135</f>
        <v>0</v>
      </c>
    </row>
    <row r="136" spans="2:63" s="1" customFormat="1" ht="22.3" customHeight="1">
      <c r="B136" s="48"/>
      <c r="C136" s="232" t="s">
        <v>5</v>
      </c>
      <c r="D136" s="232" t="s">
        <v>163</v>
      </c>
      <c r="E136" s="233" t="s">
        <v>5</v>
      </c>
      <c r="F136" s="234" t="s">
        <v>5</v>
      </c>
      <c r="G136" s="234"/>
      <c r="H136" s="234"/>
      <c r="I136" s="234"/>
      <c r="J136" s="235" t="s">
        <v>5</v>
      </c>
      <c r="K136" s="236"/>
      <c r="L136" s="224"/>
      <c r="M136" s="237"/>
      <c r="N136" s="237">
        <f>BK136</f>
        <v>0</v>
      </c>
      <c r="O136" s="237"/>
      <c r="P136" s="237"/>
      <c r="Q136" s="237"/>
      <c r="R136" s="50"/>
      <c r="T136" s="226" t="s">
        <v>5</v>
      </c>
      <c r="U136" s="238" t="s">
        <v>40</v>
      </c>
      <c r="V136" s="74"/>
      <c r="W136" s="74"/>
      <c r="X136" s="74"/>
      <c r="Y136" s="74"/>
      <c r="Z136" s="74"/>
      <c r="AA136" s="76"/>
      <c r="AT136" s="24" t="s">
        <v>199</v>
      </c>
      <c r="AU136" s="24" t="s">
        <v>11</v>
      </c>
      <c r="AY136" s="24" t="s">
        <v>199</v>
      </c>
      <c r="BE136" s="149">
        <f>IF(U136="základní",N136,0)</f>
        <v>0</v>
      </c>
      <c r="BF136" s="149">
        <f>IF(U136="snížená",N136,0)</f>
        <v>0</v>
      </c>
      <c r="BG136" s="149">
        <f>IF(U136="zákl. přenesená",N136,0)</f>
        <v>0</v>
      </c>
      <c r="BH136" s="149">
        <f>IF(U136="sníž. přenesená",N136,0)</f>
        <v>0</v>
      </c>
      <c r="BI136" s="149">
        <f>IF(U136="nulová",N136,0)</f>
        <v>0</v>
      </c>
      <c r="BJ136" s="24" t="s">
        <v>11</v>
      </c>
      <c r="BK136" s="149">
        <f>L136*K136</f>
        <v>0</v>
      </c>
    </row>
    <row r="137" spans="2:18" s="1" customFormat="1" ht="6.95" customHeight="1">
      <c r="B137" s="77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9"/>
    </row>
  </sheetData>
  <mergeCells count="112">
    <mergeCell ref="C2:Q2"/>
    <mergeCell ref="C4:Q4"/>
    <mergeCell ref="F6:P6"/>
    <mergeCell ref="F8:P8"/>
    <mergeCell ref="F7:P7"/>
    <mergeCell ref="F9:P9"/>
    <mergeCell ref="O11:P11"/>
    <mergeCell ref="O13:P13"/>
    <mergeCell ref="O14:P14"/>
    <mergeCell ref="O16:P16"/>
    <mergeCell ref="E17:L17"/>
    <mergeCell ref="O17:P17"/>
    <mergeCell ref="O19:P19"/>
    <mergeCell ref="O20:P20"/>
    <mergeCell ref="O22:P22"/>
    <mergeCell ref="O23:P23"/>
    <mergeCell ref="E26:L26"/>
    <mergeCell ref="M29:P29"/>
    <mergeCell ref="M30:P30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H38:J38"/>
    <mergeCell ref="M38:P38"/>
    <mergeCell ref="L40:P40"/>
    <mergeCell ref="C76:Q76"/>
    <mergeCell ref="F78:P78"/>
    <mergeCell ref="F80:P80"/>
    <mergeCell ref="F79:P79"/>
    <mergeCell ref="F81:P81"/>
    <mergeCell ref="M83:P83"/>
    <mergeCell ref="M85:Q85"/>
    <mergeCell ref="M86:Q86"/>
    <mergeCell ref="C88:G88"/>
    <mergeCell ref="N88:Q88"/>
    <mergeCell ref="N90:Q90"/>
    <mergeCell ref="N91:Q91"/>
    <mergeCell ref="N92:Q92"/>
    <mergeCell ref="N94:Q94"/>
    <mergeCell ref="D95:H95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L102:Q102"/>
    <mergeCell ref="C108:Q108"/>
    <mergeCell ref="F110:P110"/>
    <mergeCell ref="F112:P112"/>
    <mergeCell ref="F111:P111"/>
    <mergeCell ref="F113:P113"/>
    <mergeCell ref="M115:P115"/>
    <mergeCell ref="M117:Q117"/>
    <mergeCell ref="M118:Q118"/>
    <mergeCell ref="F120:I120"/>
    <mergeCell ref="L120:M120"/>
    <mergeCell ref="N120:Q120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N121:Q121"/>
    <mergeCell ref="N122:Q122"/>
    <mergeCell ref="N131:Q131"/>
    <mergeCell ref="H1:K1"/>
    <mergeCell ref="S2:AC2"/>
  </mergeCells>
  <dataValidations count="2">
    <dataValidation type="list" allowBlank="1" showInputMessage="1" showErrorMessage="1" error="Povoleny jsou hodnoty K, M." sqref="D132:D137">
      <formula1>"K, M"</formula1>
    </dataValidation>
    <dataValidation type="list" allowBlank="1" showInputMessage="1" showErrorMessage="1" error="Povoleny jsou hodnoty základní, snížená, zákl. přenesená, sníž. přenesená, nulová." sqref="U132:U137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8" display="2) Rekapitulace rozpočtu"/>
    <hyperlink ref="L1" location="C12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2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8"/>
      <c r="B1" s="15"/>
      <c r="C1" s="15"/>
      <c r="D1" s="16" t="s">
        <v>1</v>
      </c>
      <c r="E1" s="15"/>
      <c r="F1" s="17" t="s">
        <v>118</v>
      </c>
      <c r="G1" s="17"/>
      <c r="H1" s="159" t="s">
        <v>119</v>
      </c>
      <c r="I1" s="159"/>
      <c r="J1" s="159"/>
      <c r="K1" s="159"/>
      <c r="L1" s="17" t="s">
        <v>120</v>
      </c>
      <c r="M1" s="15"/>
      <c r="N1" s="15"/>
      <c r="O1" s="16" t="s">
        <v>121</v>
      </c>
      <c r="P1" s="15"/>
      <c r="Q1" s="15"/>
      <c r="R1" s="15"/>
      <c r="S1" s="17" t="s">
        <v>122</v>
      </c>
      <c r="T1" s="17"/>
      <c r="U1" s="158"/>
      <c r="V1" s="15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91</v>
      </c>
    </row>
    <row r="3" spans="2:46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84</v>
      </c>
    </row>
    <row r="4" spans="2:46" ht="36.95" customHeight="1">
      <c r="B4" s="28"/>
      <c r="C4" s="29" t="s">
        <v>123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14</v>
      </c>
      <c r="AT4" s="24" t="s">
        <v>6</v>
      </c>
    </row>
    <row r="5" spans="2:18" ht="6.95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spans="2:18" ht="25.4" customHeight="1">
      <c r="B6" s="28"/>
      <c r="C6" s="33"/>
      <c r="D6" s="40" t="s">
        <v>20</v>
      </c>
      <c r="E6" s="33"/>
      <c r="F6" s="160" t="str">
        <f>'Rekapitulace stavby'!K6</f>
        <v>LITOMYŠL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spans="2:18" ht="25.4" customHeight="1">
      <c r="B7" s="28"/>
      <c r="C7" s="33"/>
      <c r="D7" s="40" t="s">
        <v>124</v>
      </c>
      <c r="E7" s="33"/>
      <c r="F7" s="160" t="s">
        <v>125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1"/>
    </row>
    <row r="8" spans="2:18" ht="25.4" customHeight="1">
      <c r="B8" s="28"/>
      <c r="C8" s="33"/>
      <c r="D8" s="40" t="s">
        <v>126</v>
      </c>
      <c r="E8" s="33"/>
      <c r="F8" s="160" t="s">
        <v>127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1"/>
    </row>
    <row r="9" spans="2:18" s="1" customFormat="1" ht="32.85" customHeight="1">
      <c r="B9" s="48"/>
      <c r="C9" s="49"/>
      <c r="D9" s="37" t="s">
        <v>128</v>
      </c>
      <c r="E9" s="49"/>
      <c r="F9" s="38" t="s">
        <v>200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</row>
    <row r="10" spans="2:18" s="1" customFormat="1" ht="14.4" customHeight="1">
      <c r="B10" s="48"/>
      <c r="C10" s="49"/>
      <c r="D10" s="40" t="s">
        <v>22</v>
      </c>
      <c r="E10" s="49"/>
      <c r="F10" s="35" t="s">
        <v>5</v>
      </c>
      <c r="G10" s="49"/>
      <c r="H10" s="49"/>
      <c r="I10" s="49"/>
      <c r="J10" s="49"/>
      <c r="K10" s="49"/>
      <c r="L10" s="49"/>
      <c r="M10" s="40" t="s">
        <v>23</v>
      </c>
      <c r="N10" s="49"/>
      <c r="O10" s="35" t="s">
        <v>5</v>
      </c>
      <c r="P10" s="49"/>
      <c r="Q10" s="49"/>
      <c r="R10" s="50"/>
    </row>
    <row r="11" spans="2:18" s="1" customFormat="1" ht="14.4" customHeight="1">
      <c r="B11" s="48"/>
      <c r="C11" s="49"/>
      <c r="D11" s="40" t="s">
        <v>24</v>
      </c>
      <c r="E11" s="49"/>
      <c r="F11" s="35" t="s">
        <v>25</v>
      </c>
      <c r="G11" s="49"/>
      <c r="H11" s="49"/>
      <c r="I11" s="49"/>
      <c r="J11" s="49"/>
      <c r="K11" s="49"/>
      <c r="L11" s="49"/>
      <c r="M11" s="40" t="s">
        <v>26</v>
      </c>
      <c r="N11" s="49"/>
      <c r="O11" s="161" t="str">
        <f>'Rekapitulace stavby'!AN8</f>
        <v>17. 7. 2018</v>
      </c>
      <c r="P11" s="92"/>
      <c r="Q11" s="49"/>
      <c r="R11" s="50"/>
    </row>
    <row r="12" spans="2:18" s="1" customFormat="1" ht="10.8" customHeight="1"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50"/>
    </row>
    <row r="13" spans="2:18" s="1" customFormat="1" ht="14.4" customHeight="1">
      <c r="B13" s="48"/>
      <c r="C13" s="49"/>
      <c r="D13" s="40" t="s">
        <v>28</v>
      </c>
      <c r="E13" s="49"/>
      <c r="F13" s="49"/>
      <c r="G13" s="49"/>
      <c r="H13" s="49"/>
      <c r="I13" s="49"/>
      <c r="J13" s="49"/>
      <c r="K13" s="49"/>
      <c r="L13" s="49"/>
      <c r="M13" s="40" t="s">
        <v>29</v>
      </c>
      <c r="N13" s="49"/>
      <c r="O13" s="35" t="str">
        <f>IF('Rekapitulace stavby'!AN10="","",'Rekapitulace stavby'!AN10)</f>
        <v/>
      </c>
      <c r="P13" s="35"/>
      <c r="Q13" s="49"/>
      <c r="R13" s="50"/>
    </row>
    <row r="14" spans="2:18" s="1" customFormat="1" ht="18" customHeight="1">
      <c r="B14" s="48"/>
      <c r="C14" s="49"/>
      <c r="D14" s="49"/>
      <c r="E14" s="35" t="str">
        <f>IF('Rekapitulace stavby'!E11="","",'Rekapitulace stavby'!E11)</f>
        <v xml:space="preserve"> </v>
      </c>
      <c r="F14" s="49"/>
      <c r="G14" s="49"/>
      <c r="H14" s="49"/>
      <c r="I14" s="49"/>
      <c r="J14" s="49"/>
      <c r="K14" s="49"/>
      <c r="L14" s="49"/>
      <c r="M14" s="40" t="s">
        <v>30</v>
      </c>
      <c r="N14" s="49"/>
      <c r="O14" s="35" t="str">
        <f>IF('Rekapitulace stavby'!AN11="","",'Rekapitulace stavby'!AN11)</f>
        <v/>
      </c>
      <c r="P14" s="35"/>
      <c r="Q14" s="49"/>
      <c r="R14" s="50"/>
    </row>
    <row r="15" spans="2:18" s="1" customFormat="1" ht="6.95" customHeight="1"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50"/>
    </row>
    <row r="16" spans="2:18" s="1" customFormat="1" ht="14.4" customHeight="1">
      <c r="B16" s="48"/>
      <c r="C16" s="49"/>
      <c r="D16" s="40" t="s">
        <v>31</v>
      </c>
      <c r="E16" s="49"/>
      <c r="F16" s="49"/>
      <c r="G16" s="49"/>
      <c r="H16" s="49"/>
      <c r="I16" s="49"/>
      <c r="J16" s="49"/>
      <c r="K16" s="49"/>
      <c r="L16" s="49"/>
      <c r="M16" s="40" t="s">
        <v>29</v>
      </c>
      <c r="N16" s="49"/>
      <c r="O16" s="41" t="str">
        <f>IF('Rekapitulace stavby'!AN13="","",'Rekapitulace stavby'!AN13)</f>
        <v>Vyplň údaj</v>
      </c>
      <c r="P16" s="35"/>
      <c r="Q16" s="49"/>
      <c r="R16" s="50"/>
    </row>
    <row r="17" spans="2:18" s="1" customFormat="1" ht="18" customHeight="1">
      <c r="B17" s="48"/>
      <c r="C17" s="49"/>
      <c r="D17" s="49"/>
      <c r="E17" s="41" t="str">
        <f>IF('Rekapitulace stavby'!E14="","",'Rekapitulace stavby'!E14)</f>
        <v>Vyplň údaj</v>
      </c>
      <c r="F17" s="162"/>
      <c r="G17" s="162"/>
      <c r="H17" s="162"/>
      <c r="I17" s="162"/>
      <c r="J17" s="162"/>
      <c r="K17" s="162"/>
      <c r="L17" s="162"/>
      <c r="M17" s="40" t="s">
        <v>30</v>
      </c>
      <c r="N17" s="49"/>
      <c r="O17" s="41" t="str">
        <f>IF('Rekapitulace stavby'!AN14="","",'Rekapitulace stavby'!AN14)</f>
        <v>Vyplň údaj</v>
      </c>
      <c r="P17" s="35"/>
      <c r="Q17" s="49"/>
      <c r="R17" s="50"/>
    </row>
    <row r="18" spans="2:18" s="1" customFormat="1" ht="6.95" customHeight="1"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50"/>
    </row>
    <row r="19" spans="2:18" s="1" customFormat="1" ht="14.4" customHeight="1">
      <c r="B19" s="48"/>
      <c r="C19" s="49"/>
      <c r="D19" s="40" t="s">
        <v>33</v>
      </c>
      <c r="E19" s="49"/>
      <c r="F19" s="49"/>
      <c r="G19" s="49"/>
      <c r="H19" s="49"/>
      <c r="I19" s="49"/>
      <c r="J19" s="49"/>
      <c r="K19" s="49"/>
      <c r="L19" s="49"/>
      <c r="M19" s="40" t="s">
        <v>29</v>
      </c>
      <c r="N19" s="49"/>
      <c r="O19" s="35" t="str">
        <f>IF('Rekapitulace stavby'!AN16="","",'Rekapitulace stavby'!AN16)</f>
        <v/>
      </c>
      <c r="P19" s="35"/>
      <c r="Q19" s="49"/>
      <c r="R19" s="50"/>
    </row>
    <row r="20" spans="2:18" s="1" customFormat="1" ht="18" customHeight="1">
      <c r="B20" s="48"/>
      <c r="C20" s="49"/>
      <c r="D20" s="49"/>
      <c r="E20" s="35" t="str">
        <f>IF('Rekapitulace stavby'!E17="","",'Rekapitulace stavby'!E17)</f>
        <v xml:space="preserve"> </v>
      </c>
      <c r="F20" s="49"/>
      <c r="G20" s="49"/>
      <c r="H20" s="49"/>
      <c r="I20" s="49"/>
      <c r="J20" s="49"/>
      <c r="K20" s="49"/>
      <c r="L20" s="49"/>
      <c r="M20" s="40" t="s">
        <v>30</v>
      </c>
      <c r="N20" s="49"/>
      <c r="O20" s="35" t="str">
        <f>IF('Rekapitulace stavby'!AN17="","",'Rekapitulace stavby'!AN17)</f>
        <v/>
      </c>
      <c r="P20" s="35"/>
      <c r="Q20" s="49"/>
      <c r="R20" s="50"/>
    </row>
    <row r="21" spans="2:18" s="1" customFormat="1" ht="6.95" customHeight="1"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50"/>
    </row>
    <row r="22" spans="2:18" s="1" customFormat="1" ht="14.4" customHeight="1">
      <c r="B22" s="48"/>
      <c r="C22" s="49"/>
      <c r="D22" s="40" t="s">
        <v>34</v>
      </c>
      <c r="E22" s="49"/>
      <c r="F22" s="49"/>
      <c r="G22" s="49"/>
      <c r="H22" s="49"/>
      <c r="I22" s="49"/>
      <c r="J22" s="49"/>
      <c r="K22" s="49"/>
      <c r="L22" s="49"/>
      <c r="M22" s="40" t="s">
        <v>29</v>
      </c>
      <c r="N22" s="49"/>
      <c r="O22" s="35" t="str">
        <f>IF('Rekapitulace stavby'!AN19="","",'Rekapitulace stavby'!AN19)</f>
        <v/>
      </c>
      <c r="P22" s="35"/>
      <c r="Q22" s="49"/>
      <c r="R22" s="50"/>
    </row>
    <row r="23" spans="2:18" s="1" customFormat="1" ht="18" customHeight="1">
      <c r="B23" s="48"/>
      <c r="C23" s="49"/>
      <c r="D23" s="49"/>
      <c r="E23" s="35" t="str">
        <f>IF('Rekapitulace stavby'!E20="","",'Rekapitulace stavby'!E20)</f>
        <v xml:space="preserve"> </v>
      </c>
      <c r="F23" s="49"/>
      <c r="G23" s="49"/>
      <c r="H23" s="49"/>
      <c r="I23" s="49"/>
      <c r="J23" s="49"/>
      <c r="K23" s="49"/>
      <c r="L23" s="49"/>
      <c r="M23" s="40" t="s">
        <v>30</v>
      </c>
      <c r="N23" s="49"/>
      <c r="O23" s="35" t="str">
        <f>IF('Rekapitulace stavby'!AN20="","",'Rekapitulace stavby'!AN20)</f>
        <v/>
      </c>
      <c r="P23" s="35"/>
      <c r="Q23" s="49"/>
      <c r="R23" s="50"/>
    </row>
    <row r="24" spans="2:18" s="1" customFormat="1" ht="6.95" customHeight="1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spans="2:18" s="1" customFormat="1" ht="14.4" customHeight="1">
      <c r="B25" s="48"/>
      <c r="C25" s="49"/>
      <c r="D25" s="40" t="s">
        <v>35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</row>
    <row r="26" spans="2:18" s="1" customFormat="1" ht="16.5" customHeight="1">
      <c r="B26" s="48"/>
      <c r="C26" s="49"/>
      <c r="D26" s="49"/>
      <c r="E26" s="44" t="s">
        <v>5</v>
      </c>
      <c r="F26" s="44"/>
      <c r="G26" s="44"/>
      <c r="H26" s="44"/>
      <c r="I26" s="44"/>
      <c r="J26" s="44"/>
      <c r="K26" s="44"/>
      <c r="L26" s="44"/>
      <c r="M26" s="49"/>
      <c r="N26" s="49"/>
      <c r="O26" s="49"/>
      <c r="P26" s="49"/>
      <c r="Q26" s="49"/>
      <c r="R26" s="50"/>
    </row>
    <row r="27" spans="2:18" s="1" customFormat="1" ht="6.95" customHeight="1"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50"/>
    </row>
    <row r="28" spans="2:18" s="1" customFormat="1" ht="6.95" customHeight="1">
      <c r="B28" s="48"/>
      <c r="C28" s="4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49"/>
      <c r="R28" s="50"/>
    </row>
    <row r="29" spans="2:18" s="1" customFormat="1" ht="14.4" customHeight="1">
      <c r="B29" s="48"/>
      <c r="C29" s="49"/>
      <c r="D29" s="163" t="s">
        <v>130</v>
      </c>
      <c r="E29" s="49"/>
      <c r="F29" s="49"/>
      <c r="G29" s="49"/>
      <c r="H29" s="49"/>
      <c r="I29" s="49"/>
      <c r="J29" s="49"/>
      <c r="K29" s="49"/>
      <c r="L29" s="49"/>
      <c r="M29" s="47">
        <f>N90</f>
        <v>0</v>
      </c>
      <c r="N29" s="47"/>
      <c r="O29" s="47"/>
      <c r="P29" s="47"/>
      <c r="Q29" s="49"/>
      <c r="R29" s="50"/>
    </row>
    <row r="30" spans="2:18" s="1" customFormat="1" ht="14.4" customHeight="1">
      <c r="B30" s="48"/>
      <c r="C30" s="49"/>
      <c r="D30" s="46" t="s">
        <v>112</v>
      </c>
      <c r="E30" s="49"/>
      <c r="F30" s="49"/>
      <c r="G30" s="49"/>
      <c r="H30" s="49"/>
      <c r="I30" s="49"/>
      <c r="J30" s="49"/>
      <c r="K30" s="49"/>
      <c r="L30" s="49"/>
      <c r="M30" s="47">
        <f>N107</f>
        <v>0</v>
      </c>
      <c r="N30" s="47"/>
      <c r="O30" s="47"/>
      <c r="P30" s="47"/>
      <c r="Q30" s="49"/>
      <c r="R30" s="50"/>
    </row>
    <row r="31" spans="2:18" s="1" customFormat="1" ht="6.95" customHeight="1"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50"/>
    </row>
    <row r="32" spans="2:18" s="1" customFormat="1" ht="25.4" customHeight="1">
      <c r="B32" s="48"/>
      <c r="C32" s="49"/>
      <c r="D32" s="164" t="s">
        <v>38</v>
      </c>
      <c r="E32" s="49"/>
      <c r="F32" s="49"/>
      <c r="G32" s="49"/>
      <c r="H32" s="49"/>
      <c r="I32" s="49"/>
      <c r="J32" s="49"/>
      <c r="K32" s="49"/>
      <c r="L32" s="49"/>
      <c r="M32" s="165">
        <f>ROUND(M29+M30,0)</f>
        <v>0</v>
      </c>
      <c r="N32" s="49"/>
      <c r="O32" s="49"/>
      <c r="P32" s="49"/>
      <c r="Q32" s="49"/>
      <c r="R32" s="50"/>
    </row>
    <row r="33" spans="2:18" s="1" customFormat="1" ht="6.95" customHeight="1">
      <c r="B33" s="48"/>
      <c r="C33" s="4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49"/>
      <c r="R33" s="50"/>
    </row>
    <row r="34" spans="2:18" s="1" customFormat="1" ht="14.4" customHeight="1">
      <c r="B34" s="48"/>
      <c r="C34" s="49"/>
      <c r="D34" s="56" t="s">
        <v>39</v>
      </c>
      <c r="E34" s="56" t="s">
        <v>40</v>
      </c>
      <c r="F34" s="57">
        <v>0.21</v>
      </c>
      <c r="G34" s="166" t="s">
        <v>41</v>
      </c>
      <c r="H34" s="167">
        <f>ROUND((((SUM(BE107:BE114)+SUM(BE134:BE216))+SUM(BE218:BE222))),0)</f>
        <v>0</v>
      </c>
      <c r="I34" s="49"/>
      <c r="J34" s="49"/>
      <c r="K34" s="49"/>
      <c r="L34" s="49"/>
      <c r="M34" s="167">
        <f>ROUND(((ROUND((SUM(BE107:BE114)+SUM(BE134:BE216)),0)*F34)+SUM(BE218:BE222)*F34),0)</f>
        <v>0</v>
      </c>
      <c r="N34" s="49"/>
      <c r="O34" s="49"/>
      <c r="P34" s="49"/>
      <c r="Q34" s="49"/>
      <c r="R34" s="50"/>
    </row>
    <row r="35" spans="2:18" s="1" customFormat="1" ht="14.4" customHeight="1">
      <c r="B35" s="48"/>
      <c r="C35" s="49"/>
      <c r="D35" s="49"/>
      <c r="E35" s="56" t="s">
        <v>42</v>
      </c>
      <c r="F35" s="57">
        <v>0.15</v>
      </c>
      <c r="G35" s="166" t="s">
        <v>41</v>
      </c>
      <c r="H35" s="167">
        <f>ROUND((((SUM(BF107:BF114)+SUM(BF134:BF216))+SUM(BF218:BF222))),0)</f>
        <v>0</v>
      </c>
      <c r="I35" s="49"/>
      <c r="J35" s="49"/>
      <c r="K35" s="49"/>
      <c r="L35" s="49"/>
      <c r="M35" s="167">
        <f>ROUND(((ROUND((SUM(BF107:BF114)+SUM(BF134:BF216)),0)*F35)+SUM(BF218:BF222)*F35),0)</f>
        <v>0</v>
      </c>
      <c r="N35" s="49"/>
      <c r="O35" s="49"/>
      <c r="P35" s="49"/>
      <c r="Q35" s="49"/>
      <c r="R35" s="50"/>
    </row>
    <row r="36" spans="2:18" s="1" customFormat="1" ht="14.4" customHeight="1" hidden="1">
      <c r="B36" s="48"/>
      <c r="C36" s="49"/>
      <c r="D36" s="49"/>
      <c r="E36" s="56" t="s">
        <v>43</v>
      </c>
      <c r="F36" s="57">
        <v>0.21</v>
      </c>
      <c r="G36" s="166" t="s">
        <v>41</v>
      </c>
      <c r="H36" s="167">
        <f>ROUND((((SUM(BG107:BG114)+SUM(BG134:BG216))+SUM(BG218:BG222))),0)</f>
        <v>0</v>
      </c>
      <c r="I36" s="49"/>
      <c r="J36" s="49"/>
      <c r="K36" s="49"/>
      <c r="L36" s="49"/>
      <c r="M36" s="167">
        <v>0</v>
      </c>
      <c r="N36" s="49"/>
      <c r="O36" s="49"/>
      <c r="P36" s="49"/>
      <c r="Q36" s="49"/>
      <c r="R36" s="50"/>
    </row>
    <row r="37" spans="2:18" s="1" customFormat="1" ht="14.4" customHeight="1" hidden="1">
      <c r="B37" s="48"/>
      <c r="C37" s="49"/>
      <c r="D37" s="49"/>
      <c r="E37" s="56" t="s">
        <v>44</v>
      </c>
      <c r="F37" s="57">
        <v>0.15</v>
      </c>
      <c r="G37" s="166" t="s">
        <v>41</v>
      </c>
      <c r="H37" s="167">
        <f>ROUND((((SUM(BH107:BH114)+SUM(BH134:BH216))+SUM(BH218:BH222))),0)</f>
        <v>0</v>
      </c>
      <c r="I37" s="49"/>
      <c r="J37" s="49"/>
      <c r="K37" s="49"/>
      <c r="L37" s="49"/>
      <c r="M37" s="167">
        <v>0</v>
      </c>
      <c r="N37" s="49"/>
      <c r="O37" s="49"/>
      <c r="P37" s="49"/>
      <c r="Q37" s="49"/>
      <c r="R37" s="50"/>
    </row>
    <row r="38" spans="2:18" s="1" customFormat="1" ht="14.4" customHeight="1" hidden="1">
      <c r="B38" s="48"/>
      <c r="C38" s="49"/>
      <c r="D38" s="49"/>
      <c r="E38" s="56" t="s">
        <v>45</v>
      </c>
      <c r="F38" s="57">
        <v>0</v>
      </c>
      <c r="G38" s="166" t="s">
        <v>41</v>
      </c>
      <c r="H38" s="167">
        <f>ROUND((((SUM(BI107:BI114)+SUM(BI134:BI216))+SUM(BI218:BI222))),0)</f>
        <v>0</v>
      </c>
      <c r="I38" s="49"/>
      <c r="J38" s="49"/>
      <c r="K38" s="49"/>
      <c r="L38" s="49"/>
      <c r="M38" s="167">
        <v>0</v>
      </c>
      <c r="N38" s="49"/>
      <c r="O38" s="49"/>
      <c r="P38" s="49"/>
      <c r="Q38" s="49"/>
      <c r="R38" s="50"/>
    </row>
    <row r="39" spans="2:18" s="1" customFormat="1" ht="6.95" customHeight="1"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50"/>
    </row>
    <row r="40" spans="2:18" s="1" customFormat="1" ht="25.4" customHeight="1">
      <c r="B40" s="48"/>
      <c r="C40" s="156"/>
      <c r="D40" s="168" t="s">
        <v>46</v>
      </c>
      <c r="E40" s="99"/>
      <c r="F40" s="99"/>
      <c r="G40" s="169" t="s">
        <v>47</v>
      </c>
      <c r="H40" s="170" t="s">
        <v>48</v>
      </c>
      <c r="I40" s="99"/>
      <c r="J40" s="99"/>
      <c r="K40" s="99"/>
      <c r="L40" s="171">
        <f>SUM(M32:M38)</f>
        <v>0</v>
      </c>
      <c r="M40" s="171"/>
      <c r="N40" s="171"/>
      <c r="O40" s="171"/>
      <c r="P40" s="172"/>
      <c r="Q40" s="156"/>
      <c r="R40" s="50"/>
    </row>
    <row r="41" spans="2:18" s="1" customFormat="1" ht="14.4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</row>
    <row r="42" spans="2:18" s="1" customFormat="1" ht="14.4" customHeight="1"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</row>
    <row r="43" spans="2:18" ht="13.5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 spans="2:18" ht="13.5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 spans="2:18" ht="13.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 spans="2:18" ht="13.5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 spans="2:18" ht="13.5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 spans="2:18" ht="13.5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 spans="2:18" ht="13.5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pans="2:18" s="1" customFormat="1" ht="13.5">
      <c r="B50" s="48"/>
      <c r="C50" s="49"/>
      <c r="D50" s="68" t="s">
        <v>49</v>
      </c>
      <c r="E50" s="69"/>
      <c r="F50" s="69"/>
      <c r="G50" s="69"/>
      <c r="H50" s="70"/>
      <c r="I50" s="49"/>
      <c r="J50" s="68" t="s">
        <v>50</v>
      </c>
      <c r="K50" s="69"/>
      <c r="L50" s="69"/>
      <c r="M50" s="69"/>
      <c r="N50" s="69"/>
      <c r="O50" s="69"/>
      <c r="P50" s="70"/>
      <c r="Q50" s="49"/>
      <c r="R50" s="50"/>
    </row>
    <row r="51" spans="2:18" ht="13.5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 spans="2:18" ht="13.5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 spans="2:18" ht="13.5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 spans="2:18" ht="13.5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 spans="2:18" ht="13.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 spans="2:18" ht="13.5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 spans="2:18" ht="13.5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 spans="2:18" ht="13.5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pans="2:18" s="1" customFormat="1" ht="13.5">
      <c r="B59" s="48"/>
      <c r="C59" s="49"/>
      <c r="D59" s="73" t="s">
        <v>51</v>
      </c>
      <c r="E59" s="74"/>
      <c r="F59" s="74"/>
      <c r="G59" s="75" t="s">
        <v>52</v>
      </c>
      <c r="H59" s="76"/>
      <c r="I59" s="49"/>
      <c r="J59" s="73" t="s">
        <v>51</v>
      </c>
      <c r="K59" s="74"/>
      <c r="L59" s="74"/>
      <c r="M59" s="74"/>
      <c r="N59" s="75" t="s">
        <v>52</v>
      </c>
      <c r="O59" s="74"/>
      <c r="P59" s="76"/>
      <c r="Q59" s="49"/>
      <c r="R59" s="50"/>
    </row>
    <row r="60" spans="2:18" ht="13.5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pans="2:18" s="1" customFormat="1" ht="13.5">
      <c r="B61" s="48"/>
      <c r="C61" s="49"/>
      <c r="D61" s="68" t="s">
        <v>53</v>
      </c>
      <c r="E61" s="69"/>
      <c r="F61" s="69"/>
      <c r="G61" s="69"/>
      <c r="H61" s="70"/>
      <c r="I61" s="49"/>
      <c r="J61" s="68" t="s">
        <v>54</v>
      </c>
      <c r="K61" s="69"/>
      <c r="L61" s="69"/>
      <c r="M61" s="69"/>
      <c r="N61" s="69"/>
      <c r="O61" s="69"/>
      <c r="P61" s="70"/>
      <c r="Q61" s="49"/>
      <c r="R61" s="50"/>
    </row>
    <row r="62" spans="2:18" ht="13.5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 spans="2:18" ht="13.5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 spans="2:18" ht="13.5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 spans="2:18" ht="13.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 spans="2:18" ht="13.5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 spans="2:18" ht="13.5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 spans="2:18" ht="13.5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 spans="2:18" ht="13.5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pans="2:18" s="1" customFormat="1" ht="13.5">
      <c r="B70" s="48"/>
      <c r="C70" s="49"/>
      <c r="D70" s="73" t="s">
        <v>51</v>
      </c>
      <c r="E70" s="74"/>
      <c r="F70" s="74"/>
      <c r="G70" s="75" t="s">
        <v>52</v>
      </c>
      <c r="H70" s="76"/>
      <c r="I70" s="49"/>
      <c r="J70" s="73" t="s">
        <v>51</v>
      </c>
      <c r="K70" s="74"/>
      <c r="L70" s="74"/>
      <c r="M70" s="74"/>
      <c r="N70" s="75" t="s">
        <v>52</v>
      </c>
      <c r="O70" s="74"/>
      <c r="P70" s="76"/>
      <c r="Q70" s="49"/>
      <c r="R70" s="50"/>
    </row>
    <row r="71" spans="2:18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pans="2:18" s="1" customFormat="1" ht="6.95" customHeight="1">
      <c r="B75" s="80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2"/>
    </row>
    <row r="76" spans="2:18" s="1" customFormat="1" ht="36.95" customHeight="1">
      <c r="B76" s="48"/>
      <c r="C76" s="29" t="s">
        <v>131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</row>
    <row r="77" spans="2:18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</row>
    <row r="78" spans="2:18" s="1" customFormat="1" ht="30" customHeight="1">
      <c r="B78" s="48"/>
      <c r="C78" s="40" t="s">
        <v>20</v>
      </c>
      <c r="D78" s="49"/>
      <c r="E78" s="49"/>
      <c r="F78" s="160" t="str">
        <f>F6</f>
        <v>LITOMYŠL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</row>
    <row r="79" spans="2:18" ht="30" customHeight="1">
      <c r="B79" s="28"/>
      <c r="C79" s="40" t="s">
        <v>124</v>
      </c>
      <c r="D79" s="33"/>
      <c r="E79" s="33"/>
      <c r="F79" s="160" t="s">
        <v>125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1"/>
    </row>
    <row r="80" spans="2:18" ht="30" customHeight="1">
      <c r="B80" s="28"/>
      <c r="C80" s="40" t="s">
        <v>126</v>
      </c>
      <c r="D80" s="33"/>
      <c r="E80" s="33"/>
      <c r="F80" s="160" t="s">
        <v>127</v>
      </c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1"/>
    </row>
    <row r="81" spans="2:18" s="1" customFormat="1" ht="36.95" customHeight="1">
      <c r="B81" s="48"/>
      <c r="C81" s="87" t="s">
        <v>128</v>
      </c>
      <c r="D81" s="49"/>
      <c r="E81" s="49"/>
      <c r="F81" s="89" t="str">
        <f>F9</f>
        <v>2 - MONTÁŽE</v>
      </c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50"/>
    </row>
    <row r="82" spans="2:18" s="1" customFormat="1" ht="6.95" customHeight="1">
      <c r="B82" s="48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50"/>
    </row>
    <row r="83" spans="2:18" s="1" customFormat="1" ht="18" customHeight="1">
      <c r="B83" s="48"/>
      <c r="C83" s="40" t="s">
        <v>24</v>
      </c>
      <c r="D83" s="49"/>
      <c r="E83" s="49"/>
      <c r="F83" s="35" t="str">
        <f>F11</f>
        <v xml:space="preserve"> </v>
      </c>
      <c r="G83" s="49"/>
      <c r="H83" s="49"/>
      <c r="I83" s="49"/>
      <c r="J83" s="49"/>
      <c r="K83" s="40" t="s">
        <v>26</v>
      </c>
      <c r="L83" s="49"/>
      <c r="M83" s="92" t="str">
        <f>IF(O11="","",O11)</f>
        <v>17. 7. 2018</v>
      </c>
      <c r="N83" s="92"/>
      <c r="O83" s="92"/>
      <c r="P83" s="92"/>
      <c r="Q83" s="49"/>
      <c r="R83" s="50"/>
    </row>
    <row r="84" spans="2:18" s="1" customFormat="1" ht="6.95" customHeight="1">
      <c r="B84" s="48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50"/>
    </row>
    <row r="85" spans="2:18" s="1" customFormat="1" ht="13.5">
      <c r="B85" s="48"/>
      <c r="C85" s="40" t="s">
        <v>28</v>
      </c>
      <c r="D85" s="49"/>
      <c r="E85" s="49"/>
      <c r="F85" s="35" t="str">
        <f>E14</f>
        <v xml:space="preserve"> </v>
      </c>
      <c r="G85" s="49"/>
      <c r="H85" s="49"/>
      <c r="I85" s="49"/>
      <c r="J85" s="49"/>
      <c r="K85" s="40" t="s">
        <v>33</v>
      </c>
      <c r="L85" s="49"/>
      <c r="M85" s="35" t="str">
        <f>E20</f>
        <v xml:space="preserve"> </v>
      </c>
      <c r="N85" s="35"/>
      <c r="O85" s="35"/>
      <c r="P85" s="35"/>
      <c r="Q85" s="35"/>
      <c r="R85" s="50"/>
    </row>
    <row r="86" spans="2:18" s="1" customFormat="1" ht="14.4" customHeight="1">
      <c r="B86" s="48"/>
      <c r="C86" s="40" t="s">
        <v>31</v>
      </c>
      <c r="D86" s="49"/>
      <c r="E86" s="49"/>
      <c r="F86" s="35" t="str">
        <f>IF(E17="","",E17)</f>
        <v>Vyplň údaj</v>
      </c>
      <c r="G86" s="49"/>
      <c r="H86" s="49"/>
      <c r="I86" s="49"/>
      <c r="J86" s="49"/>
      <c r="K86" s="40" t="s">
        <v>34</v>
      </c>
      <c r="L86" s="49"/>
      <c r="M86" s="35" t="str">
        <f>E23</f>
        <v xml:space="preserve"> </v>
      </c>
      <c r="N86" s="35"/>
      <c r="O86" s="35"/>
      <c r="P86" s="35"/>
      <c r="Q86" s="35"/>
      <c r="R86" s="50"/>
    </row>
    <row r="87" spans="2:18" s="1" customFormat="1" ht="10.3" customHeight="1">
      <c r="B87" s="48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50"/>
    </row>
    <row r="88" spans="2:18" s="1" customFormat="1" ht="29.25" customHeight="1">
      <c r="B88" s="48"/>
      <c r="C88" s="173" t="s">
        <v>132</v>
      </c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73" t="s">
        <v>133</v>
      </c>
      <c r="O88" s="156"/>
      <c r="P88" s="156"/>
      <c r="Q88" s="156"/>
      <c r="R88" s="50"/>
    </row>
    <row r="89" spans="2:18" s="1" customFormat="1" ht="10.3" customHeight="1"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50"/>
    </row>
    <row r="90" spans="2:47" s="1" customFormat="1" ht="29.25" customHeight="1">
      <c r="B90" s="48"/>
      <c r="C90" s="174" t="s">
        <v>134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109">
        <f>N134</f>
        <v>0</v>
      </c>
      <c r="O90" s="175"/>
      <c r="P90" s="175"/>
      <c r="Q90" s="175"/>
      <c r="R90" s="50"/>
      <c r="AU90" s="24" t="s">
        <v>135</v>
      </c>
    </row>
    <row r="91" spans="2:18" s="7" customFormat="1" ht="24.95" customHeight="1">
      <c r="B91" s="176"/>
      <c r="C91" s="177"/>
      <c r="D91" s="178" t="s">
        <v>201</v>
      </c>
      <c r="E91" s="177"/>
      <c r="F91" s="177"/>
      <c r="G91" s="177"/>
      <c r="H91" s="177"/>
      <c r="I91" s="177"/>
      <c r="J91" s="177"/>
      <c r="K91" s="177"/>
      <c r="L91" s="177"/>
      <c r="M91" s="177"/>
      <c r="N91" s="179">
        <f>N135</f>
        <v>0</v>
      </c>
      <c r="O91" s="177"/>
      <c r="P91" s="177"/>
      <c r="Q91" s="177"/>
      <c r="R91" s="180"/>
    </row>
    <row r="92" spans="2:18" s="10" customFormat="1" ht="19.9" customHeight="1">
      <c r="B92" s="239"/>
      <c r="C92" s="129"/>
      <c r="D92" s="144" t="s">
        <v>202</v>
      </c>
      <c r="E92" s="129"/>
      <c r="F92" s="129"/>
      <c r="G92" s="129"/>
      <c r="H92" s="129"/>
      <c r="I92" s="129"/>
      <c r="J92" s="129"/>
      <c r="K92" s="129"/>
      <c r="L92" s="129"/>
      <c r="M92" s="129"/>
      <c r="N92" s="132">
        <f>N136</f>
        <v>0</v>
      </c>
      <c r="O92" s="129"/>
      <c r="P92" s="129"/>
      <c r="Q92" s="129"/>
      <c r="R92" s="240"/>
    </row>
    <row r="93" spans="2:18" s="7" customFormat="1" ht="24.95" customHeight="1">
      <c r="B93" s="176"/>
      <c r="C93" s="177"/>
      <c r="D93" s="178" t="s">
        <v>203</v>
      </c>
      <c r="E93" s="177"/>
      <c r="F93" s="177"/>
      <c r="G93" s="177"/>
      <c r="H93" s="177"/>
      <c r="I93" s="177"/>
      <c r="J93" s="177"/>
      <c r="K93" s="177"/>
      <c r="L93" s="177"/>
      <c r="M93" s="177"/>
      <c r="N93" s="179">
        <f>N144</f>
        <v>0</v>
      </c>
      <c r="O93" s="177"/>
      <c r="P93" s="177"/>
      <c r="Q93" s="177"/>
      <c r="R93" s="180"/>
    </row>
    <row r="94" spans="2:18" s="10" customFormat="1" ht="19.9" customHeight="1">
      <c r="B94" s="239"/>
      <c r="C94" s="129"/>
      <c r="D94" s="144" t="s">
        <v>204</v>
      </c>
      <c r="E94" s="129"/>
      <c r="F94" s="129"/>
      <c r="G94" s="129"/>
      <c r="H94" s="129"/>
      <c r="I94" s="129"/>
      <c r="J94" s="129"/>
      <c r="K94" s="129"/>
      <c r="L94" s="129"/>
      <c r="M94" s="129"/>
      <c r="N94" s="132">
        <f>N145</f>
        <v>0</v>
      </c>
      <c r="O94" s="129"/>
      <c r="P94" s="129"/>
      <c r="Q94" s="129"/>
      <c r="R94" s="240"/>
    </row>
    <row r="95" spans="2:18" s="10" customFormat="1" ht="19.9" customHeight="1">
      <c r="B95" s="239"/>
      <c r="C95" s="129"/>
      <c r="D95" s="144" t="s">
        <v>205</v>
      </c>
      <c r="E95" s="129"/>
      <c r="F95" s="129"/>
      <c r="G95" s="129"/>
      <c r="H95" s="129"/>
      <c r="I95" s="129"/>
      <c r="J95" s="129"/>
      <c r="K95" s="129"/>
      <c r="L95" s="129"/>
      <c r="M95" s="129"/>
      <c r="N95" s="132">
        <f>N149</f>
        <v>0</v>
      </c>
      <c r="O95" s="129"/>
      <c r="P95" s="129"/>
      <c r="Q95" s="129"/>
      <c r="R95" s="240"/>
    </row>
    <row r="96" spans="2:18" s="10" customFormat="1" ht="19.9" customHeight="1">
      <c r="B96" s="239"/>
      <c r="C96" s="129"/>
      <c r="D96" s="144" t="s">
        <v>206</v>
      </c>
      <c r="E96" s="129"/>
      <c r="F96" s="129"/>
      <c r="G96" s="129"/>
      <c r="H96" s="129"/>
      <c r="I96" s="129"/>
      <c r="J96" s="129"/>
      <c r="K96" s="129"/>
      <c r="L96" s="129"/>
      <c r="M96" s="129"/>
      <c r="N96" s="132">
        <f>N153</f>
        <v>0</v>
      </c>
      <c r="O96" s="129"/>
      <c r="P96" s="129"/>
      <c r="Q96" s="129"/>
      <c r="R96" s="240"/>
    </row>
    <row r="97" spans="2:18" s="10" customFormat="1" ht="19.9" customHeight="1">
      <c r="B97" s="239"/>
      <c r="C97" s="129"/>
      <c r="D97" s="144" t="s">
        <v>207</v>
      </c>
      <c r="E97" s="129"/>
      <c r="F97" s="129"/>
      <c r="G97" s="129"/>
      <c r="H97" s="129"/>
      <c r="I97" s="129"/>
      <c r="J97" s="129"/>
      <c r="K97" s="129"/>
      <c r="L97" s="129"/>
      <c r="M97" s="129"/>
      <c r="N97" s="132">
        <f>N168</f>
        <v>0</v>
      </c>
      <c r="O97" s="129"/>
      <c r="P97" s="129"/>
      <c r="Q97" s="129"/>
      <c r="R97" s="240"/>
    </row>
    <row r="98" spans="2:18" s="10" customFormat="1" ht="19.9" customHeight="1">
      <c r="B98" s="239"/>
      <c r="C98" s="129"/>
      <c r="D98" s="144" t="s">
        <v>208</v>
      </c>
      <c r="E98" s="129"/>
      <c r="F98" s="129"/>
      <c r="G98" s="129"/>
      <c r="H98" s="129"/>
      <c r="I98" s="129"/>
      <c r="J98" s="129"/>
      <c r="K98" s="129"/>
      <c r="L98" s="129"/>
      <c r="M98" s="129"/>
      <c r="N98" s="132">
        <f>N171</f>
        <v>0</v>
      </c>
      <c r="O98" s="129"/>
      <c r="P98" s="129"/>
      <c r="Q98" s="129"/>
      <c r="R98" s="240"/>
    </row>
    <row r="99" spans="2:18" s="10" customFormat="1" ht="19.9" customHeight="1">
      <c r="B99" s="239"/>
      <c r="C99" s="129"/>
      <c r="D99" s="144" t="s">
        <v>209</v>
      </c>
      <c r="E99" s="129"/>
      <c r="F99" s="129"/>
      <c r="G99" s="129"/>
      <c r="H99" s="129"/>
      <c r="I99" s="129"/>
      <c r="J99" s="129"/>
      <c r="K99" s="129"/>
      <c r="L99" s="129"/>
      <c r="M99" s="129"/>
      <c r="N99" s="132">
        <f>N179</f>
        <v>0</v>
      </c>
      <c r="O99" s="129"/>
      <c r="P99" s="129"/>
      <c r="Q99" s="129"/>
      <c r="R99" s="240"/>
    </row>
    <row r="100" spans="2:18" s="10" customFormat="1" ht="19.9" customHeight="1">
      <c r="B100" s="239"/>
      <c r="C100" s="129"/>
      <c r="D100" s="144" t="s">
        <v>210</v>
      </c>
      <c r="E100" s="129"/>
      <c r="F100" s="129"/>
      <c r="G100" s="129"/>
      <c r="H100" s="129"/>
      <c r="I100" s="129"/>
      <c r="J100" s="129"/>
      <c r="K100" s="129"/>
      <c r="L100" s="129"/>
      <c r="M100" s="129"/>
      <c r="N100" s="132">
        <f>N196</f>
        <v>0</v>
      </c>
      <c r="O100" s="129"/>
      <c r="P100" s="129"/>
      <c r="Q100" s="129"/>
      <c r="R100" s="240"/>
    </row>
    <row r="101" spans="2:18" s="10" customFormat="1" ht="19.9" customHeight="1">
      <c r="B101" s="239"/>
      <c r="C101" s="129"/>
      <c r="D101" s="144" t="s">
        <v>211</v>
      </c>
      <c r="E101" s="129"/>
      <c r="F101" s="129"/>
      <c r="G101" s="129"/>
      <c r="H101" s="129"/>
      <c r="I101" s="129"/>
      <c r="J101" s="129"/>
      <c r="K101" s="129"/>
      <c r="L101" s="129"/>
      <c r="M101" s="129"/>
      <c r="N101" s="132">
        <f>N199</f>
        <v>0</v>
      </c>
      <c r="O101" s="129"/>
      <c r="P101" s="129"/>
      <c r="Q101" s="129"/>
      <c r="R101" s="240"/>
    </row>
    <row r="102" spans="2:18" s="10" customFormat="1" ht="19.9" customHeight="1">
      <c r="B102" s="239"/>
      <c r="C102" s="129"/>
      <c r="D102" s="144" t="s">
        <v>212</v>
      </c>
      <c r="E102" s="129"/>
      <c r="F102" s="129"/>
      <c r="G102" s="129"/>
      <c r="H102" s="129"/>
      <c r="I102" s="129"/>
      <c r="J102" s="129"/>
      <c r="K102" s="129"/>
      <c r="L102" s="129"/>
      <c r="M102" s="129"/>
      <c r="N102" s="132">
        <f>N204</f>
        <v>0</v>
      </c>
      <c r="O102" s="129"/>
      <c r="P102" s="129"/>
      <c r="Q102" s="129"/>
      <c r="R102" s="240"/>
    </row>
    <row r="103" spans="2:18" s="7" customFormat="1" ht="24.95" customHeight="1">
      <c r="B103" s="176"/>
      <c r="C103" s="177"/>
      <c r="D103" s="178" t="s">
        <v>213</v>
      </c>
      <c r="E103" s="177"/>
      <c r="F103" s="177"/>
      <c r="G103" s="177"/>
      <c r="H103" s="177"/>
      <c r="I103" s="177"/>
      <c r="J103" s="177"/>
      <c r="K103" s="177"/>
      <c r="L103" s="177"/>
      <c r="M103" s="177"/>
      <c r="N103" s="179">
        <f>N207</f>
        <v>0</v>
      </c>
      <c r="O103" s="177"/>
      <c r="P103" s="177"/>
      <c r="Q103" s="177"/>
      <c r="R103" s="180"/>
    </row>
    <row r="104" spans="2:18" s="7" customFormat="1" ht="24.95" customHeight="1">
      <c r="B104" s="176"/>
      <c r="C104" s="177"/>
      <c r="D104" s="178" t="s">
        <v>214</v>
      </c>
      <c r="E104" s="177"/>
      <c r="F104" s="177"/>
      <c r="G104" s="177"/>
      <c r="H104" s="177"/>
      <c r="I104" s="177"/>
      <c r="J104" s="177"/>
      <c r="K104" s="177"/>
      <c r="L104" s="177"/>
      <c r="M104" s="177"/>
      <c r="N104" s="179">
        <f>N214</f>
        <v>0</v>
      </c>
      <c r="O104" s="177"/>
      <c r="P104" s="177"/>
      <c r="Q104" s="177"/>
      <c r="R104" s="180"/>
    </row>
    <row r="105" spans="2:18" s="7" customFormat="1" ht="21.8" customHeight="1">
      <c r="B105" s="176"/>
      <c r="C105" s="177"/>
      <c r="D105" s="178" t="s">
        <v>137</v>
      </c>
      <c r="E105" s="177"/>
      <c r="F105" s="177"/>
      <c r="G105" s="177"/>
      <c r="H105" s="177"/>
      <c r="I105" s="177"/>
      <c r="J105" s="177"/>
      <c r="K105" s="177"/>
      <c r="L105" s="177"/>
      <c r="M105" s="177"/>
      <c r="N105" s="181">
        <f>N217</f>
        <v>0</v>
      </c>
      <c r="O105" s="177"/>
      <c r="P105" s="177"/>
      <c r="Q105" s="177"/>
      <c r="R105" s="180"/>
    </row>
    <row r="106" spans="2:18" s="1" customFormat="1" ht="21.8" customHeight="1"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50"/>
    </row>
    <row r="107" spans="2:21" s="1" customFormat="1" ht="29.25" customHeight="1">
      <c r="B107" s="48"/>
      <c r="C107" s="174" t="s">
        <v>138</v>
      </c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175">
        <f>ROUND(N108+N109+N110+N111+N112+N113,0)</f>
        <v>0</v>
      </c>
      <c r="O107" s="182"/>
      <c r="P107" s="182"/>
      <c r="Q107" s="182"/>
      <c r="R107" s="50"/>
      <c r="T107" s="183"/>
      <c r="U107" s="184" t="s">
        <v>39</v>
      </c>
    </row>
    <row r="108" spans="2:65" s="1" customFormat="1" ht="18" customHeight="1">
      <c r="B108" s="185"/>
      <c r="C108" s="186"/>
      <c r="D108" s="150" t="s">
        <v>139</v>
      </c>
      <c r="E108" s="187"/>
      <c r="F108" s="187"/>
      <c r="G108" s="187"/>
      <c r="H108" s="187"/>
      <c r="I108" s="186"/>
      <c r="J108" s="186"/>
      <c r="K108" s="186"/>
      <c r="L108" s="186"/>
      <c r="M108" s="186"/>
      <c r="N108" s="145">
        <f>ROUND(N90*T108,0)</f>
        <v>0</v>
      </c>
      <c r="O108" s="188"/>
      <c r="P108" s="188"/>
      <c r="Q108" s="188"/>
      <c r="R108" s="189"/>
      <c r="S108" s="190"/>
      <c r="T108" s="191"/>
      <c r="U108" s="192" t="s">
        <v>40</v>
      </c>
      <c r="V108" s="190"/>
      <c r="W108" s="190"/>
      <c r="X108" s="190"/>
      <c r="Y108" s="190"/>
      <c r="Z108" s="190"/>
      <c r="AA108" s="190"/>
      <c r="AB108" s="190"/>
      <c r="AC108" s="190"/>
      <c r="AD108" s="190"/>
      <c r="AE108" s="190"/>
      <c r="AF108" s="190"/>
      <c r="AG108" s="190"/>
      <c r="AH108" s="190"/>
      <c r="AI108" s="190"/>
      <c r="AJ108" s="190"/>
      <c r="AK108" s="190"/>
      <c r="AL108" s="190"/>
      <c r="AM108" s="190"/>
      <c r="AN108" s="190"/>
      <c r="AO108" s="190"/>
      <c r="AP108" s="190"/>
      <c r="AQ108" s="190"/>
      <c r="AR108" s="190"/>
      <c r="AS108" s="190"/>
      <c r="AT108" s="190"/>
      <c r="AU108" s="190"/>
      <c r="AV108" s="190"/>
      <c r="AW108" s="190"/>
      <c r="AX108" s="190"/>
      <c r="AY108" s="193" t="s">
        <v>140</v>
      </c>
      <c r="AZ108" s="190"/>
      <c r="BA108" s="190"/>
      <c r="BB108" s="190"/>
      <c r="BC108" s="190"/>
      <c r="BD108" s="190"/>
      <c r="BE108" s="194">
        <f>IF(U108="základní",N108,0)</f>
        <v>0</v>
      </c>
      <c r="BF108" s="194">
        <f>IF(U108="snížená",N108,0)</f>
        <v>0</v>
      </c>
      <c r="BG108" s="194">
        <f>IF(U108="zákl. přenesená",N108,0)</f>
        <v>0</v>
      </c>
      <c r="BH108" s="194">
        <f>IF(U108="sníž. přenesená",N108,0)</f>
        <v>0</v>
      </c>
      <c r="BI108" s="194">
        <f>IF(U108="nulová",N108,0)</f>
        <v>0</v>
      </c>
      <c r="BJ108" s="193" t="s">
        <v>11</v>
      </c>
      <c r="BK108" s="190"/>
      <c r="BL108" s="190"/>
      <c r="BM108" s="190"/>
    </row>
    <row r="109" spans="2:65" s="1" customFormat="1" ht="18" customHeight="1">
      <c r="B109" s="185"/>
      <c r="C109" s="186"/>
      <c r="D109" s="150" t="s">
        <v>141</v>
      </c>
      <c r="E109" s="187"/>
      <c r="F109" s="187"/>
      <c r="G109" s="187"/>
      <c r="H109" s="187"/>
      <c r="I109" s="186"/>
      <c r="J109" s="186"/>
      <c r="K109" s="186"/>
      <c r="L109" s="186"/>
      <c r="M109" s="186"/>
      <c r="N109" s="145">
        <f>ROUND(N90*T109,0)</f>
        <v>0</v>
      </c>
      <c r="O109" s="188"/>
      <c r="P109" s="188"/>
      <c r="Q109" s="188"/>
      <c r="R109" s="189"/>
      <c r="S109" s="190"/>
      <c r="T109" s="191"/>
      <c r="U109" s="192" t="s">
        <v>40</v>
      </c>
      <c r="V109" s="190"/>
      <c r="W109" s="190"/>
      <c r="X109" s="190"/>
      <c r="Y109" s="190"/>
      <c r="Z109" s="190"/>
      <c r="AA109" s="190"/>
      <c r="AB109" s="190"/>
      <c r="AC109" s="190"/>
      <c r="AD109" s="190"/>
      <c r="AE109" s="190"/>
      <c r="AF109" s="190"/>
      <c r="AG109" s="190"/>
      <c r="AH109" s="190"/>
      <c r="AI109" s="190"/>
      <c r="AJ109" s="190"/>
      <c r="AK109" s="190"/>
      <c r="AL109" s="190"/>
      <c r="AM109" s="190"/>
      <c r="AN109" s="190"/>
      <c r="AO109" s="190"/>
      <c r="AP109" s="190"/>
      <c r="AQ109" s="190"/>
      <c r="AR109" s="190"/>
      <c r="AS109" s="190"/>
      <c r="AT109" s="190"/>
      <c r="AU109" s="190"/>
      <c r="AV109" s="190"/>
      <c r="AW109" s="190"/>
      <c r="AX109" s="190"/>
      <c r="AY109" s="193" t="s">
        <v>140</v>
      </c>
      <c r="AZ109" s="190"/>
      <c r="BA109" s="190"/>
      <c r="BB109" s="190"/>
      <c r="BC109" s="190"/>
      <c r="BD109" s="190"/>
      <c r="BE109" s="194">
        <f>IF(U109="základní",N109,0)</f>
        <v>0</v>
      </c>
      <c r="BF109" s="194">
        <f>IF(U109="snížená",N109,0)</f>
        <v>0</v>
      </c>
      <c r="BG109" s="194">
        <f>IF(U109="zákl. přenesená",N109,0)</f>
        <v>0</v>
      </c>
      <c r="BH109" s="194">
        <f>IF(U109="sníž. přenesená",N109,0)</f>
        <v>0</v>
      </c>
      <c r="BI109" s="194">
        <f>IF(U109="nulová",N109,0)</f>
        <v>0</v>
      </c>
      <c r="BJ109" s="193" t="s">
        <v>11</v>
      </c>
      <c r="BK109" s="190"/>
      <c r="BL109" s="190"/>
      <c r="BM109" s="190"/>
    </row>
    <row r="110" spans="2:65" s="1" customFormat="1" ht="18" customHeight="1">
      <c r="B110" s="185"/>
      <c r="C110" s="186"/>
      <c r="D110" s="150" t="s">
        <v>142</v>
      </c>
      <c r="E110" s="187"/>
      <c r="F110" s="187"/>
      <c r="G110" s="187"/>
      <c r="H110" s="187"/>
      <c r="I110" s="186"/>
      <c r="J110" s="186"/>
      <c r="K110" s="186"/>
      <c r="L110" s="186"/>
      <c r="M110" s="186"/>
      <c r="N110" s="145">
        <f>ROUND(N90*T110,0)</f>
        <v>0</v>
      </c>
      <c r="O110" s="188"/>
      <c r="P110" s="188"/>
      <c r="Q110" s="188"/>
      <c r="R110" s="189"/>
      <c r="S110" s="190"/>
      <c r="T110" s="191"/>
      <c r="U110" s="192" t="s">
        <v>40</v>
      </c>
      <c r="V110" s="190"/>
      <c r="W110" s="190"/>
      <c r="X110" s="190"/>
      <c r="Y110" s="190"/>
      <c r="Z110" s="190"/>
      <c r="AA110" s="190"/>
      <c r="AB110" s="190"/>
      <c r="AC110" s="190"/>
      <c r="AD110" s="190"/>
      <c r="AE110" s="190"/>
      <c r="AF110" s="190"/>
      <c r="AG110" s="190"/>
      <c r="AH110" s="190"/>
      <c r="AI110" s="190"/>
      <c r="AJ110" s="190"/>
      <c r="AK110" s="190"/>
      <c r="AL110" s="190"/>
      <c r="AM110" s="190"/>
      <c r="AN110" s="190"/>
      <c r="AO110" s="190"/>
      <c r="AP110" s="190"/>
      <c r="AQ110" s="190"/>
      <c r="AR110" s="190"/>
      <c r="AS110" s="190"/>
      <c r="AT110" s="190"/>
      <c r="AU110" s="190"/>
      <c r="AV110" s="190"/>
      <c r="AW110" s="190"/>
      <c r="AX110" s="190"/>
      <c r="AY110" s="193" t="s">
        <v>140</v>
      </c>
      <c r="AZ110" s="190"/>
      <c r="BA110" s="190"/>
      <c r="BB110" s="190"/>
      <c r="BC110" s="190"/>
      <c r="BD110" s="190"/>
      <c r="BE110" s="194">
        <f>IF(U110="základní",N110,0)</f>
        <v>0</v>
      </c>
      <c r="BF110" s="194">
        <f>IF(U110="snížená",N110,0)</f>
        <v>0</v>
      </c>
      <c r="BG110" s="194">
        <f>IF(U110="zákl. přenesená",N110,0)</f>
        <v>0</v>
      </c>
      <c r="BH110" s="194">
        <f>IF(U110="sníž. přenesená",N110,0)</f>
        <v>0</v>
      </c>
      <c r="BI110" s="194">
        <f>IF(U110="nulová",N110,0)</f>
        <v>0</v>
      </c>
      <c r="BJ110" s="193" t="s">
        <v>11</v>
      </c>
      <c r="BK110" s="190"/>
      <c r="BL110" s="190"/>
      <c r="BM110" s="190"/>
    </row>
    <row r="111" spans="2:65" s="1" customFormat="1" ht="18" customHeight="1">
      <c r="B111" s="185"/>
      <c r="C111" s="186"/>
      <c r="D111" s="150" t="s">
        <v>143</v>
      </c>
      <c r="E111" s="187"/>
      <c r="F111" s="187"/>
      <c r="G111" s="187"/>
      <c r="H111" s="187"/>
      <c r="I111" s="186"/>
      <c r="J111" s="186"/>
      <c r="K111" s="186"/>
      <c r="L111" s="186"/>
      <c r="M111" s="186"/>
      <c r="N111" s="145">
        <f>ROUND(N90*T111,0)</f>
        <v>0</v>
      </c>
      <c r="O111" s="188"/>
      <c r="P111" s="188"/>
      <c r="Q111" s="188"/>
      <c r="R111" s="189"/>
      <c r="S111" s="190"/>
      <c r="T111" s="191"/>
      <c r="U111" s="192" t="s">
        <v>40</v>
      </c>
      <c r="V111" s="190"/>
      <c r="W111" s="190"/>
      <c r="X111" s="190"/>
      <c r="Y111" s="190"/>
      <c r="Z111" s="190"/>
      <c r="AA111" s="190"/>
      <c r="AB111" s="190"/>
      <c r="AC111" s="190"/>
      <c r="AD111" s="190"/>
      <c r="AE111" s="190"/>
      <c r="AF111" s="190"/>
      <c r="AG111" s="190"/>
      <c r="AH111" s="190"/>
      <c r="AI111" s="190"/>
      <c r="AJ111" s="190"/>
      <c r="AK111" s="190"/>
      <c r="AL111" s="190"/>
      <c r="AM111" s="190"/>
      <c r="AN111" s="190"/>
      <c r="AO111" s="190"/>
      <c r="AP111" s="190"/>
      <c r="AQ111" s="190"/>
      <c r="AR111" s="190"/>
      <c r="AS111" s="190"/>
      <c r="AT111" s="190"/>
      <c r="AU111" s="190"/>
      <c r="AV111" s="190"/>
      <c r="AW111" s="190"/>
      <c r="AX111" s="190"/>
      <c r="AY111" s="193" t="s">
        <v>140</v>
      </c>
      <c r="AZ111" s="190"/>
      <c r="BA111" s="190"/>
      <c r="BB111" s="190"/>
      <c r="BC111" s="190"/>
      <c r="BD111" s="190"/>
      <c r="BE111" s="194">
        <f>IF(U111="základní",N111,0)</f>
        <v>0</v>
      </c>
      <c r="BF111" s="194">
        <f>IF(U111="snížená",N111,0)</f>
        <v>0</v>
      </c>
      <c r="BG111" s="194">
        <f>IF(U111="zákl. přenesená",N111,0)</f>
        <v>0</v>
      </c>
      <c r="BH111" s="194">
        <f>IF(U111="sníž. přenesená",N111,0)</f>
        <v>0</v>
      </c>
      <c r="BI111" s="194">
        <f>IF(U111="nulová",N111,0)</f>
        <v>0</v>
      </c>
      <c r="BJ111" s="193" t="s">
        <v>11</v>
      </c>
      <c r="BK111" s="190"/>
      <c r="BL111" s="190"/>
      <c r="BM111" s="190"/>
    </row>
    <row r="112" spans="2:65" s="1" customFormat="1" ht="18" customHeight="1">
      <c r="B112" s="185"/>
      <c r="C112" s="186"/>
      <c r="D112" s="150" t="s">
        <v>144</v>
      </c>
      <c r="E112" s="187"/>
      <c r="F112" s="187"/>
      <c r="G112" s="187"/>
      <c r="H112" s="187"/>
      <c r="I112" s="186"/>
      <c r="J112" s="186"/>
      <c r="K112" s="186"/>
      <c r="L112" s="186"/>
      <c r="M112" s="186"/>
      <c r="N112" s="145">
        <f>ROUND(N90*T112,0)</f>
        <v>0</v>
      </c>
      <c r="O112" s="188"/>
      <c r="P112" s="188"/>
      <c r="Q112" s="188"/>
      <c r="R112" s="189"/>
      <c r="S112" s="190"/>
      <c r="T112" s="191"/>
      <c r="U112" s="192" t="s">
        <v>40</v>
      </c>
      <c r="V112" s="190"/>
      <c r="W112" s="190"/>
      <c r="X112" s="190"/>
      <c r="Y112" s="190"/>
      <c r="Z112" s="190"/>
      <c r="AA112" s="190"/>
      <c r="AB112" s="190"/>
      <c r="AC112" s="190"/>
      <c r="AD112" s="190"/>
      <c r="AE112" s="190"/>
      <c r="AF112" s="190"/>
      <c r="AG112" s="190"/>
      <c r="AH112" s="190"/>
      <c r="AI112" s="190"/>
      <c r="AJ112" s="190"/>
      <c r="AK112" s="190"/>
      <c r="AL112" s="190"/>
      <c r="AM112" s="190"/>
      <c r="AN112" s="190"/>
      <c r="AO112" s="190"/>
      <c r="AP112" s="190"/>
      <c r="AQ112" s="190"/>
      <c r="AR112" s="190"/>
      <c r="AS112" s="190"/>
      <c r="AT112" s="190"/>
      <c r="AU112" s="190"/>
      <c r="AV112" s="190"/>
      <c r="AW112" s="190"/>
      <c r="AX112" s="190"/>
      <c r="AY112" s="193" t="s">
        <v>140</v>
      </c>
      <c r="AZ112" s="190"/>
      <c r="BA112" s="190"/>
      <c r="BB112" s="190"/>
      <c r="BC112" s="190"/>
      <c r="BD112" s="190"/>
      <c r="BE112" s="194">
        <f>IF(U112="základní",N112,0)</f>
        <v>0</v>
      </c>
      <c r="BF112" s="194">
        <f>IF(U112="snížená",N112,0)</f>
        <v>0</v>
      </c>
      <c r="BG112" s="194">
        <f>IF(U112="zákl. přenesená",N112,0)</f>
        <v>0</v>
      </c>
      <c r="BH112" s="194">
        <f>IF(U112="sníž. přenesená",N112,0)</f>
        <v>0</v>
      </c>
      <c r="BI112" s="194">
        <f>IF(U112="nulová",N112,0)</f>
        <v>0</v>
      </c>
      <c r="BJ112" s="193" t="s">
        <v>11</v>
      </c>
      <c r="BK112" s="190"/>
      <c r="BL112" s="190"/>
      <c r="BM112" s="190"/>
    </row>
    <row r="113" spans="2:65" s="1" customFormat="1" ht="18" customHeight="1">
      <c r="B113" s="185"/>
      <c r="C113" s="186"/>
      <c r="D113" s="187" t="s">
        <v>145</v>
      </c>
      <c r="E113" s="186"/>
      <c r="F113" s="186"/>
      <c r="G113" s="186"/>
      <c r="H113" s="186"/>
      <c r="I113" s="186"/>
      <c r="J113" s="186"/>
      <c r="K113" s="186"/>
      <c r="L113" s="186"/>
      <c r="M113" s="186"/>
      <c r="N113" s="145">
        <f>ROUND(N90*T113,0)</f>
        <v>0</v>
      </c>
      <c r="O113" s="188"/>
      <c r="P113" s="188"/>
      <c r="Q113" s="188"/>
      <c r="R113" s="189"/>
      <c r="S113" s="190"/>
      <c r="T113" s="195"/>
      <c r="U113" s="196" t="s">
        <v>40</v>
      </c>
      <c r="V113" s="190"/>
      <c r="W113" s="190"/>
      <c r="X113" s="190"/>
      <c r="Y113" s="190"/>
      <c r="Z113" s="190"/>
      <c r="AA113" s="190"/>
      <c r="AB113" s="190"/>
      <c r="AC113" s="190"/>
      <c r="AD113" s="190"/>
      <c r="AE113" s="190"/>
      <c r="AF113" s="190"/>
      <c r="AG113" s="190"/>
      <c r="AH113" s="190"/>
      <c r="AI113" s="190"/>
      <c r="AJ113" s="190"/>
      <c r="AK113" s="190"/>
      <c r="AL113" s="190"/>
      <c r="AM113" s="190"/>
      <c r="AN113" s="190"/>
      <c r="AO113" s="190"/>
      <c r="AP113" s="190"/>
      <c r="AQ113" s="190"/>
      <c r="AR113" s="190"/>
      <c r="AS113" s="190"/>
      <c r="AT113" s="190"/>
      <c r="AU113" s="190"/>
      <c r="AV113" s="190"/>
      <c r="AW113" s="190"/>
      <c r="AX113" s="190"/>
      <c r="AY113" s="193" t="s">
        <v>146</v>
      </c>
      <c r="AZ113" s="190"/>
      <c r="BA113" s="190"/>
      <c r="BB113" s="190"/>
      <c r="BC113" s="190"/>
      <c r="BD113" s="190"/>
      <c r="BE113" s="194">
        <f>IF(U113="základní",N113,0)</f>
        <v>0</v>
      </c>
      <c r="BF113" s="194">
        <f>IF(U113="snížená",N113,0)</f>
        <v>0</v>
      </c>
      <c r="BG113" s="194">
        <f>IF(U113="zákl. přenesená",N113,0)</f>
        <v>0</v>
      </c>
      <c r="BH113" s="194">
        <f>IF(U113="sníž. přenesená",N113,0)</f>
        <v>0</v>
      </c>
      <c r="BI113" s="194">
        <f>IF(U113="nulová",N113,0)</f>
        <v>0</v>
      </c>
      <c r="BJ113" s="193" t="s">
        <v>11</v>
      </c>
      <c r="BK113" s="190"/>
      <c r="BL113" s="190"/>
      <c r="BM113" s="190"/>
    </row>
    <row r="114" spans="2:18" s="1" customFormat="1" ht="13.5"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spans="2:18" s="1" customFormat="1" ht="29.25" customHeight="1">
      <c r="B115" s="48"/>
      <c r="C115" s="155" t="s">
        <v>117</v>
      </c>
      <c r="D115" s="156"/>
      <c r="E115" s="156"/>
      <c r="F115" s="156"/>
      <c r="G115" s="156"/>
      <c r="H115" s="156"/>
      <c r="I115" s="156"/>
      <c r="J115" s="156"/>
      <c r="K115" s="156"/>
      <c r="L115" s="157">
        <f>ROUND(SUM(N90+N107),0)</f>
        <v>0</v>
      </c>
      <c r="M115" s="157"/>
      <c r="N115" s="157"/>
      <c r="O115" s="157"/>
      <c r="P115" s="157"/>
      <c r="Q115" s="157"/>
      <c r="R115" s="50"/>
    </row>
    <row r="116" spans="2:18" s="1" customFormat="1" ht="6.95" customHeight="1">
      <c r="B116" s="77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9"/>
    </row>
    <row r="120" spans="2:18" s="1" customFormat="1" ht="6.95" customHeight="1">
      <c r="B120" s="80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2"/>
    </row>
    <row r="121" spans="2:18" s="1" customFormat="1" ht="36.95" customHeight="1">
      <c r="B121" s="48"/>
      <c r="C121" s="29" t="s">
        <v>147</v>
      </c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50"/>
    </row>
    <row r="122" spans="2:18" s="1" customFormat="1" ht="6.95" customHeight="1">
      <c r="B122" s="48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50"/>
    </row>
    <row r="123" spans="2:18" s="1" customFormat="1" ht="30" customHeight="1">
      <c r="B123" s="48"/>
      <c r="C123" s="40" t="s">
        <v>20</v>
      </c>
      <c r="D123" s="49"/>
      <c r="E123" s="49"/>
      <c r="F123" s="160" t="str">
        <f>F6</f>
        <v>LITOMYŠL</v>
      </c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9"/>
      <c r="R123" s="50"/>
    </row>
    <row r="124" spans="2:18" ht="30" customHeight="1">
      <c r="B124" s="28"/>
      <c r="C124" s="40" t="s">
        <v>124</v>
      </c>
      <c r="D124" s="33"/>
      <c r="E124" s="33"/>
      <c r="F124" s="160" t="s">
        <v>125</v>
      </c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1"/>
    </row>
    <row r="125" spans="2:18" ht="30" customHeight="1">
      <c r="B125" s="28"/>
      <c r="C125" s="40" t="s">
        <v>126</v>
      </c>
      <c r="D125" s="33"/>
      <c r="E125" s="33"/>
      <c r="F125" s="160" t="s">
        <v>127</v>
      </c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1"/>
    </row>
    <row r="126" spans="2:18" s="1" customFormat="1" ht="36.95" customHeight="1">
      <c r="B126" s="48"/>
      <c r="C126" s="87" t="s">
        <v>128</v>
      </c>
      <c r="D126" s="49"/>
      <c r="E126" s="49"/>
      <c r="F126" s="89" t="str">
        <f>F9</f>
        <v>2 - MONTÁŽE</v>
      </c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50"/>
    </row>
    <row r="127" spans="2:18" s="1" customFormat="1" ht="6.95" customHeight="1">
      <c r="B127" s="48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50"/>
    </row>
    <row r="128" spans="2:18" s="1" customFormat="1" ht="18" customHeight="1">
      <c r="B128" s="48"/>
      <c r="C128" s="40" t="s">
        <v>24</v>
      </c>
      <c r="D128" s="49"/>
      <c r="E128" s="49"/>
      <c r="F128" s="35" t="str">
        <f>F11</f>
        <v xml:space="preserve"> </v>
      </c>
      <c r="G128" s="49"/>
      <c r="H128" s="49"/>
      <c r="I128" s="49"/>
      <c r="J128" s="49"/>
      <c r="K128" s="40" t="s">
        <v>26</v>
      </c>
      <c r="L128" s="49"/>
      <c r="M128" s="92" t="str">
        <f>IF(O11="","",O11)</f>
        <v>17. 7. 2018</v>
      </c>
      <c r="N128" s="92"/>
      <c r="O128" s="92"/>
      <c r="P128" s="92"/>
      <c r="Q128" s="49"/>
      <c r="R128" s="50"/>
    </row>
    <row r="129" spans="2:18" s="1" customFormat="1" ht="6.95" customHeight="1">
      <c r="B129" s="48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50"/>
    </row>
    <row r="130" spans="2:18" s="1" customFormat="1" ht="13.5">
      <c r="B130" s="48"/>
      <c r="C130" s="40" t="s">
        <v>28</v>
      </c>
      <c r="D130" s="49"/>
      <c r="E130" s="49"/>
      <c r="F130" s="35" t="str">
        <f>E14</f>
        <v xml:space="preserve"> </v>
      </c>
      <c r="G130" s="49"/>
      <c r="H130" s="49"/>
      <c r="I130" s="49"/>
      <c r="J130" s="49"/>
      <c r="K130" s="40" t="s">
        <v>33</v>
      </c>
      <c r="L130" s="49"/>
      <c r="M130" s="35" t="str">
        <f>E20</f>
        <v xml:space="preserve"> </v>
      </c>
      <c r="N130" s="35"/>
      <c r="O130" s="35"/>
      <c r="P130" s="35"/>
      <c r="Q130" s="35"/>
      <c r="R130" s="50"/>
    </row>
    <row r="131" spans="2:18" s="1" customFormat="1" ht="14.4" customHeight="1">
      <c r="B131" s="48"/>
      <c r="C131" s="40" t="s">
        <v>31</v>
      </c>
      <c r="D131" s="49"/>
      <c r="E131" s="49"/>
      <c r="F131" s="35" t="str">
        <f>IF(E17="","",E17)</f>
        <v>Vyplň údaj</v>
      </c>
      <c r="G131" s="49"/>
      <c r="H131" s="49"/>
      <c r="I131" s="49"/>
      <c r="J131" s="49"/>
      <c r="K131" s="40" t="s">
        <v>34</v>
      </c>
      <c r="L131" s="49"/>
      <c r="M131" s="35" t="str">
        <f>E23</f>
        <v xml:space="preserve"> </v>
      </c>
      <c r="N131" s="35"/>
      <c r="O131" s="35"/>
      <c r="P131" s="35"/>
      <c r="Q131" s="35"/>
      <c r="R131" s="50"/>
    </row>
    <row r="132" spans="2:18" s="1" customFormat="1" ht="10.3" customHeight="1"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50"/>
    </row>
    <row r="133" spans="2:27" s="8" customFormat="1" ht="29.25" customHeight="1">
      <c r="B133" s="197"/>
      <c r="C133" s="198" t="s">
        <v>148</v>
      </c>
      <c r="D133" s="199" t="s">
        <v>149</v>
      </c>
      <c r="E133" s="199" t="s">
        <v>57</v>
      </c>
      <c r="F133" s="199" t="s">
        <v>150</v>
      </c>
      <c r="G133" s="199"/>
      <c r="H133" s="199"/>
      <c r="I133" s="199"/>
      <c r="J133" s="199" t="s">
        <v>151</v>
      </c>
      <c r="K133" s="199" t="s">
        <v>152</v>
      </c>
      <c r="L133" s="199" t="s">
        <v>153</v>
      </c>
      <c r="M133" s="199"/>
      <c r="N133" s="199" t="s">
        <v>133</v>
      </c>
      <c r="O133" s="199"/>
      <c r="P133" s="199"/>
      <c r="Q133" s="200"/>
      <c r="R133" s="201"/>
      <c r="T133" s="102" t="s">
        <v>154</v>
      </c>
      <c r="U133" s="103" t="s">
        <v>39</v>
      </c>
      <c r="V133" s="103" t="s">
        <v>155</v>
      </c>
      <c r="W133" s="103" t="s">
        <v>156</v>
      </c>
      <c r="X133" s="103" t="s">
        <v>157</v>
      </c>
      <c r="Y133" s="103" t="s">
        <v>158</v>
      </c>
      <c r="Z133" s="103" t="s">
        <v>159</v>
      </c>
      <c r="AA133" s="104" t="s">
        <v>160</v>
      </c>
    </row>
    <row r="134" spans="2:63" s="1" customFormat="1" ht="29.25" customHeight="1">
      <c r="B134" s="48"/>
      <c r="C134" s="106" t="s">
        <v>130</v>
      </c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202">
        <f>BK134</f>
        <v>0</v>
      </c>
      <c r="O134" s="203"/>
      <c r="P134" s="203"/>
      <c r="Q134" s="203"/>
      <c r="R134" s="50"/>
      <c r="T134" s="105"/>
      <c r="U134" s="69"/>
      <c r="V134" s="69"/>
      <c r="W134" s="204">
        <f>W135+W144+W207+W214+W217</f>
        <v>0</v>
      </c>
      <c r="X134" s="69"/>
      <c r="Y134" s="204">
        <f>Y135+Y144+Y207+Y214+Y217</f>
        <v>4.9289000000000005</v>
      </c>
      <c r="Z134" s="69"/>
      <c r="AA134" s="205">
        <f>AA135+AA144+AA207+AA214+AA217</f>
        <v>0</v>
      </c>
      <c r="AT134" s="24" t="s">
        <v>74</v>
      </c>
      <c r="AU134" s="24" t="s">
        <v>135</v>
      </c>
      <c r="BK134" s="206">
        <f>BK135+BK144+BK207+BK214+BK217</f>
        <v>0</v>
      </c>
    </row>
    <row r="135" spans="2:63" s="9" customFormat="1" ht="37.4" customHeight="1">
      <c r="B135" s="207"/>
      <c r="C135" s="208"/>
      <c r="D135" s="209" t="s">
        <v>201</v>
      </c>
      <c r="E135" s="209"/>
      <c r="F135" s="209"/>
      <c r="G135" s="209"/>
      <c r="H135" s="209"/>
      <c r="I135" s="209"/>
      <c r="J135" s="209"/>
      <c r="K135" s="209"/>
      <c r="L135" s="209"/>
      <c r="M135" s="209"/>
      <c r="N135" s="181">
        <f>BK135</f>
        <v>0</v>
      </c>
      <c r="O135" s="179"/>
      <c r="P135" s="179"/>
      <c r="Q135" s="179"/>
      <c r="R135" s="212"/>
      <c r="T135" s="213"/>
      <c r="U135" s="208"/>
      <c r="V135" s="208"/>
      <c r="W135" s="214">
        <f>W136</f>
        <v>0</v>
      </c>
      <c r="X135" s="208"/>
      <c r="Y135" s="214">
        <f>Y136</f>
        <v>4.00556</v>
      </c>
      <c r="Z135" s="208"/>
      <c r="AA135" s="215">
        <f>AA136</f>
        <v>0</v>
      </c>
      <c r="AR135" s="216" t="s">
        <v>11</v>
      </c>
      <c r="AT135" s="217" t="s">
        <v>74</v>
      </c>
      <c r="AU135" s="217" t="s">
        <v>75</v>
      </c>
      <c r="AY135" s="216" t="s">
        <v>162</v>
      </c>
      <c r="BK135" s="218">
        <f>BK136</f>
        <v>0</v>
      </c>
    </row>
    <row r="136" spans="2:63" s="9" customFormat="1" ht="19.9" customHeight="1">
      <c r="B136" s="207"/>
      <c r="C136" s="208"/>
      <c r="D136" s="241" t="s">
        <v>202</v>
      </c>
      <c r="E136" s="241"/>
      <c r="F136" s="241"/>
      <c r="G136" s="241"/>
      <c r="H136" s="241"/>
      <c r="I136" s="241"/>
      <c r="J136" s="241"/>
      <c r="K136" s="241"/>
      <c r="L136" s="241"/>
      <c r="M136" s="241"/>
      <c r="N136" s="242">
        <f>BK136</f>
        <v>0</v>
      </c>
      <c r="O136" s="243"/>
      <c r="P136" s="243"/>
      <c r="Q136" s="243"/>
      <c r="R136" s="212"/>
      <c r="T136" s="213"/>
      <c r="U136" s="208"/>
      <c r="V136" s="208"/>
      <c r="W136" s="214">
        <f>SUM(W137:W143)</f>
        <v>0</v>
      </c>
      <c r="X136" s="208"/>
      <c r="Y136" s="214">
        <f>SUM(Y137:Y143)</f>
        <v>4.00556</v>
      </c>
      <c r="Z136" s="208"/>
      <c r="AA136" s="215">
        <f>SUM(AA137:AA143)</f>
        <v>0</v>
      </c>
      <c r="AR136" s="216" t="s">
        <v>11</v>
      </c>
      <c r="AT136" s="217" t="s">
        <v>74</v>
      </c>
      <c r="AU136" s="217" t="s">
        <v>11</v>
      </c>
      <c r="AY136" s="216" t="s">
        <v>162</v>
      </c>
      <c r="BK136" s="218">
        <f>SUM(BK137:BK143)</f>
        <v>0</v>
      </c>
    </row>
    <row r="137" spans="2:65" s="1" customFormat="1" ht="38.25" customHeight="1">
      <c r="B137" s="185"/>
      <c r="C137" s="219" t="s">
        <v>215</v>
      </c>
      <c r="D137" s="219" t="s">
        <v>163</v>
      </c>
      <c r="E137" s="220" t="s">
        <v>216</v>
      </c>
      <c r="F137" s="221" t="s">
        <v>217</v>
      </c>
      <c r="G137" s="221"/>
      <c r="H137" s="221"/>
      <c r="I137" s="221"/>
      <c r="J137" s="222" t="s">
        <v>196</v>
      </c>
      <c r="K137" s="223">
        <v>2</v>
      </c>
      <c r="L137" s="224">
        <v>0</v>
      </c>
      <c r="M137" s="224"/>
      <c r="N137" s="225">
        <f>ROUND(L137*K137,0)</f>
        <v>0</v>
      </c>
      <c r="O137" s="225"/>
      <c r="P137" s="225"/>
      <c r="Q137" s="225"/>
      <c r="R137" s="189"/>
      <c r="T137" s="226" t="s">
        <v>5</v>
      </c>
      <c r="U137" s="58" t="s">
        <v>40</v>
      </c>
      <c r="V137" s="49"/>
      <c r="W137" s="227">
        <f>V137*K137</f>
        <v>0</v>
      </c>
      <c r="X137" s="227">
        <v>0.07849</v>
      </c>
      <c r="Y137" s="227">
        <f>X137*K137</f>
        <v>0.15698</v>
      </c>
      <c r="Z137" s="227">
        <v>0</v>
      </c>
      <c r="AA137" s="228">
        <f>Z137*K137</f>
        <v>0</v>
      </c>
      <c r="AR137" s="24" t="s">
        <v>161</v>
      </c>
      <c r="AT137" s="24" t="s">
        <v>163</v>
      </c>
      <c r="AU137" s="24" t="s">
        <v>84</v>
      </c>
      <c r="AY137" s="24" t="s">
        <v>162</v>
      </c>
      <c r="BE137" s="149">
        <f>IF(U137="základní",N137,0)</f>
        <v>0</v>
      </c>
      <c r="BF137" s="149">
        <f>IF(U137="snížená",N137,0)</f>
        <v>0</v>
      </c>
      <c r="BG137" s="149">
        <f>IF(U137="zákl. přenesená",N137,0)</f>
        <v>0</v>
      </c>
      <c r="BH137" s="149">
        <f>IF(U137="sníž. přenesená",N137,0)</f>
        <v>0</v>
      </c>
      <c r="BI137" s="149">
        <f>IF(U137="nulová",N137,0)</f>
        <v>0</v>
      </c>
      <c r="BJ137" s="24" t="s">
        <v>11</v>
      </c>
      <c r="BK137" s="149">
        <f>ROUND(L137*K137,0)</f>
        <v>0</v>
      </c>
      <c r="BL137" s="24" t="s">
        <v>161</v>
      </c>
      <c r="BM137" s="24" t="s">
        <v>218</v>
      </c>
    </row>
    <row r="138" spans="2:65" s="1" customFormat="1" ht="38.25" customHeight="1">
      <c r="B138" s="185"/>
      <c r="C138" s="219" t="s">
        <v>219</v>
      </c>
      <c r="D138" s="219" t="s">
        <v>163</v>
      </c>
      <c r="E138" s="220" t="s">
        <v>220</v>
      </c>
      <c r="F138" s="221" t="s">
        <v>221</v>
      </c>
      <c r="G138" s="221"/>
      <c r="H138" s="221"/>
      <c r="I138" s="221"/>
      <c r="J138" s="222" t="s">
        <v>196</v>
      </c>
      <c r="K138" s="223">
        <v>2</v>
      </c>
      <c r="L138" s="224">
        <v>0</v>
      </c>
      <c r="M138" s="224"/>
      <c r="N138" s="225">
        <f>ROUND(L138*K138,0)</f>
        <v>0</v>
      </c>
      <c r="O138" s="225"/>
      <c r="P138" s="225"/>
      <c r="Q138" s="225"/>
      <c r="R138" s="189"/>
      <c r="T138" s="226" t="s">
        <v>5</v>
      </c>
      <c r="U138" s="58" t="s">
        <v>40</v>
      </c>
      <c r="V138" s="49"/>
      <c r="W138" s="227">
        <f>V138*K138</f>
        <v>0</v>
      </c>
      <c r="X138" s="227">
        <v>0.08669</v>
      </c>
      <c r="Y138" s="227">
        <f>X138*K138</f>
        <v>0.17338</v>
      </c>
      <c r="Z138" s="227">
        <v>0</v>
      </c>
      <c r="AA138" s="228">
        <f>Z138*K138</f>
        <v>0</v>
      </c>
      <c r="AR138" s="24" t="s">
        <v>161</v>
      </c>
      <c r="AT138" s="24" t="s">
        <v>163</v>
      </c>
      <c r="AU138" s="24" t="s">
        <v>84</v>
      </c>
      <c r="AY138" s="24" t="s">
        <v>162</v>
      </c>
      <c r="BE138" s="149">
        <f>IF(U138="základní",N138,0)</f>
        <v>0</v>
      </c>
      <c r="BF138" s="149">
        <f>IF(U138="snížená",N138,0)</f>
        <v>0</v>
      </c>
      <c r="BG138" s="149">
        <f>IF(U138="zákl. přenesená",N138,0)</f>
        <v>0</v>
      </c>
      <c r="BH138" s="149">
        <f>IF(U138="sníž. přenesená",N138,0)</f>
        <v>0</v>
      </c>
      <c r="BI138" s="149">
        <f>IF(U138="nulová",N138,0)</f>
        <v>0</v>
      </c>
      <c r="BJ138" s="24" t="s">
        <v>11</v>
      </c>
      <c r="BK138" s="149">
        <f>ROUND(L138*K138,0)</f>
        <v>0</v>
      </c>
      <c r="BL138" s="24" t="s">
        <v>161</v>
      </c>
      <c r="BM138" s="24" t="s">
        <v>222</v>
      </c>
    </row>
    <row r="139" spans="2:65" s="1" customFormat="1" ht="38.25" customHeight="1">
      <c r="B139" s="185"/>
      <c r="C139" s="219" t="s">
        <v>223</v>
      </c>
      <c r="D139" s="219" t="s">
        <v>163</v>
      </c>
      <c r="E139" s="220" t="s">
        <v>224</v>
      </c>
      <c r="F139" s="221" t="s">
        <v>225</v>
      </c>
      <c r="G139" s="221"/>
      <c r="H139" s="221"/>
      <c r="I139" s="221"/>
      <c r="J139" s="222" t="s">
        <v>226</v>
      </c>
      <c r="K139" s="223">
        <v>25</v>
      </c>
      <c r="L139" s="224">
        <v>0</v>
      </c>
      <c r="M139" s="224"/>
      <c r="N139" s="225">
        <f>ROUND(L139*K139,0)</f>
        <v>0</v>
      </c>
      <c r="O139" s="225"/>
      <c r="P139" s="225"/>
      <c r="Q139" s="225"/>
      <c r="R139" s="189"/>
      <c r="T139" s="226" t="s">
        <v>5</v>
      </c>
      <c r="U139" s="58" t="s">
        <v>40</v>
      </c>
      <c r="V139" s="49"/>
      <c r="W139" s="227">
        <f>V139*K139</f>
        <v>0</v>
      </c>
      <c r="X139" s="227">
        <v>0.08669</v>
      </c>
      <c r="Y139" s="227">
        <f>X139*K139</f>
        <v>2.16725</v>
      </c>
      <c r="Z139" s="227">
        <v>0</v>
      </c>
      <c r="AA139" s="228">
        <f>Z139*K139</f>
        <v>0</v>
      </c>
      <c r="AR139" s="24" t="s">
        <v>161</v>
      </c>
      <c r="AT139" s="24" t="s">
        <v>163</v>
      </c>
      <c r="AU139" s="24" t="s">
        <v>84</v>
      </c>
      <c r="AY139" s="24" t="s">
        <v>162</v>
      </c>
      <c r="BE139" s="149">
        <f>IF(U139="základní",N139,0)</f>
        <v>0</v>
      </c>
      <c r="BF139" s="149">
        <f>IF(U139="snížená",N139,0)</f>
        <v>0</v>
      </c>
      <c r="BG139" s="149">
        <f>IF(U139="zákl. přenesená",N139,0)</f>
        <v>0</v>
      </c>
      <c r="BH139" s="149">
        <f>IF(U139="sníž. přenesená",N139,0)</f>
        <v>0</v>
      </c>
      <c r="BI139" s="149">
        <f>IF(U139="nulová",N139,0)</f>
        <v>0</v>
      </c>
      <c r="BJ139" s="24" t="s">
        <v>11</v>
      </c>
      <c r="BK139" s="149">
        <f>ROUND(L139*K139,0)</f>
        <v>0</v>
      </c>
      <c r="BL139" s="24" t="s">
        <v>161</v>
      </c>
      <c r="BM139" s="24" t="s">
        <v>227</v>
      </c>
    </row>
    <row r="140" spans="2:65" s="1" customFormat="1" ht="38.25" customHeight="1">
      <c r="B140" s="185"/>
      <c r="C140" s="219" t="s">
        <v>228</v>
      </c>
      <c r="D140" s="219" t="s">
        <v>163</v>
      </c>
      <c r="E140" s="220" t="s">
        <v>229</v>
      </c>
      <c r="F140" s="221" t="s">
        <v>230</v>
      </c>
      <c r="G140" s="221"/>
      <c r="H140" s="221"/>
      <c r="I140" s="221"/>
      <c r="J140" s="222" t="s">
        <v>226</v>
      </c>
      <c r="K140" s="223">
        <v>4</v>
      </c>
      <c r="L140" s="224">
        <v>0</v>
      </c>
      <c r="M140" s="224"/>
      <c r="N140" s="225">
        <f>ROUND(L140*K140,0)</f>
        <v>0</v>
      </c>
      <c r="O140" s="225"/>
      <c r="P140" s="225"/>
      <c r="Q140" s="225"/>
      <c r="R140" s="189"/>
      <c r="T140" s="226" t="s">
        <v>5</v>
      </c>
      <c r="U140" s="58" t="s">
        <v>40</v>
      </c>
      <c r="V140" s="49"/>
      <c r="W140" s="227">
        <f>V140*K140</f>
        <v>0</v>
      </c>
      <c r="X140" s="227">
        <v>0.08669</v>
      </c>
      <c r="Y140" s="227">
        <f>X140*K140</f>
        <v>0.34676</v>
      </c>
      <c r="Z140" s="227">
        <v>0</v>
      </c>
      <c r="AA140" s="228">
        <f>Z140*K140</f>
        <v>0</v>
      </c>
      <c r="AR140" s="24" t="s">
        <v>161</v>
      </c>
      <c r="AT140" s="24" t="s">
        <v>163</v>
      </c>
      <c r="AU140" s="24" t="s">
        <v>84</v>
      </c>
      <c r="AY140" s="24" t="s">
        <v>162</v>
      </c>
      <c r="BE140" s="149">
        <f>IF(U140="základní",N140,0)</f>
        <v>0</v>
      </c>
      <c r="BF140" s="149">
        <f>IF(U140="snížená",N140,0)</f>
        <v>0</v>
      </c>
      <c r="BG140" s="149">
        <f>IF(U140="zákl. přenesená",N140,0)</f>
        <v>0</v>
      </c>
      <c r="BH140" s="149">
        <f>IF(U140="sníž. přenesená",N140,0)</f>
        <v>0</v>
      </c>
      <c r="BI140" s="149">
        <f>IF(U140="nulová",N140,0)</f>
        <v>0</v>
      </c>
      <c r="BJ140" s="24" t="s">
        <v>11</v>
      </c>
      <c r="BK140" s="149">
        <f>ROUND(L140*K140,0)</f>
        <v>0</v>
      </c>
      <c r="BL140" s="24" t="s">
        <v>161</v>
      </c>
      <c r="BM140" s="24" t="s">
        <v>231</v>
      </c>
    </row>
    <row r="141" spans="2:65" s="1" customFormat="1" ht="38.25" customHeight="1">
      <c r="B141" s="185"/>
      <c r="C141" s="219" t="s">
        <v>232</v>
      </c>
      <c r="D141" s="219" t="s">
        <v>163</v>
      </c>
      <c r="E141" s="220" t="s">
        <v>233</v>
      </c>
      <c r="F141" s="221" t="s">
        <v>234</v>
      </c>
      <c r="G141" s="221"/>
      <c r="H141" s="221"/>
      <c r="I141" s="221"/>
      <c r="J141" s="222" t="s">
        <v>226</v>
      </c>
      <c r="K141" s="223">
        <v>44</v>
      </c>
      <c r="L141" s="224">
        <v>0</v>
      </c>
      <c r="M141" s="224"/>
      <c r="N141" s="225">
        <f>ROUND(L141*K141,0)</f>
        <v>0</v>
      </c>
      <c r="O141" s="225"/>
      <c r="P141" s="225"/>
      <c r="Q141" s="225"/>
      <c r="R141" s="189"/>
      <c r="T141" s="226" t="s">
        <v>5</v>
      </c>
      <c r="U141" s="58" t="s">
        <v>40</v>
      </c>
      <c r="V141" s="49"/>
      <c r="W141" s="227">
        <f>V141*K141</f>
        <v>0</v>
      </c>
      <c r="X141" s="227">
        <v>0.02466</v>
      </c>
      <c r="Y141" s="227">
        <f>X141*K141</f>
        <v>1.08504</v>
      </c>
      <c r="Z141" s="227">
        <v>0</v>
      </c>
      <c r="AA141" s="228">
        <f>Z141*K141</f>
        <v>0</v>
      </c>
      <c r="AR141" s="24" t="s">
        <v>161</v>
      </c>
      <c r="AT141" s="24" t="s">
        <v>163</v>
      </c>
      <c r="AU141" s="24" t="s">
        <v>84</v>
      </c>
      <c r="AY141" s="24" t="s">
        <v>162</v>
      </c>
      <c r="BE141" s="149">
        <f>IF(U141="základní",N141,0)</f>
        <v>0</v>
      </c>
      <c r="BF141" s="149">
        <f>IF(U141="snížená",N141,0)</f>
        <v>0</v>
      </c>
      <c r="BG141" s="149">
        <f>IF(U141="zákl. přenesená",N141,0)</f>
        <v>0</v>
      </c>
      <c r="BH141" s="149">
        <f>IF(U141="sníž. přenesená",N141,0)</f>
        <v>0</v>
      </c>
      <c r="BI141" s="149">
        <f>IF(U141="nulová",N141,0)</f>
        <v>0</v>
      </c>
      <c r="BJ141" s="24" t="s">
        <v>11</v>
      </c>
      <c r="BK141" s="149">
        <f>ROUND(L141*K141,0)</f>
        <v>0</v>
      </c>
      <c r="BL141" s="24" t="s">
        <v>161</v>
      </c>
      <c r="BM141" s="24" t="s">
        <v>235</v>
      </c>
    </row>
    <row r="142" spans="2:65" s="1" customFormat="1" ht="38.25" customHeight="1">
      <c r="B142" s="185"/>
      <c r="C142" s="219" t="s">
        <v>236</v>
      </c>
      <c r="D142" s="219" t="s">
        <v>163</v>
      </c>
      <c r="E142" s="220" t="s">
        <v>237</v>
      </c>
      <c r="F142" s="221" t="s">
        <v>238</v>
      </c>
      <c r="G142" s="221"/>
      <c r="H142" s="221"/>
      <c r="I142" s="221"/>
      <c r="J142" s="222" t="s">
        <v>196</v>
      </c>
      <c r="K142" s="223">
        <v>3</v>
      </c>
      <c r="L142" s="224">
        <v>0</v>
      </c>
      <c r="M142" s="224"/>
      <c r="N142" s="225">
        <f>ROUND(L142*K142,0)</f>
        <v>0</v>
      </c>
      <c r="O142" s="225"/>
      <c r="P142" s="225"/>
      <c r="Q142" s="225"/>
      <c r="R142" s="189"/>
      <c r="T142" s="226" t="s">
        <v>5</v>
      </c>
      <c r="U142" s="58" t="s">
        <v>40</v>
      </c>
      <c r="V142" s="49"/>
      <c r="W142" s="227">
        <f>V142*K142</f>
        <v>0</v>
      </c>
      <c r="X142" s="227">
        <v>0.01523</v>
      </c>
      <c r="Y142" s="227">
        <f>X142*K142</f>
        <v>0.04569</v>
      </c>
      <c r="Z142" s="227">
        <v>0</v>
      </c>
      <c r="AA142" s="228">
        <f>Z142*K142</f>
        <v>0</v>
      </c>
      <c r="AR142" s="24" t="s">
        <v>161</v>
      </c>
      <c r="AT142" s="24" t="s">
        <v>163</v>
      </c>
      <c r="AU142" s="24" t="s">
        <v>84</v>
      </c>
      <c r="AY142" s="24" t="s">
        <v>162</v>
      </c>
      <c r="BE142" s="149">
        <f>IF(U142="základní",N142,0)</f>
        <v>0</v>
      </c>
      <c r="BF142" s="149">
        <f>IF(U142="snížená",N142,0)</f>
        <v>0</v>
      </c>
      <c r="BG142" s="149">
        <f>IF(U142="zákl. přenesená",N142,0)</f>
        <v>0</v>
      </c>
      <c r="BH142" s="149">
        <f>IF(U142="sníž. přenesená",N142,0)</f>
        <v>0</v>
      </c>
      <c r="BI142" s="149">
        <f>IF(U142="nulová",N142,0)</f>
        <v>0</v>
      </c>
      <c r="BJ142" s="24" t="s">
        <v>11</v>
      </c>
      <c r="BK142" s="149">
        <f>ROUND(L142*K142,0)</f>
        <v>0</v>
      </c>
      <c r="BL142" s="24" t="s">
        <v>161</v>
      </c>
      <c r="BM142" s="24" t="s">
        <v>239</v>
      </c>
    </row>
    <row r="143" spans="2:65" s="1" customFormat="1" ht="25.5" customHeight="1">
      <c r="B143" s="185"/>
      <c r="C143" s="219" t="s">
        <v>240</v>
      </c>
      <c r="D143" s="219" t="s">
        <v>163</v>
      </c>
      <c r="E143" s="220" t="s">
        <v>241</v>
      </c>
      <c r="F143" s="221" t="s">
        <v>242</v>
      </c>
      <c r="G143" s="221"/>
      <c r="H143" s="221"/>
      <c r="I143" s="221"/>
      <c r="J143" s="222" t="s">
        <v>196</v>
      </c>
      <c r="K143" s="223">
        <v>2</v>
      </c>
      <c r="L143" s="224">
        <v>0</v>
      </c>
      <c r="M143" s="224"/>
      <c r="N143" s="225">
        <f>ROUND(L143*K143,0)</f>
        <v>0</v>
      </c>
      <c r="O143" s="225"/>
      <c r="P143" s="225"/>
      <c r="Q143" s="225"/>
      <c r="R143" s="189"/>
      <c r="T143" s="226" t="s">
        <v>5</v>
      </c>
      <c r="U143" s="58" t="s">
        <v>40</v>
      </c>
      <c r="V143" s="49"/>
      <c r="W143" s="227">
        <f>V143*K143</f>
        <v>0</v>
      </c>
      <c r="X143" s="227">
        <v>0.01523</v>
      </c>
      <c r="Y143" s="227">
        <f>X143*K143</f>
        <v>0.03046</v>
      </c>
      <c r="Z143" s="227">
        <v>0</v>
      </c>
      <c r="AA143" s="228">
        <f>Z143*K143</f>
        <v>0</v>
      </c>
      <c r="AR143" s="24" t="s">
        <v>161</v>
      </c>
      <c r="AT143" s="24" t="s">
        <v>163</v>
      </c>
      <c r="AU143" s="24" t="s">
        <v>84</v>
      </c>
      <c r="AY143" s="24" t="s">
        <v>162</v>
      </c>
      <c r="BE143" s="149">
        <f>IF(U143="základní",N143,0)</f>
        <v>0</v>
      </c>
      <c r="BF143" s="149">
        <f>IF(U143="snížená",N143,0)</f>
        <v>0</v>
      </c>
      <c r="BG143" s="149">
        <f>IF(U143="zákl. přenesená",N143,0)</f>
        <v>0</v>
      </c>
      <c r="BH143" s="149">
        <f>IF(U143="sníž. přenesená",N143,0)</f>
        <v>0</v>
      </c>
      <c r="BI143" s="149">
        <f>IF(U143="nulová",N143,0)</f>
        <v>0</v>
      </c>
      <c r="BJ143" s="24" t="s">
        <v>11</v>
      </c>
      <c r="BK143" s="149">
        <f>ROUND(L143*K143,0)</f>
        <v>0</v>
      </c>
      <c r="BL143" s="24" t="s">
        <v>161</v>
      </c>
      <c r="BM143" s="24" t="s">
        <v>243</v>
      </c>
    </row>
    <row r="144" spans="2:63" s="9" customFormat="1" ht="37.4" customHeight="1">
      <c r="B144" s="207"/>
      <c r="C144" s="208"/>
      <c r="D144" s="209" t="s">
        <v>203</v>
      </c>
      <c r="E144" s="209"/>
      <c r="F144" s="209"/>
      <c r="G144" s="209"/>
      <c r="H144" s="209"/>
      <c r="I144" s="209"/>
      <c r="J144" s="209"/>
      <c r="K144" s="209"/>
      <c r="L144" s="209"/>
      <c r="M144" s="209"/>
      <c r="N144" s="244">
        <f>BK144</f>
        <v>0</v>
      </c>
      <c r="O144" s="245"/>
      <c r="P144" s="245"/>
      <c r="Q144" s="245"/>
      <c r="R144" s="212"/>
      <c r="T144" s="213"/>
      <c r="U144" s="208"/>
      <c r="V144" s="208"/>
      <c r="W144" s="214">
        <f>W145+W149+W153+W168+W171+W179+W196+W199+W204</f>
        <v>0</v>
      </c>
      <c r="X144" s="208"/>
      <c r="Y144" s="214">
        <f>Y145+Y149+Y153+Y168+Y171+Y179+Y196+Y199+Y204</f>
        <v>0.92334</v>
      </c>
      <c r="Z144" s="208"/>
      <c r="AA144" s="215">
        <f>AA145+AA149+AA153+AA168+AA171+AA179+AA196+AA199+AA204</f>
        <v>0</v>
      </c>
      <c r="AR144" s="216" t="s">
        <v>84</v>
      </c>
      <c r="AT144" s="217" t="s">
        <v>74</v>
      </c>
      <c r="AU144" s="217" t="s">
        <v>75</v>
      </c>
      <c r="AY144" s="216" t="s">
        <v>162</v>
      </c>
      <c r="BK144" s="218">
        <f>BK145+BK149+BK153+BK168+BK171+BK179+BK196+BK199+BK204</f>
        <v>0</v>
      </c>
    </row>
    <row r="145" spans="2:63" s="9" customFormat="1" ht="19.9" customHeight="1">
      <c r="B145" s="207"/>
      <c r="C145" s="208"/>
      <c r="D145" s="241" t="s">
        <v>204</v>
      </c>
      <c r="E145" s="241"/>
      <c r="F145" s="241"/>
      <c r="G145" s="241"/>
      <c r="H145" s="241"/>
      <c r="I145" s="241"/>
      <c r="J145" s="241"/>
      <c r="K145" s="241"/>
      <c r="L145" s="241"/>
      <c r="M145" s="241"/>
      <c r="N145" s="242">
        <f>BK145</f>
        <v>0</v>
      </c>
      <c r="O145" s="243"/>
      <c r="P145" s="243"/>
      <c r="Q145" s="243"/>
      <c r="R145" s="212"/>
      <c r="T145" s="213"/>
      <c r="U145" s="208"/>
      <c r="V145" s="208"/>
      <c r="W145" s="214">
        <f>SUM(W146:W148)</f>
        <v>0</v>
      </c>
      <c r="X145" s="208"/>
      <c r="Y145" s="214">
        <f>SUM(Y146:Y148)</f>
        <v>0.15456</v>
      </c>
      <c r="Z145" s="208"/>
      <c r="AA145" s="215">
        <f>SUM(AA146:AA148)</f>
        <v>0</v>
      </c>
      <c r="AR145" s="216" t="s">
        <v>84</v>
      </c>
      <c r="AT145" s="217" t="s">
        <v>74</v>
      </c>
      <c r="AU145" s="217" t="s">
        <v>11</v>
      </c>
      <c r="AY145" s="216" t="s">
        <v>162</v>
      </c>
      <c r="BK145" s="218">
        <f>SUM(BK146:BK148)</f>
        <v>0</v>
      </c>
    </row>
    <row r="146" spans="2:65" s="1" customFormat="1" ht="38.25" customHeight="1">
      <c r="B146" s="185"/>
      <c r="C146" s="219" t="s">
        <v>11</v>
      </c>
      <c r="D146" s="219" t="s">
        <v>163</v>
      </c>
      <c r="E146" s="220" t="s">
        <v>244</v>
      </c>
      <c r="F146" s="221" t="s">
        <v>245</v>
      </c>
      <c r="G146" s="221"/>
      <c r="H146" s="221"/>
      <c r="I146" s="221"/>
      <c r="J146" s="222" t="s">
        <v>246</v>
      </c>
      <c r="K146" s="223">
        <v>23</v>
      </c>
      <c r="L146" s="224">
        <v>0</v>
      </c>
      <c r="M146" s="224"/>
      <c r="N146" s="225">
        <f>ROUND(L146*K146,0)</f>
        <v>0</v>
      </c>
      <c r="O146" s="225"/>
      <c r="P146" s="225"/>
      <c r="Q146" s="225"/>
      <c r="R146" s="189"/>
      <c r="T146" s="226" t="s">
        <v>5</v>
      </c>
      <c r="U146" s="58" t="s">
        <v>40</v>
      </c>
      <c r="V146" s="49"/>
      <c r="W146" s="227">
        <f>V146*K146</f>
        <v>0</v>
      </c>
      <c r="X146" s="227">
        <v>0.00022</v>
      </c>
      <c r="Y146" s="227">
        <f>X146*K146</f>
        <v>0.00506</v>
      </c>
      <c r="Z146" s="227">
        <v>0</v>
      </c>
      <c r="AA146" s="228">
        <f>Z146*K146</f>
        <v>0</v>
      </c>
      <c r="AR146" s="24" t="s">
        <v>247</v>
      </c>
      <c r="AT146" s="24" t="s">
        <v>163</v>
      </c>
      <c r="AU146" s="24" t="s">
        <v>84</v>
      </c>
      <c r="AY146" s="24" t="s">
        <v>162</v>
      </c>
      <c r="BE146" s="149">
        <f>IF(U146="základní",N146,0)</f>
        <v>0</v>
      </c>
      <c r="BF146" s="149">
        <f>IF(U146="snížená",N146,0)</f>
        <v>0</v>
      </c>
      <c r="BG146" s="149">
        <f>IF(U146="zákl. přenesená",N146,0)</f>
        <v>0</v>
      </c>
      <c r="BH146" s="149">
        <f>IF(U146="sníž. přenesená",N146,0)</f>
        <v>0</v>
      </c>
      <c r="BI146" s="149">
        <f>IF(U146="nulová",N146,0)</f>
        <v>0</v>
      </c>
      <c r="BJ146" s="24" t="s">
        <v>11</v>
      </c>
      <c r="BK146" s="149">
        <f>ROUND(L146*K146,0)</f>
        <v>0</v>
      </c>
      <c r="BL146" s="24" t="s">
        <v>247</v>
      </c>
      <c r="BM146" s="24" t="s">
        <v>248</v>
      </c>
    </row>
    <row r="147" spans="2:65" s="1" customFormat="1" ht="25.5" customHeight="1">
      <c r="B147" s="185"/>
      <c r="C147" s="246" t="s">
        <v>84</v>
      </c>
      <c r="D147" s="246" t="s">
        <v>249</v>
      </c>
      <c r="E147" s="247" t="s">
        <v>250</v>
      </c>
      <c r="F147" s="248" t="s">
        <v>251</v>
      </c>
      <c r="G147" s="248"/>
      <c r="H147" s="248"/>
      <c r="I147" s="248"/>
      <c r="J147" s="249" t="s">
        <v>246</v>
      </c>
      <c r="K147" s="250">
        <v>23</v>
      </c>
      <c r="L147" s="251">
        <v>0</v>
      </c>
      <c r="M147" s="251"/>
      <c r="N147" s="252">
        <f>ROUND(L147*K147,0)</f>
        <v>0</v>
      </c>
      <c r="O147" s="225"/>
      <c r="P147" s="225"/>
      <c r="Q147" s="225"/>
      <c r="R147" s="189"/>
      <c r="T147" s="226" t="s">
        <v>5</v>
      </c>
      <c r="U147" s="58" t="s">
        <v>40</v>
      </c>
      <c r="V147" s="49"/>
      <c r="W147" s="227">
        <f>V147*K147</f>
        <v>0</v>
      </c>
      <c r="X147" s="227">
        <v>0.0065</v>
      </c>
      <c r="Y147" s="227">
        <f>X147*K147</f>
        <v>0.1495</v>
      </c>
      <c r="Z147" s="227">
        <v>0</v>
      </c>
      <c r="AA147" s="228">
        <f>Z147*K147</f>
        <v>0</v>
      </c>
      <c r="AR147" s="24" t="s">
        <v>252</v>
      </c>
      <c r="AT147" s="24" t="s">
        <v>249</v>
      </c>
      <c r="AU147" s="24" t="s">
        <v>84</v>
      </c>
      <c r="AY147" s="24" t="s">
        <v>162</v>
      </c>
      <c r="BE147" s="149">
        <f>IF(U147="základní",N147,0)</f>
        <v>0</v>
      </c>
      <c r="BF147" s="149">
        <f>IF(U147="snížená",N147,0)</f>
        <v>0</v>
      </c>
      <c r="BG147" s="149">
        <f>IF(U147="zákl. přenesená",N147,0)</f>
        <v>0</v>
      </c>
      <c r="BH147" s="149">
        <f>IF(U147="sníž. přenesená",N147,0)</f>
        <v>0</v>
      </c>
      <c r="BI147" s="149">
        <f>IF(U147="nulová",N147,0)</f>
        <v>0</v>
      </c>
      <c r="BJ147" s="24" t="s">
        <v>11</v>
      </c>
      <c r="BK147" s="149">
        <f>ROUND(L147*K147,0)</f>
        <v>0</v>
      </c>
      <c r="BL147" s="24" t="s">
        <v>247</v>
      </c>
      <c r="BM147" s="24" t="s">
        <v>253</v>
      </c>
    </row>
    <row r="148" spans="2:65" s="1" customFormat="1" ht="25.5" customHeight="1">
      <c r="B148" s="185"/>
      <c r="C148" s="219" t="s">
        <v>88</v>
      </c>
      <c r="D148" s="219" t="s">
        <v>163</v>
      </c>
      <c r="E148" s="220" t="s">
        <v>254</v>
      </c>
      <c r="F148" s="221" t="s">
        <v>255</v>
      </c>
      <c r="G148" s="221"/>
      <c r="H148" s="221"/>
      <c r="I148" s="221"/>
      <c r="J148" s="222" t="s">
        <v>256</v>
      </c>
      <c r="K148" s="236">
        <v>0</v>
      </c>
      <c r="L148" s="224">
        <v>0</v>
      </c>
      <c r="M148" s="224"/>
      <c r="N148" s="225">
        <f>ROUND(L148*K148,0)</f>
        <v>0</v>
      </c>
      <c r="O148" s="225"/>
      <c r="P148" s="225"/>
      <c r="Q148" s="225"/>
      <c r="R148" s="189"/>
      <c r="T148" s="226" t="s">
        <v>5</v>
      </c>
      <c r="U148" s="58" t="s">
        <v>40</v>
      </c>
      <c r="V148" s="49"/>
      <c r="W148" s="227">
        <f>V148*K148</f>
        <v>0</v>
      </c>
      <c r="X148" s="227">
        <v>0</v>
      </c>
      <c r="Y148" s="227">
        <f>X148*K148</f>
        <v>0</v>
      </c>
      <c r="Z148" s="227">
        <v>0</v>
      </c>
      <c r="AA148" s="228">
        <f>Z148*K148</f>
        <v>0</v>
      </c>
      <c r="AR148" s="24" t="s">
        <v>247</v>
      </c>
      <c r="AT148" s="24" t="s">
        <v>163</v>
      </c>
      <c r="AU148" s="24" t="s">
        <v>84</v>
      </c>
      <c r="AY148" s="24" t="s">
        <v>162</v>
      </c>
      <c r="BE148" s="149">
        <f>IF(U148="základní",N148,0)</f>
        <v>0</v>
      </c>
      <c r="BF148" s="149">
        <f>IF(U148="snížená",N148,0)</f>
        <v>0</v>
      </c>
      <c r="BG148" s="149">
        <f>IF(U148="zákl. přenesená",N148,0)</f>
        <v>0</v>
      </c>
      <c r="BH148" s="149">
        <f>IF(U148="sníž. přenesená",N148,0)</f>
        <v>0</v>
      </c>
      <c r="BI148" s="149">
        <f>IF(U148="nulová",N148,0)</f>
        <v>0</v>
      </c>
      <c r="BJ148" s="24" t="s">
        <v>11</v>
      </c>
      <c r="BK148" s="149">
        <f>ROUND(L148*K148,0)</f>
        <v>0</v>
      </c>
      <c r="BL148" s="24" t="s">
        <v>247</v>
      </c>
      <c r="BM148" s="24" t="s">
        <v>257</v>
      </c>
    </row>
    <row r="149" spans="2:63" s="9" customFormat="1" ht="29.85" customHeight="1">
      <c r="B149" s="207"/>
      <c r="C149" s="208"/>
      <c r="D149" s="241" t="s">
        <v>205</v>
      </c>
      <c r="E149" s="241"/>
      <c r="F149" s="241"/>
      <c r="G149" s="241"/>
      <c r="H149" s="241"/>
      <c r="I149" s="241"/>
      <c r="J149" s="241"/>
      <c r="K149" s="241"/>
      <c r="L149" s="241"/>
      <c r="M149" s="241"/>
      <c r="N149" s="253">
        <f>BK149</f>
        <v>0</v>
      </c>
      <c r="O149" s="254"/>
      <c r="P149" s="254"/>
      <c r="Q149" s="254"/>
      <c r="R149" s="212"/>
      <c r="T149" s="213"/>
      <c r="U149" s="208"/>
      <c r="V149" s="208"/>
      <c r="W149" s="214">
        <f>SUM(W150:W152)</f>
        <v>0</v>
      </c>
      <c r="X149" s="208"/>
      <c r="Y149" s="214">
        <f>SUM(Y150:Y152)</f>
        <v>0.00302</v>
      </c>
      <c r="Z149" s="208"/>
      <c r="AA149" s="215">
        <f>SUM(AA150:AA152)</f>
        <v>0</v>
      </c>
      <c r="AR149" s="216" t="s">
        <v>84</v>
      </c>
      <c r="AT149" s="217" t="s">
        <v>74</v>
      </c>
      <c r="AU149" s="217" t="s">
        <v>11</v>
      </c>
      <c r="AY149" s="216" t="s">
        <v>162</v>
      </c>
      <c r="BK149" s="218">
        <f>SUM(BK150:BK152)</f>
        <v>0</v>
      </c>
    </row>
    <row r="150" spans="2:65" s="1" customFormat="1" ht="38.25" customHeight="1">
      <c r="B150" s="185"/>
      <c r="C150" s="219" t="s">
        <v>161</v>
      </c>
      <c r="D150" s="219" t="s">
        <v>163</v>
      </c>
      <c r="E150" s="220" t="s">
        <v>258</v>
      </c>
      <c r="F150" s="221" t="s">
        <v>259</v>
      </c>
      <c r="G150" s="221"/>
      <c r="H150" s="221"/>
      <c r="I150" s="221"/>
      <c r="J150" s="222" t="s">
        <v>260</v>
      </c>
      <c r="K150" s="223">
        <v>2</v>
      </c>
      <c r="L150" s="224">
        <v>0</v>
      </c>
      <c r="M150" s="224"/>
      <c r="N150" s="225">
        <f>ROUND(L150*K150,0)</f>
        <v>0</v>
      </c>
      <c r="O150" s="225"/>
      <c r="P150" s="225"/>
      <c r="Q150" s="225"/>
      <c r="R150" s="189"/>
      <c r="T150" s="226" t="s">
        <v>5</v>
      </c>
      <c r="U150" s="58" t="s">
        <v>40</v>
      </c>
      <c r="V150" s="49"/>
      <c r="W150" s="227">
        <f>V150*K150</f>
        <v>0</v>
      </c>
      <c r="X150" s="227">
        <v>0.00035</v>
      </c>
      <c r="Y150" s="227">
        <f>X150*K150</f>
        <v>0.0007</v>
      </c>
      <c r="Z150" s="227">
        <v>0</v>
      </c>
      <c r="AA150" s="228">
        <f>Z150*K150</f>
        <v>0</v>
      </c>
      <c r="AR150" s="24" t="s">
        <v>247</v>
      </c>
      <c r="AT150" s="24" t="s">
        <v>163</v>
      </c>
      <c r="AU150" s="24" t="s">
        <v>84</v>
      </c>
      <c r="AY150" s="24" t="s">
        <v>162</v>
      </c>
      <c r="BE150" s="149">
        <f>IF(U150="základní",N150,0)</f>
        <v>0</v>
      </c>
      <c r="BF150" s="149">
        <f>IF(U150="snížená",N150,0)</f>
        <v>0</v>
      </c>
      <c r="BG150" s="149">
        <f>IF(U150="zákl. přenesená",N150,0)</f>
        <v>0</v>
      </c>
      <c r="BH150" s="149">
        <f>IF(U150="sníž. přenesená",N150,0)</f>
        <v>0</v>
      </c>
      <c r="BI150" s="149">
        <f>IF(U150="nulová",N150,0)</f>
        <v>0</v>
      </c>
      <c r="BJ150" s="24" t="s">
        <v>11</v>
      </c>
      <c r="BK150" s="149">
        <f>ROUND(L150*K150,0)</f>
        <v>0</v>
      </c>
      <c r="BL150" s="24" t="s">
        <v>247</v>
      </c>
      <c r="BM150" s="24" t="s">
        <v>261</v>
      </c>
    </row>
    <row r="151" spans="2:65" s="1" customFormat="1" ht="25.5" customHeight="1">
      <c r="B151" s="185"/>
      <c r="C151" s="219" t="s">
        <v>168</v>
      </c>
      <c r="D151" s="219" t="s">
        <v>163</v>
      </c>
      <c r="E151" s="220" t="s">
        <v>262</v>
      </c>
      <c r="F151" s="221" t="s">
        <v>263</v>
      </c>
      <c r="G151" s="221"/>
      <c r="H151" s="221"/>
      <c r="I151" s="221"/>
      <c r="J151" s="222" t="s">
        <v>226</v>
      </c>
      <c r="K151" s="223">
        <v>8</v>
      </c>
      <c r="L151" s="224">
        <v>0</v>
      </c>
      <c r="M151" s="224"/>
      <c r="N151" s="225">
        <f>ROUND(L151*K151,0)</f>
        <v>0</v>
      </c>
      <c r="O151" s="225"/>
      <c r="P151" s="225"/>
      <c r="Q151" s="225"/>
      <c r="R151" s="189"/>
      <c r="T151" s="226" t="s">
        <v>5</v>
      </c>
      <c r="U151" s="58" t="s">
        <v>40</v>
      </c>
      <c r="V151" s="49"/>
      <c r="W151" s="227">
        <f>V151*K151</f>
        <v>0</v>
      </c>
      <c r="X151" s="227">
        <v>0.00029</v>
      </c>
      <c r="Y151" s="227">
        <f>X151*K151</f>
        <v>0.00232</v>
      </c>
      <c r="Z151" s="227">
        <v>0</v>
      </c>
      <c r="AA151" s="228">
        <f>Z151*K151</f>
        <v>0</v>
      </c>
      <c r="AR151" s="24" t="s">
        <v>247</v>
      </c>
      <c r="AT151" s="24" t="s">
        <v>163</v>
      </c>
      <c r="AU151" s="24" t="s">
        <v>84</v>
      </c>
      <c r="AY151" s="24" t="s">
        <v>162</v>
      </c>
      <c r="BE151" s="149">
        <f>IF(U151="základní",N151,0)</f>
        <v>0</v>
      </c>
      <c r="BF151" s="149">
        <f>IF(U151="snížená",N151,0)</f>
        <v>0</v>
      </c>
      <c r="BG151" s="149">
        <f>IF(U151="zákl. přenesená",N151,0)</f>
        <v>0</v>
      </c>
      <c r="BH151" s="149">
        <f>IF(U151="sníž. přenesená",N151,0)</f>
        <v>0</v>
      </c>
      <c r="BI151" s="149">
        <f>IF(U151="nulová",N151,0)</f>
        <v>0</v>
      </c>
      <c r="BJ151" s="24" t="s">
        <v>11</v>
      </c>
      <c r="BK151" s="149">
        <f>ROUND(L151*K151,0)</f>
        <v>0</v>
      </c>
      <c r="BL151" s="24" t="s">
        <v>247</v>
      </c>
      <c r="BM151" s="24" t="s">
        <v>264</v>
      </c>
    </row>
    <row r="152" spans="2:65" s="1" customFormat="1" ht="25.5" customHeight="1">
      <c r="B152" s="185"/>
      <c r="C152" s="219" t="s">
        <v>172</v>
      </c>
      <c r="D152" s="219" t="s">
        <v>163</v>
      </c>
      <c r="E152" s="220" t="s">
        <v>265</v>
      </c>
      <c r="F152" s="221" t="s">
        <v>266</v>
      </c>
      <c r="G152" s="221"/>
      <c r="H152" s="221"/>
      <c r="I152" s="221"/>
      <c r="J152" s="222" t="s">
        <v>256</v>
      </c>
      <c r="K152" s="236">
        <v>0</v>
      </c>
      <c r="L152" s="224">
        <v>0</v>
      </c>
      <c r="M152" s="224"/>
      <c r="N152" s="225">
        <f>ROUND(L152*K152,0)</f>
        <v>0</v>
      </c>
      <c r="O152" s="225"/>
      <c r="P152" s="225"/>
      <c r="Q152" s="225"/>
      <c r="R152" s="189"/>
      <c r="T152" s="226" t="s">
        <v>5</v>
      </c>
      <c r="U152" s="58" t="s">
        <v>40</v>
      </c>
      <c r="V152" s="49"/>
      <c r="W152" s="227">
        <f>V152*K152</f>
        <v>0</v>
      </c>
      <c r="X152" s="227">
        <v>0</v>
      </c>
      <c r="Y152" s="227">
        <f>X152*K152</f>
        <v>0</v>
      </c>
      <c r="Z152" s="227">
        <v>0</v>
      </c>
      <c r="AA152" s="228">
        <f>Z152*K152</f>
        <v>0</v>
      </c>
      <c r="AR152" s="24" t="s">
        <v>247</v>
      </c>
      <c r="AT152" s="24" t="s">
        <v>163</v>
      </c>
      <c r="AU152" s="24" t="s">
        <v>84</v>
      </c>
      <c r="AY152" s="24" t="s">
        <v>162</v>
      </c>
      <c r="BE152" s="149">
        <f>IF(U152="základní",N152,0)</f>
        <v>0</v>
      </c>
      <c r="BF152" s="149">
        <f>IF(U152="snížená",N152,0)</f>
        <v>0</v>
      </c>
      <c r="BG152" s="149">
        <f>IF(U152="zákl. přenesená",N152,0)</f>
        <v>0</v>
      </c>
      <c r="BH152" s="149">
        <f>IF(U152="sníž. přenesená",N152,0)</f>
        <v>0</v>
      </c>
      <c r="BI152" s="149">
        <f>IF(U152="nulová",N152,0)</f>
        <v>0</v>
      </c>
      <c r="BJ152" s="24" t="s">
        <v>11</v>
      </c>
      <c r="BK152" s="149">
        <f>ROUND(L152*K152,0)</f>
        <v>0</v>
      </c>
      <c r="BL152" s="24" t="s">
        <v>247</v>
      </c>
      <c r="BM152" s="24" t="s">
        <v>267</v>
      </c>
    </row>
    <row r="153" spans="2:63" s="9" customFormat="1" ht="29.85" customHeight="1">
      <c r="B153" s="207"/>
      <c r="C153" s="208"/>
      <c r="D153" s="241" t="s">
        <v>206</v>
      </c>
      <c r="E153" s="241"/>
      <c r="F153" s="241"/>
      <c r="G153" s="241"/>
      <c r="H153" s="241"/>
      <c r="I153" s="241"/>
      <c r="J153" s="241"/>
      <c r="K153" s="241"/>
      <c r="L153" s="241"/>
      <c r="M153" s="241"/>
      <c r="N153" s="253">
        <f>BK153</f>
        <v>0</v>
      </c>
      <c r="O153" s="254"/>
      <c r="P153" s="254"/>
      <c r="Q153" s="254"/>
      <c r="R153" s="212"/>
      <c r="T153" s="213"/>
      <c r="U153" s="208"/>
      <c r="V153" s="208"/>
      <c r="W153" s="214">
        <f>SUM(W154:W167)</f>
        <v>0</v>
      </c>
      <c r="X153" s="208"/>
      <c r="Y153" s="214">
        <f>SUM(Y154:Y167)</f>
        <v>0.0117</v>
      </c>
      <c r="Z153" s="208"/>
      <c r="AA153" s="215">
        <f>SUM(AA154:AA167)</f>
        <v>0</v>
      </c>
      <c r="AR153" s="216" t="s">
        <v>84</v>
      </c>
      <c r="AT153" s="217" t="s">
        <v>74</v>
      </c>
      <c r="AU153" s="217" t="s">
        <v>11</v>
      </c>
      <c r="AY153" s="216" t="s">
        <v>162</v>
      </c>
      <c r="BK153" s="218">
        <f>SUM(BK154:BK167)</f>
        <v>0</v>
      </c>
    </row>
    <row r="154" spans="2:65" s="1" customFormat="1" ht="89.25" customHeight="1">
      <c r="B154" s="185"/>
      <c r="C154" s="219" t="s">
        <v>176</v>
      </c>
      <c r="D154" s="219" t="s">
        <v>163</v>
      </c>
      <c r="E154" s="220" t="s">
        <v>268</v>
      </c>
      <c r="F154" s="221" t="s">
        <v>269</v>
      </c>
      <c r="G154" s="221"/>
      <c r="H154" s="221"/>
      <c r="I154" s="221"/>
      <c r="J154" s="222" t="s">
        <v>260</v>
      </c>
      <c r="K154" s="223">
        <v>1</v>
      </c>
      <c r="L154" s="224">
        <v>0</v>
      </c>
      <c r="M154" s="224"/>
      <c r="N154" s="225">
        <f>ROUND(L154*K154,0)</f>
        <v>0</v>
      </c>
      <c r="O154" s="225"/>
      <c r="P154" s="225"/>
      <c r="Q154" s="225"/>
      <c r="R154" s="189"/>
      <c r="T154" s="226" t="s">
        <v>5</v>
      </c>
      <c r="U154" s="58" t="s">
        <v>40</v>
      </c>
      <c r="V154" s="49"/>
      <c r="W154" s="227">
        <f>V154*K154</f>
        <v>0</v>
      </c>
      <c r="X154" s="227">
        <v>0</v>
      </c>
      <c r="Y154" s="227">
        <f>X154*K154</f>
        <v>0</v>
      </c>
      <c r="Z154" s="227">
        <v>0</v>
      </c>
      <c r="AA154" s="228">
        <f>Z154*K154</f>
        <v>0</v>
      </c>
      <c r="AR154" s="24" t="s">
        <v>247</v>
      </c>
      <c r="AT154" s="24" t="s">
        <v>163</v>
      </c>
      <c r="AU154" s="24" t="s">
        <v>84</v>
      </c>
      <c r="AY154" s="24" t="s">
        <v>162</v>
      </c>
      <c r="BE154" s="149">
        <f>IF(U154="základní",N154,0)</f>
        <v>0</v>
      </c>
      <c r="BF154" s="149">
        <f>IF(U154="snížená",N154,0)</f>
        <v>0</v>
      </c>
      <c r="BG154" s="149">
        <f>IF(U154="zákl. přenesená",N154,0)</f>
        <v>0</v>
      </c>
      <c r="BH154" s="149">
        <f>IF(U154="sníž. přenesená",N154,0)</f>
        <v>0</v>
      </c>
      <c r="BI154" s="149">
        <f>IF(U154="nulová",N154,0)</f>
        <v>0</v>
      </c>
      <c r="BJ154" s="24" t="s">
        <v>11</v>
      </c>
      <c r="BK154" s="149">
        <f>ROUND(L154*K154,0)</f>
        <v>0</v>
      </c>
      <c r="BL154" s="24" t="s">
        <v>247</v>
      </c>
      <c r="BM154" s="24" t="s">
        <v>270</v>
      </c>
    </row>
    <row r="155" spans="2:65" s="1" customFormat="1" ht="25.5" customHeight="1">
      <c r="B155" s="185"/>
      <c r="C155" s="219" t="s">
        <v>271</v>
      </c>
      <c r="D155" s="219" t="s">
        <v>163</v>
      </c>
      <c r="E155" s="220" t="s">
        <v>272</v>
      </c>
      <c r="F155" s="221" t="s">
        <v>273</v>
      </c>
      <c r="G155" s="221"/>
      <c r="H155" s="221"/>
      <c r="I155" s="221"/>
      <c r="J155" s="222" t="s">
        <v>179</v>
      </c>
      <c r="K155" s="223">
        <v>8</v>
      </c>
      <c r="L155" s="224">
        <v>0</v>
      </c>
      <c r="M155" s="224"/>
      <c r="N155" s="225">
        <f>ROUND(L155*K155,0)</f>
        <v>0</v>
      </c>
      <c r="O155" s="225"/>
      <c r="P155" s="225"/>
      <c r="Q155" s="225"/>
      <c r="R155" s="189"/>
      <c r="T155" s="226" t="s">
        <v>5</v>
      </c>
      <c r="U155" s="58" t="s">
        <v>40</v>
      </c>
      <c r="V155" s="49"/>
      <c r="W155" s="227">
        <f>V155*K155</f>
        <v>0</v>
      </c>
      <c r="X155" s="227">
        <v>0</v>
      </c>
      <c r="Y155" s="227">
        <f>X155*K155</f>
        <v>0</v>
      </c>
      <c r="Z155" s="227">
        <v>0</v>
      </c>
      <c r="AA155" s="228">
        <f>Z155*K155</f>
        <v>0</v>
      </c>
      <c r="AR155" s="24" t="s">
        <v>247</v>
      </c>
      <c r="AT155" s="24" t="s">
        <v>163</v>
      </c>
      <c r="AU155" s="24" t="s">
        <v>84</v>
      </c>
      <c r="AY155" s="24" t="s">
        <v>162</v>
      </c>
      <c r="BE155" s="149">
        <f>IF(U155="základní",N155,0)</f>
        <v>0</v>
      </c>
      <c r="BF155" s="149">
        <f>IF(U155="snížená",N155,0)</f>
        <v>0</v>
      </c>
      <c r="BG155" s="149">
        <f>IF(U155="zákl. přenesená",N155,0)</f>
        <v>0</v>
      </c>
      <c r="BH155" s="149">
        <f>IF(U155="sníž. přenesená",N155,0)</f>
        <v>0</v>
      </c>
      <c r="BI155" s="149">
        <f>IF(U155="nulová",N155,0)</f>
        <v>0</v>
      </c>
      <c r="BJ155" s="24" t="s">
        <v>11</v>
      </c>
      <c r="BK155" s="149">
        <f>ROUND(L155*K155,0)</f>
        <v>0</v>
      </c>
      <c r="BL155" s="24" t="s">
        <v>247</v>
      </c>
      <c r="BM155" s="24" t="s">
        <v>274</v>
      </c>
    </row>
    <row r="156" spans="2:65" s="1" customFormat="1" ht="16.5" customHeight="1">
      <c r="B156" s="185"/>
      <c r="C156" s="219" t="s">
        <v>275</v>
      </c>
      <c r="D156" s="219" t="s">
        <v>163</v>
      </c>
      <c r="E156" s="220" t="s">
        <v>276</v>
      </c>
      <c r="F156" s="221" t="s">
        <v>277</v>
      </c>
      <c r="G156" s="221"/>
      <c r="H156" s="221"/>
      <c r="I156" s="221"/>
      <c r="J156" s="222" t="s">
        <v>260</v>
      </c>
      <c r="K156" s="223">
        <v>1</v>
      </c>
      <c r="L156" s="224">
        <v>0</v>
      </c>
      <c r="M156" s="224"/>
      <c r="N156" s="225">
        <f>ROUND(L156*K156,0)</f>
        <v>0</v>
      </c>
      <c r="O156" s="225"/>
      <c r="P156" s="225"/>
      <c r="Q156" s="225"/>
      <c r="R156" s="189"/>
      <c r="T156" s="226" t="s">
        <v>5</v>
      </c>
      <c r="U156" s="58" t="s">
        <v>40</v>
      </c>
      <c r="V156" s="49"/>
      <c r="W156" s="227">
        <f>V156*K156</f>
        <v>0</v>
      </c>
      <c r="X156" s="227">
        <v>0</v>
      </c>
      <c r="Y156" s="227">
        <f>X156*K156</f>
        <v>0</v>
      </c>
      <c r="Z156" s="227">
        <v>0</v>
      </c>
      <c r="AA156" s="228">
        <f>Z156*K156</f>
        <v>0</v>
      </c>
      <c r="AR156" s="24" t="s">
        <v>247</v>
      </c>
      <c r="AT156" s="24" t="s">
        <v>163</v>
      </c>
      <c r="AU156" s="24" t="s">
        <v>84</v>
      </c>
      <c r="AY156" s="24" t="s">
        <v>162</v>
      </c>
      <c r="BE156" s="149">
        <f>IF(U156="základní",N156,0)</f>
        <v>0</v>
      </c>
      <c r="BF156" s="149">
        <f>IF(U156="snížená",N156,0)</f>
        <v>0</v>
      </c>
      <c r="BG156" s="149">
        <f>IF(U156="zákl. přenesená",N156,0)</f>
        <v>0</v>
      </c>
      <c r="BH156" s="149">
        <f>IF(U156="sníž. přenesená",N156,0)</f>
        <v>0</v>
      </c>
      <c r="BI156" s="149">
        <f>IF(U156="nulová",N156,0)</f>
        <v>0</v>
      </c>
      <c r="BJ156" s="24" t="s">
        <v>11</v>
      </c>
      <c r="BK156" s="149">
        <f>ROUND(L156*K156,0)</f>
        <v>0</v>
      </c>
      <c r="BL156" s="24" t="s">
        <v>247</v>
      </c>
      <c r="BM156" s="24" t="s">
        <v>278</v>
      </c>
    </row>
    <row r="157" spans="2:65" s="1" customFormat="1" ht="25.5" customHeight="1">
      <c r="B157" s="185"/>
      <c r="C157" s="219" t="s">
        <v>279</v>
      </c>
      <c r="D157" s="219" t="s">
        <v>163</v>
      </c>
      <c r="E157" s="220" t="s">
        <v>280</v>
      </c>
      <c r="F157" s="221" t="s">
        <v>281</v>
      </c>
      <c r="G157" s="221"/>
      <c r="H157" s="221"/>
      <c r="I157" s="221"/>
      <c r="J157" s="222" t="s">
        <v>260</v>
      </c>
      <c r="K157" s="223">
        <v>1</v>
      </c>
      <c r="L157" s="224">
        <v>0</v>
      </c>
      <c r="M157" s="224"/>
      <c r="N157" s="225">
        <f>ROUND(L157*K157,0)</f>
        <v>0</v>
      </c>
      <c r="O157" s="225"/>
      <c r="P157" s="225"/>
      <c r="Q157" s="225"/>
      <c r="R157" s="189"/>
      <c r="T157" s="226" t="s">
        <v>5</v>
      </c>
      <c r="U157" s="58" t="s">
        <v>40</v>
      </c>
      <c r="V157" s="49"/>
      <c r="W157" s="227">
        <f>V157*K157</f>
        <v>0</v>
      </c>
      <c r="X157" s="227">
        <v>0</v>
      </c>
      <c r="Y157" s="227">
        <f>X157*K157</f>
        <v>0</v>
      </c>
      <c r="Z157" s="227">
        <v>0</v>
      </c>
      <c r="AA157" s="228">
        <f>Z157*K157</f>
        <v>0</v>
      </c>
      <c r="AR157" s="24" t="s">
        <v>247</v>
      </c>
      <c r="AT157" s="24" t="s">
        <v>163</v>
      </c>
      <c r="AU157" s="24" t="s">
        <v>84</v>
      </c>
      <c r="AY157" s="24" t="s">
        <v>162</v>
      </c>
      <c r="BE157" s="149">
        <f>IF(U157="základní",N157,0)</f>
        <v>0</v>
      </c>
      <c r="BF157" s="149">
        <f>IF(U157="snížená",N157,0)</f>
        <v>0</v>
      </c>
      <c r="BG157" s="149">
        <f>IF(U157="zákl. přenesená",N157,0)</f>
        <v>0</v>
      </c>
      <c r="BH157" s="149">
        <f>IF(U157="sníž. přenesená",N157,0)</f>
        <v>0</v>
      </c>
      <c r="BI157" s="149">
        <f>IF(U157="nulová",N157,0)</f>
        <v>0</v>
      </c>
      <c r="BJ157" s="24" t="s">
        <v>11</v>
      </c>
      <c r="BK157" s="149">
        <f>ROUND(L157*K157,0)</f>
        <v>0</v>
      </c>
      <c r="BL157" s="24" t="s">
        <v>247</v>
      </c>
      <c r="BM157" s="24" t="s">
        <v>282</v>
      </c>
    </row>
    <row r="158" spans="2:65" s="1" customFormat="1" ht="63.75" customHeight="1">
      <c r="B158" s="185"/>
      <c r="C158" s="219" t="s">
        <v>283</v>
      </c>
      <c r="D158" s="219" t="s">
        <v>163</v>
      </c>
      <c r="E158" s="220" t="s">
        <v>284</v>
      </c>
      <c r="F158" s="221" t="s">
        <v>285</v>
      </c>
      <c r="G158" s="221"/>
      <c r="H158" s="221"/>
      <c r="I158" s="221"/>
      <c r="J158" s="222" t="s">
        <v>260</v>
      </c>
      <c r="K158" s="223">
        <v>2</v>
      </c>
      <c r="L158" s="224">
        <v>0</v>
      </c>
      <c r="M158" s="224"/>
      <c r="N158" s="225">
        <f>ROUND(L158*K158,0)</f>
        <v>0</v>
      </c>
      <c r="O158" s="225"/>
      <c r="P158" s="225"/>
      <c r="Q158" s="225"/>
      <c r="R158" s="189"/>
      <c r="T158" s="226" t="s">
        <v>5</v>
      </c>
      <c r="U158" s="58" t="s">
        <v>40</v>
      </c>
      <c r="V158" s="49"/>
      <c r="W158" s="227">
        <f>V158*K158</f>
        <v>0</v>
      </c>
      <c r="X158" s="227">
        <v>0</v>
      </c>
      <c r="Y158" s="227">
        <f>X158*K158</f>
        <v>0</v>
      </c>
      <c r="Z158" s="227">
        <v>0</v>
      </c>
      <c r="AA158" s="228">
        <f>Z158*K158</f>
        <v>0</v>
      </c>
      <c r="AR158" s="24" t="s">
        <v>247</v>
      </c>
      <c r="AT158" s="24" t="s">
        <v>163</v>
      </c>
      <c r="AU158" s="24" t="s">
        <v>84</v>
      </c>
      <c r="AY158" s="24" t="s">
        <v>162</v>
      </c>
      <c r="BE158" s="149">
        <f>IF(U158="základní",N158,0)</f>
        <v>0</v>
      </c>
      <c r="BF158" s="149">
        <f>IF(U158="snížená",N158,0)</f>
        <v>0</v>
      </c>
      <c r="BG158" s="149">
        <f>IF(U158="zákl. přenesená",N158,0)</f>
        <v>0</v>
      </c>
      <c r="BH158" s="149">
        <f>IF(U158="sníž. přenesená",N158,0)</f>
        <v>0</v>
      </c>
      <c r="BI158" s="149">
        <f>IF(U158="nulová",N158,0)</f>
        <v>0</v>
      </c>
      <c r="BJ158" s="24" t="s">
        <v>11</v>
      </c>
      <c r="BK158" s="149">
        <f>ROUND(L158*K158,0)</f>
        <v>0</v>
      </c>
      <c r="BL158" s="24" t="s">
        <v>247</v>
      </c>
      <c r="BM158" s="24" t="s">
        <v>286</v>
      </c>
    </row>
    <row r="159" spans="2:65" s="1" customFormat="1" ht="25.5" customHeight="1">
      <c r="B159" s="185"/>
      <c r="C159" s="219" t="s">
        <v>287</v>
      </c>
      <c r="D159" s="219" t="s">
        <v>163</v>
      </c>
      <c r="E159" s="220" t="s">
        <v>288</v>
      </c>
      <c r="F159" s="221" t="s">
        <v>289</v>
      </c>
      <c r="G159" s="221"/>
      <c r="H159" s="221"/>
      <c r="I159" s="221"/>
      <c r="J159" s="222" t="s">
        <v>260</v>
      </c>
      <c r="K159" s="223">
        <v>2</v>
      </c>
      <c r="L159" s="224">
        <v>0</v>
      </c>
      <c r="M159" s="224"/>
      <c r="N159" s="225">
        <f>ROUND(L159*K159,0)</f>
        <v>0</v>
      </c>
      <c r="O159" s="225"/>
      <c r="P159" s="225"/>
      <c r="Q159" s="225"/>
      <c r="R159" s="189"/>
      <c r="T159" s="226" t="s">
        <v>5</v>
      </c>
      <c r="U159" s="58" t="s">
        <v>40</v>
      </c>
      <c r="V159" s="49"/>
      <c r="W159" s="227">
        <f>V159*K159</f>
        <v>0</v>
      </c>
      <c r="X159" s="227">
        <v>0</v>
      </c>
      <c r="Y159" s="227">
        <f>X159*K159</f>
        <v>0</v>
      </c>
      <c r="Z159" s="227">
        <v>0</v>
      </c>
      <c r="AA159" s="228">
        <f>Z159*K159</f>
        <v>0</v>
      </c>
      <c r="AR159" s="24" t="s">
        <v>247</v>
      </c>
      <c r="AT159" s="24" t="s">
        <v>163</v>
      </c>
      <c r="AU159" s="24" t="s">
        <v>84</v>
      </c>
      <c r="AY159" s="24" t="s">
        <v>162</v>
      </c>
      <c r="BE159" s="149">
        <f>IF(U159="základní",N159,0)</f>
        <v>0</v>
      </c>
      <c r="BF159" s="149">
        <f>IF(U159="snížená",N159,0)</f>
        <v>0</v>
      </c>
      <c r="BG159" s="149">
        <f>IF(U159="zákl. přenesená",N159,0)</f>
        <v>0</v>
      </c>
      <c r="BH159" s="149">
        <f>IF(U159="sníž. přenesená",N159,0)</f>
        <v>0</v>
      </c>
      <c r="BI159" s="149">
        <f>IF(U159="nulová",N159,0)</f>
        <v>0</v>
      </c>
      <c r="BJ159" s="24" t="s">
        <v>11</v>
      </c>
      <c r="BK159" s="149">
        <f>ROUND(L159*K159,0)</f>
        <v>0</v>
      </c>
      <c r="BL159" s="24" t="s">
        <v>247</v>
      </c>
      <c r="BM159" s="24" t="s">
        <v>290</v>
      </c>
    </row>
    <row r="160" spans="2:65" s="1" customFormat="1" ht="16.5" customHeight="1">
      <c r="B160" s="185"/>
      <c r="C160" s="219" t="s">
        <v>291</v>
      </c>
      <c r="D160" s="219" t="s">
        <v>163</v>
      </c>
      <c r="E160" s="220" t="s">
        <v>292</v>
      </c>
      <c r="F160" s="221" t="s">
        <v>293</v>
      </c>
      <c r="G160" s="221"/>
      <c r="H160" s="221"/>
      <c r="I160" s="221"/>
      <c r="J160" s="222" t="s">
        <v>179</v>
      </c>
      <c r="K160" s="223">
        <v>8</v>
      </c>
      <c r="L160" s="224">
        <v>0</v>
      </c>
      <c r="M160" s="224"/>
      <c r="N160" s="225">
        <f>ROUND(L160*K160,0)</f>
        <v>0</v>
      </c>
      <c r="O160" s="225"/>
      <c r="P160" s="225"/>
      <c r="Q160" s="225"/>
      <c r="R160" s="189"/>
      <c r="T160" s="226" t="s">
        <v>5</v>
      </c>
      <c r="U160" s="58" t="s">
        <v>40</v>
      </c>
      <c r="V160" s="49"/>
      <c r="W160" s="227">
        <f>V160*K160</f>
        <v>0</v>
      </c>
      <c r="X160" s="227">
        <v>0</v>
      </c>
      <c r="Y160" s="227">
        <f>X160*K160</f>
        <v>0</v>
      </c>
      <c r="Z160" s="227">
        <v>0</v>
      </c>
      <c r="AA160" s="228">
        <f>Z160*K160</f>
        <v>0</v>
      </c>
      <c r="AR160" s="24" t="s">
        <v>247</v>
      </c>
      <c r="AT160" s="24" t="s">
        <v>163</v>
      </c>
      <c r="AU160" s="24" t="s">
        <v>84</v>
      </c>
      <c r="AY160" s="24" t="s">
        <v>162</v>
      </c>
      <c r="BE160" s="149">
        <f>IF(U160="základní",N160,0)</f>
        <v>0</v>
      </c>
      <c r="BF160" s="149">
        <f>IF(U160="snížená",N160,0)</f>
        <v>0</v>
      </c>
      <c r="BG160" s="149">
        <f>IF(U160="zákl. přenesená",N160,0)</f>
        <v>0</v>
      </c>
      <c r="BH160" s="149">
        <f>IF(U160="sníž. přenesená",N160,0)</f>
        <v>0</v>
      </c>
      <c r="BI160" s="149">
        <f>IF(U160="nulová",N160,0)</f>
        <v>0</v>
      </c>
      <c r="BJ160" s="24" t="s">
        <v>11</v>
      </c>
      <c r="BK160" s="149">
        <f>ROUND(L160*K160,0)</f>
        <v>0</v>
      </c>
      <c r="BL160" s="24" t="s">
        <v>247</v>
      </c>
      <c r="BM160" s="24" t="s">
        <v>294</v>
      </c>
    </row>
    <row r="161" spans="2:65" s="1" customFormat="1" ht="16.5" customHeight="1">
      <c r="B161" s="185"/>
      <c r="C161" s="219" t="s">
        <v>295</v>
      </c>
      <c r="D161" s="219" t="s">
        <v>163</v>
      </c>
      <c r="E161" s="220" t="s">
        <v>296</v>
      </c>
      <c r="F161" s="221" t="s">
        <v>297</v>
      </c>
      <c r="G161" s="221"/>
      <c r="H161" s="221"/>
      <c r="I161" s="221"/>
      <c r="J161" s="222" t="s">
        <v>260</v>
      </c>
      <c r="K161" s="223">
        <v>2</v>
      </c>
      <c r="L161" s="224">
        <v>0</v>
      </c>
      <c r="M161" s="224"/>
      <c r="N161" s="225">
        <f>ROUND(L161*K161,0)</f>
        <v>0</v>
      </c>
      <c r="O161" s="225"/>
      <c r="P161" s="225"/>
      <c r="Q161" s="225"/>
      <c r="R161" s="189"/>
      <c r="T161" s="226" t="s">
        <v>5</v>
      </c>
      <c r="U161" s="58" t="s">
        <v>40</v>
      </c>
      <c r="V161" s="49"/>
      <c r="W161" s="227">
        <f>V161*K161</f>
        <v>0</v>
      </c>
      <c r="X161" s="227">
        <v>0</v>
      </c>
      <c r="Y161" s="227">
        <f>X161*K161</f>
        <v>0</v>
      </c>
      <c r="Z161" s="227">
        <v>0</v>
      </c>
      <c r="AA161" s="228">
        <f>Z161*K161</f>
        <v>0</v>
      </c>
      <c r="AR161" s="24" t="s">
        <v>247</v>
      </c>
      <c r="AT161" s="24" t="s">
        <v>163</v>
      </c>
      <c r="AU161" s="24" t="s">
        <v>84</v>
      </c>
      <c r="AY161" s="24" t="s">
        <v>162</v>
      </c>
      <c r="BE161" s="149">
        <f>IF(U161="základní",N161,0)</f>
        <v>0</v>
      </c>
      <c r="BF161" s="149">
        <f>IF(U161="snížená",N161,0)</f>
        <v>0</v>
      </c>
      <c r="BG161" s="149">
        <f>IF(U161="zákl. přenesená",N161,0)</f>
        <v>0</v>
      </c>
      <c r="BH161" s="149">
        <f>IF(U161="sníž. přenesená",N161,0)</f>
        <v>0</v>
      </c>
      <c r="BI161" s="149">
        <f>IF(U161="nulová",N161,0)</f>
        <v>0</v>
      </c>
      <c r="BJ161" s="24" t="s">
        <v>11</v>
      </c>
      <c r="BK161" s="149">
        <f>ROUND(L161*K161,0)</f>
        <v>0</v>
      </c>
      <c r="BL161" s="24" t="s">
        <v>247</v>
      </c>
      <c r="BM161" s="24" t="s">
        <v>298</v>
      </c>
    </row>
    <row r="162" spans="2:65" s="1" customFormat="1" ht="16.5" customHeight="1">
      <c r="B162" s="185"/>
      <c r="C162" s="219" t="s">
        <v>299</v>
      </c>
      <c r="D162" s="219" t="s">
        <v>163</v>
      </c>
      <c r="E162" s="220" t="s">
        <v>300</v>
      </c>
      <c r="F162" s="221" t="s">
        <v>301</v>
      </c>
      <c r="G162" s="221"/>
      <c r="H162" s="221"/>
      <c r="I162" s="221"/>
      <c r="J162" s="222" t="s">
        <v>179</v>
      </c>
      <c r="K162" s="223">
        <v>8</v>
      </c>
      <c r="L162" s="224">
        <v>0</v>
      </c>
      <c r="M162" s="224"/>
      <c r="N162" s="225">
        <f>ROUND(L162*K162,0)</f>
        <v>0</v>
      </c>
      <c r="O162" s="225"/>
      <c r="P162" s="225"/>
      <c r="Q162" s="225"/>
      <c r="R162" s="189"/>
      <c r="T162" s="226" t="s">
        <v>5</v>
      </c>
      <c r="U162" s="58" t="s">
        <v>40</v>
      </c>
      <c r="V162" s="49"/>
      <c r="W162" s="227">
        <f>V162*K162</f>
        <v>0</v>
      </c>
      <c r="X162" s="227">
        <v>0</v>
      </c>
      <c r="Y162" s="227">
        <f>X162*K162</f>
        <v>0</v>
      </c>
      <c r="Z162" s="227">
        <v>0</v>
      </c>
      <c r="AA162" s="228">
        <f>Z162*K162</f>
        <v>0</v>
      </c>
      <c r="AR162" s="24" t="s">
        <v>247</v>
      </c>
      <c r="AT162" s="24" t="s">
        <v>163</v>
      </c>
      <c r="AU162" s="24" t="s">
        <v>84</v>
      </c>
      <c r="AY162" s="24" t="s">
        <v>162</v>
      </c>
      <c r="BE162" s="149">
        <f>IF(U162="základní",N162,0)</f>
        <v>0</v>
      </c>
      <c r="BF162" s="149">
        <f>IF(U162="snížená",N162,0)</f>
        <v>0</v>
      </c>
      <c r="BG162" s="149">
        <f>IF(U162="zákl. přenesená",N162,0)</f>
        <v>0</v>
      </c>
      <c r="BH162" s="149">
        <f>IF(U162="sníž. přenesená",N162,0)</f>
        <v>0</v>
      </c>
      <c r="BI162" s="149">
        <f>IF(U162="nulová",N162,0)</f>
        <v>0</v>
      </c>
      <c r="BJ162" s="24" t="s">
        <v>11</v>
      </c>
      <c r="BK162" s="149">
        <f>ROUND(L162*K162,0)</f>
        <v>0</v>
      </c>
      <c r="BL162" s="24" t="s">
        <v>247</v>
      </c>
      <c r="BM162" s="24" t="s">
        <v>302</v>
      </c>
    </row>
    <row r="163" spans="2:65" s="1" customFormat="1" ht="38.25" customHeight="1">
      <c r="B163" s="185"/>
      <c r="C163" s="219" t="s">
        <v>181</v>
      </c>
      <c r="D163" s="219" t="s">
        <v>163</v>
      </c>
      <c r="E163" s="220" t="s">
        <v>303</v>
      </c>
      <c r="F163" s="221" t="s">
        <v>304</v>
      </c>
      <c r="G163" s="221"/>
      <c r="H163" s="221"/>
      <c r="I163" s="221"/>
      <c r="J163" s="222" t="s">
        <v>260</v>
      </c>
      <c r="K163" s="223">
        <v>1</v>
      </c>
      <c r="L163" s="224">
        <v>0</v>
      </c>
      <c r="M163" s="224"/>
      <c r="N163" s="225">
        <f>ROUND(L163*K163,0)</f>
        <v>0</v>
      </c>
      <c r="O163" s="225"/>
      <c r="P163" s="225"/>
      <c r="Q163" s="225"/>
      <c r="R163" s="189"/>
      <c r="T163" s="226" t="s">
        <v>5</v>
      </c>
      <c r="U163" s="58" t="s">
        <v>40</v>
      </c>
      <c r="V163" s="49"/>
      <c r="W163" s="227">
        <f>V163*K163</f>
        <v>0</v>
      </c>
      <c r="X163" s="227">
        <v>0</v>
      </c>
      <c r="Y163" s="227">
        <f>X163*K163</f>
        <v>0</v>
      </c>
      <c r="Z163" s="227">
        <v>0</v>
      </c>
      <c r="AA163" s="228">
        <f>Z163*K163</f>
        <v>0</v>
      </c>
      <c r="AR163" s="24" t="s">
        <v>247</v>
      </c>
      <c r="AT163" s="24" t="s">
        <v>163</v>
      </c>
      <c r="AU163" s="24" t="s">
        <v>84</v>
      </c>
      <c r="AY163" s="24" t="s">
        <v>162</v>
      </c>
      <c r="BE163" s="149">
        <f>IF(U163="základní",N163,0)</f>
        <v>0</v>
      </c>
      <c r="BF163" s="149">
        <f>IF(U163="snížená",N163,0)</f>
        <v>0</v>
      </c>
      <c r="BG163" s="149">
        <f>IF(U163="zákl. přenesená",N163,0)</f>
        <v>0</v>
      </c>
      <c r="BH163" s="149">
        <f>IF(U163="sníž. přenesená",N163,0)</f>
        <v>0</v>
      </c>
      <c r="BI163" s="149">
        <f>IF(U163="nulová",N163,0)</f>
        <v>0</v>
      </c>
      <c r="BJ163" s="24" t="s">
        <v>11</v>
      </c>
      <c r="BK163" s="149">
        <f>ROUND(L163*K163,0)</f>
        <v>0</v>
      </c>
      <c r="BL163" s="24" t="s">
        <v>247</v>
      </c>
      <c r="BM163" s="24" t="s">
        <v>305</v>
      </c>
    </row>
    <row r="164" spans="2:65" s="1" customFormat="1" ht="25.5" customHeight="1">
      <c r="B164" s="185"/>
      <c r="C164" s="219" t="s">
        <v>306</v>
      </c>
      <c r="D164" s="219" t="s">
        <v>163</v>
      </c>
      <c r="E164" s="220" t="s">
        <v>307</v>
      </c>
      <c r="F164" s="221" t="s">
        <v>308</v>
      </c>
      <c r="G164" s="221"/>
      <c r="H164" s="221"/>
      <c r="I164" s="221"/>
      <c r="J164" s="222" t="s">
        <v>260</v>
      </c>
      <c r="K164" s="223">
        <v>1</v>
      </c>
      <c r="L164" s="224">
        <v>0</v>
      </c>
      <c r="M164" s="224"/>
      <c r="N164" s="225">
        <f>ROUND(L164*K164,0)</f>
        <v>0</v>
      </c>
      <c r="O164" s="225"/>
      <c r="P164" s="225"/>
      <c r="Q164" s="225"/>
      <c r="R164" s="189"/>
      <c r="T164" s="226" t="s">
        <v>5</v>
      </c>
      <c r="U164" s="58" t="s">
        <v>40</v>
      </c>
      <c r="V164" s="49"/>
      <c r="W164" s="227">
        <f>V164*K164</f>
        <v>0</v>
      </c>
      <c r="X164" s="227">
        <v>0</v>
      </c>
      <c r="Y164" s="227">
        <f>X164*K164</f>
        <v>0</v>
      </c>
      <c r="Z164" s="227">
        <v>0</v>
      </c>
      <c r="AA164" s="228">
        <f>Z164*K164</f>
        <v>0</v>
      </c>
      <c r="AR164" s="24" t="s">
        <v>247</v>
      </c>
      <c r="AT164" s="24" t="s">
        <v>163</v>
      </c>
      <c r="AU164" s="24" t="s">
        <v>84</v>
      </c>
      <c r="AY164" s="24" t="s">
        <v>162</v>
      </c>
      <c r="BE164" s="149">
        <f>IF(U164="základní",N164,0)</f>
        <v>0</v>
      </c>
      <c r="BF164" s="149">
        <f>IF(U164="snížená",N164,0)</f>
        <v>0</v>
      </c>
      <c r="BG164" s="149">
        <f>IF(U164="zákl. přenesená",N164,0)</f>
        <v>0</v>
      </c>
      <c r="BH164" s="149">
        <f>IF(U164="sníž. přenesená",N164,0)</f>
        <v>0</v>
      </c>
      <c r="BI164" s="149">
        <f>IF(U164="nulová",N164,0)</f>
        <v>0</v>
      </c>
      <c r="BJ164" s="24" t="s">
        <v>11</v>
      </c>
      <c r="BK164" s="149">
        <f>ROUND(L164*K164,0)</f>
        <v>0</v>
      </c>
      <c r="BL164" s="24" t="s">
        <v>247</v>
      </c>
      <c r="BM164" s="24" t="s">
        <v>309</v>
      </c>
    </row>
    <row r="165" spans="2:65" s="1" customFormat="1" ht="25.5" customHeight="1">
      <c r="B165" s="185"/>
      <c r="C165" s="219" t="s">
        <v>310</v>
      </c>
      <c r="D165" s="219" t="s">
        <v>163</v>
      </c>
      <c r="E165" s="220" t="s">
        <v>311</v>
      </c>
      <c r="F165" s="221" t="s">
        <v>312</v>
      </c>
      <c r="G165" s="221"/>
      <c r="H165" s="221"/>
      <c r="I165" s="221"/>
      <c r="J165" s="222" t="s">
        <v>260</v>
      </c>
      <c r="K165" s="223">
        <v>2</v>
      </c>
      <c r="L165" s="224">
        <v>0</v>
      </c>
      <c r="M165" s="224"/>
      <c r="N165" s="225">
        <f>ROUND(L165*K165,0)</f>
        <v>0</v>
      </c>
      <c r="O165" s="225"/>
      <c r="P165" s="225"/>
      <c r="Q165" s="225"/>
      <c r="R165" s="189"/>
      <c r="T165" s="226" t="s">
        <v>5</v>
      </c>
      <c r="U165" s="58" t="s">
        <v>40</v>
      </c>
      <c r="V165" s="49"/>
      <c r="W165" s="227">
        <f>V165*K165</f>
        <v>0</v>
      </c>
      <c r="X165" s="227">
        <v>0</v>
      </c>
      <c r="Y165" s="227">
        <f>X165*K165</f>
        <v>0</v>
      </c>
      <c r="Z165" s="227">
        <v>0</v>
      </c>
      <c r="AA165" s="228">
        <f>Z165*K165</f>
        <v>0</v>
      </c>
      <c r="AR165" s="24" t="s">
        <v>247</v>
      </c>
      <c r="AT165" s="24" t="s">
        <v>163</v>
      </c>
      <c r="AU165" s="24" t="s">
        <v>84</v>
      </c>
      <c r="AY165" s="24" t="s">
        <v>162</v>
      </c>
      <c r="BE165" s="149">
        <f>IF(U165="základní",N165,0)</f>
        <v>0</v>
      </c>
      <c r="BF165" s="149">
        <f>IF(U165="snížená",N165,0)</f>
        <v>0</v>
      </c>
      <c r="BG165" s="149">
        <f>IF(U165="zákl. přenesená",N165,0)</f>
        <v>0</v>
      </c>
      <c r="BH165" s="149">
        <f>IF(U165="sníž. přenesená",N165,0)</f>
        <v>0</v>
      </c>
      <c r="BI165" s="149">
        <f>IF(U165="nulová",N165,0)</f>
        <v>0</v>
      </c>
      <c r="BJ165" s="24" t="s">
        <v>11</v>
      </c>
      <c r="BK165" s="149">
        <f>ROUND(L165*K165,0)</f>
        <v>0</v>
      </c>
      <c r="BL165" s="24" t="s">
        <v>247</v>
      </c>
      <c r="BM165" s="24" t="s">
        <v>313</v>
      </c>
    </row>
    <row r="166" spans="2:65" s="1" customFormat="1" ht="25.5" customHeight="1">
      <c r="B166" s="185"/>
      <c r="C166" s="219" t="s">
        <v>314</v>
      </c>
      <c r="D166" s="219" t="s">
        <v>163</v>
      </c>
      <c r="E166" s="220" t="s">
        <v>315</v>
      </c>
      <c r="F166" s="221" t="s">
        <v>316</v>
      </c>
      <c r="G166" s="221"/>
      <c r="H166" s="221"/>
      <c r="I166" s="221"/>
      <c r="J166" s="222" t="s">
        <v>226</v>
      </c>
      <c r="K166" s="223">
        <v>30</v>
      </c>
      <c r="L166" s="224">
        <v>0</v>
      </c>
      <c r="M166" s="224"/>
      <c r="N166" s="225">
        <f>ROUND(L166*K166,0)</f>
        <v>0</v>
      </c>
      <c r="O166" s="225"/>
      <c r="P166" s="225"/>
      <c r="Q166" s="225"/>
      <c r="R166" s="189"/>
      <c r="T166" s="226" t="s">
        <v>5</v>
      </c>
      <c r="U166" s="58" t="s">
        <v>40</v>
      </c>
      <c r="V166" s="49"/>
      <c r="W166" s="227">
        <f>V166*K166</f>
        <v>0</v>
      </c>
      <c r="X166" s="227">
        <v>0.00039</v>
      </c>
      <c r="Y166" s="227">
        <f>X166*K166</f>
        <v>0.0117</v>
      </c>
      <c r="Z166" s="227">
        <v>0</v>
      </c>
      <c r="AA166" s="228">
        <f>Z166*K166</f>
        <v>0</v>
      </c>
      <c r="AR166" s="24" t="s">
        <v>247</v>
      </c>
      <c r="AT166" s="24" t="s">
        <v>163</v>
      </c>
      <c r="AU166" s="24" t="s">
        <v>84</v>
      </c>
      <c r="AY166" s="24" t="s">
        <v>162</v>
      </c>
      <c r="BE166" s="149">
        <f>IF(U166="základní",N166,0)</f>
        <v>0</v>
      </c>
      <c r="BF166" s="149">
        <f>IF(U166="snížená",N166,0)</f>
        <v>0</v>
      </c>
      <c r="BG166" s="149">
        <f>IF(U166="zákl. přenesená",N166,0)</f>
        <v>0</v>
      </c>
      <c r="BH166" s="149">
        <f>IF(U166="sníž. přenesená",N166,0)</f>
        <v>0</v>
      </c>
      <c r="BI166" s="149">
        <f>IF(U166="nulová",N166,0)</f>
        <v>0</v>
      </c>
      <c r="BJ166" s="24" t="s">
        <v>11</v>
      </c>
      <c r="BK166" s="149">
        <f>ROUND(L166*K166,0)</f>
        <v>0</v>
      </c>
      <c r="BL166" s="24" t="s">
        <v>247</v>
      </c>
      <c r="BM166" s="24" t="s">
        <v>317</v>
      </c>
    </row>
    <row r="167" spans="2:65" s="1" customFormat="1" ht="25.5" customHeight="1">
      <c r="B167" s="185"/>
      <c r="C167" s="219" t="s">
        <v>189</v>
      </c>
      <c r="D167" s="219" t="s">
        <v>163</v>
      </c>
      <c r="E167" s="220" t="s">
        <v>318</v>
      </c>
      <c r="F167" s="221" t="s">
        <v>319</v>
      </c>
      <c r="G167" s="221"/>
      <c r="H167" s="221"/>
      <c r="I167" s="221"/>
      <c r="J167" s="222" t="s">
        <v>256</v>
      </c>
      <c r="K167" s="236">
        <v>0</v>
      </c>
      <c r="L167" s="224">
        <v>0</v>
      </c>
      <c r="M167" s="224"/>
      <c r="N167" s="225">
        <f>ROUND(L167*K167,0)</f>
        <v>0</v>
      </c>
      <c r="O167" s="225"/>
      <c r="P167" s="225"/>
      <c r="Q167" s="225"/>
      <c r="R167" s="189"/>
      <c r="T167" s="226" t="s">
        <v>5</v>
      </c>
      <c r="U167" s="58" t="s">
        <v>40</v>
      </c>
      <c r="V167" s="49"/>
      <c r="W167" s="227">
        <f>V167*K167</f>
        <v>0</v>
      </c>
      <c r="X167" s="227">
        <v>0</v>
      </c>
      <c r="Y167" s="227">
        <f>X167*K167</f>
        <v>0</v>
      </c>
      <c r="Z167" s="227">
        <v>0</v>
      </c>
      <c r="AA167" s="228">
        <f>Z167*K167</f>
        <v>0</v>
      </c>
      <c r="AR167" s="24" t="s">
        <v>247</v>
      </c>
      <c r="AT167" s="24" t="s">
        <v>163</v>
      </c>
      <c r="AU167" s="24" t="s">
        <v>84</v>
      </c>
      <c r="AY167" s="24" t="s">
        <v>162</v>
      </c>
      <c r="BE167" s="149">
        <f>IF(U167="základní",N167,0)</f>
        <v>0</v>
      </c>
      <c r="BF167" s="149">
        <f>IF(U167="snížená",N167,0)</f>
        <v>0</v>
      </c>
      <c r="BG167" s="149">
        <f>IF(U167="zákl. přenesená",N167,0)</f>
        <v>0</v>
      </c>
      <c r="BH167" s="149">
        <f>IF(U167="sníž. přenesená",N167,0)</f>
        <v>0</v>
      </c>
      <c r="BI167" s="149">
        <f>IF(U167="nulová",N167,0)</f>
        <v>0</v>
      </c>
      <c r="BJ167" s="24" t="s">
        <v>11</v>
      </c>
      <c r="BK167" s="149">
        <f>ROUND(L167*K167,0)</f>
        <v>0</v>
      </c>
      <c r="BL167" s="24" t="s">
        <v>247</v>
      </c>
      <c r="BM167" s="24" t="s">
        <v>320</v>
      </c>
    </row>
    <row r="168" spans="2:63" s="9" customFormat="1" ht="29.85" customHeight="1">
      <c r="B168" s="207"/>
      <c r="C168" s="208"/>
      <c r="D168" s="241" t="s">
        <v>207</v>
      </c>
      <c r="E168" s="241"/>
      <c r="F168" s="241"/>
      <c r="G168" s="241"/>
      <c r="H168" s="241"/>
      <c r="I168" s="241"/>
      <c r="J168" s="241"/>
      <c r="K168" s="241"/>
      <c r="L168" s="241"/>
      <c r="M168" s="241"/>
      <c r="N168" s="253">
        <f>BK168</f>
        <v>0</v>
      </c>
      <c r="O168" s="254"/>
      <c r="P168" s="254"/>
      <c r="Q168" s="254"/>
      <c r="R168" s="212"/>
      <c r="T168" s="213"/>
      <c r="U168" s="208"/>
      <c r="V168" s="208"/>
      <c r="W168" s="214">
        <f>SUM(W169:W170)</f>
        <v>0</v>
      </c>
      <c r="X168" s="208"/>
      <c r="Y168" s="214">
        <f>SUM(Y169:Y170)</f>
        <v>0.02174</v>
      </c>
      <c r="Z168" s="208"/>
      <c r="AA168" s="215">
        <f>SUM(AA169:AA170)</f>
        <v>0</v>
      </c>
      <c r="AR168" s="216" t="s">
        <v>84</v>
      </c>
      <c r="AT168" s="217" t="s">
        <v>74</v>
      </c>
      <c r="AU168" s="217" t="s">
        <v>11</v>
      </c>
      <c r="AY168" s="216" t="s">
        <v>162</v>
      </c>
      <c r="BK168" s="218">
        <f>SUM(BK169:BK170)</f>
        <v>0</v>
      </c>
    </row>
    <row r="169" spans="2:65" s="1" customFormat="1" ht="25.5" customHeight="1">
      <c r="B169" s="185"/>
      <c r="C169" s="219" t="s">
        <v>193</v>
      </c>
      <c r="D169" s="219" t="s">
        <v>163</v>
      </c>
      <c r="E169" s="220" t="s">
        <v>321</v>
      </c>
      <c r="F169" s="221" t="s">
        <v>322</v>
      </c>
      <c r="G169" s="221"/>
      <c r="H169" s="221"/>
      <c r="I169" s="221"/>
      <c r="J169" s="222" t="s">
        <v>260</v>
      </c>
      <c r="K169" s="223">
        <v>2</v>
      </c>
      <c r="L169" s="224">
        <v>0</v>
      </c>
      <c r="M169" s="224"/>
      <c r="N169" s="225">
        <f>ROUND(L169*K169,0)</f>
        <v>0</v>
      </c>
      <c r="O169" s="225"/>
      <c r="P169" s="225"/>
      <c r="Q169" s="225"/>
      <c r="R169" s="189"/>
      <c r="T169" s="226" t="s">
        <v>5</v>
      </c>
      <c r="U169" s="58" t="s">
        <v>40</v>
      </c>
      <c r="V169" s="49"/>
      <c r="W169" s="227">
        <f>V169*K169</f>
        <v>0</v>
      </c>
      <c r="X169" s="227">
        <v>0</v>
      </c>
      <c r="Y169" s="227">
        <f>X169*K169</f>
        <v>0</v>
      </c>
      <c r="Z169" s="227">
        <v>0</v>
      </c>
      <c r="AA169" s="228">
        <f>Z169*K169</f>
        <v>0</v>
      </c>
      <c r="AR169" s="24" t="s">
        <v>161</v>
      </c>
      <c r="AT169" s="24" t="s">
        <v>163</v>
      </c>
      <c r="AU169" s="24" t="s">
        <v>84</v>
      </c>
      <c r="AY169" s="24" t="s">
        <v>162</v>
      </c>
      <c r="BE169" s="149">
        <f>IF(U169="základní",N169,0)</f>
        <v>0</v>
      </c>
      <c r="BF169" s="149">
        <f>IF(U169="snížená",N169,0)</f>
        <v>0</v>
      </c>
      <c r="BG169" s="149">
        <f>IF(U169="zákl. přenesená",N169,0)</f>
        <v>0</v>
      </c>
      <c r="BH169" s="149">
        <f>IF(U169="sníž. přenesená",N169,0)</f>
        <v>0</v>
      </c>
      <c r="BI169" s="149">
        <f>IF(U169="nulová",N169,0)</f>
        <v>0</v>
      </c>
      <c r="BJ169" s="24" t="s">
        <v>11</v>
      </c>
      <c r="BK169" s="149">
        <f>ROUND(L169*K169,0)</f>
        <v>0</v>
      </c>
      <c r="BL169" s="24" t="s">
        <v>161</v>
      </c>
      <c r="BM169" s="24" t="s">
        <v>323</v>
      </c>
    </row>
    <row r="170" spans="2:65" s="1" customFormat="1" ht="38.25" customHeight="1">
      <c r="B170" s="185"/>
      <c r="C170" s="219" t="s">
        <v>185</v>
      </c>
      <c r="D170" s="219" t="s">
        <v>163</v>
      </c>
      <c r="E170" s="220" t="s">
        <v>324</v>
      </c>
      <c r="F170" s="221" t="s">
        <v>325</v>
      </c>
      <c r="G170" s="221"/>
      <c r="H170" s="221"/>
      <c r="I170" s="221"/>
      <c r="J170" s="222" t="s">
        <v>260</v>
      </c>
      <c r="K170" s="223">
        <v>2</v>
      </c>
      <c r="L170" s="224">
        <v>0</v>
      </c>
      <c r="M170" s="224"/>
      <c r="N170" s="225">
        <f>ROUND(L170*K170,0)</f>
        <v>0</v>
      </c>
      <c r="O170" s="225"/>
      <c r="P170" s="225"/>
      <c r="Q170" s="225"/>
      <c r="R170" s="189"/>
      <c r="T170" s="226" t="s">
        <v>5</v>
      </c>
      <c r="U170" s="58" t="s">
        <v>40</v>
      </c>
      <c r="V170" s="49"/>
      <c r="W170" s="227">
        <f>V170*K170</f>
        <v>0</v>
      </c>
      <c r="X170" s="227">
        <v>0.01087</v>
      </c>
      <c r="Y170" s="227">
        <f>X170*K170</f>
        <v>0.02174</v>
      </c>
      <c r="Z170" s="227">
        <v>0</v>
      </c>
      <c r="AA170" s="228">
        <f>Z170*K170</f>
        <v>0</v>
      </c>
      <c r="AR170" s="24" t="s">
        <v>247</v>
      </c>
      <c r="AT170" s="24" t="s">
        <v>163</v>
      </c>
      <c r="AU170" s="24" t="s">
        <v>84</v>
      </c>
      <c r="AY170" s="24" t="s">
        <v>162</v>
      </c>
      <c r="BE170" s="149">
        <f>IF(U170="základní",N170,0)</f>
        <v>0</v>
      </c>
      <c r="BF170" s="149">
        <f>IF(U170="snížená",N170,0)</f>
        <v>0</v>
      </c>
      <c r="BG170" s="149">
        <f>IF(U170="zákl. přenesená",N170,0)</f>
        <v>0</v>
      </c>
      <c r="BH170" s="149">
        <f>IF(U170="sníž. přenesená",N170,0)</f>
        <v>0</v>
      </c>
      <c r="BI170" s="149">
        <f>IF(U170="nulová",N170,0)</f>
        <v>0</v>
      </c>
      <c r="BJ170" s="24" t="s">
        <v>11</v>
      </c>
      <c r="BK170" s="149">
        <f>ROUND(L170*K170,0)</f>
        <v>0</v>
      </c>
      <c r="BL170" s="24" t="s">
        <v>247</v>
      </c>
      <c r="BM170" s="24" t="s">
        <v>326</v>
      </c>
    </row>
    <row r="171" spans="2:63" s="9" customFormat="1" ht="29.85" customHeight="1">
      <c r="B171" s="207"/>
      <c r="C171" s="208"/>
      <c r="D171" s="241" t="s">
        <v>208</v>
      </c>
      <c r="E171" s="241"/>
      <c r="F171" s="241"/>
      <c r="G171" s="241"/>
      <c r="H171" s="241"/>
      <c r="I171" s="241"/>
      <c r="J171" s="241"/>
      <c r="K171" s="241"/>
      <c r="L171" s="241"/>
      <c r="M171" s="241"/>
      <c r="N171" s="253">
        <f>BK171</f>
        <v>0</v>
      </c>
      <c r="O171" s="254"/>
      <c r="P171" s="254"/>
      <c r="Q171" s="254"/>
      <c r="R171" s="212"/>
      <c r="T171" s="213"/>
      <c r="U171" s="208"/>
      <c r="V171" s="208"/>
      <c r="W171" s="214">
        <f>SUM(W172:W178)</f>
        <v>0</v>
      </c>
      <c r="X171" s="208"/>
      <c r="Y171" s="214">
        <f>SUM(Y172:Y178)</f>
        <v>0.45612</v>
      </c>
      <c r="Z171" s="208"/>
      <c r="AA171" s="215">
        <f>SUM(AA172:AA178)</f>
        <v>0</v>
      </c>
      <c r="AR171" s="216" t="s">
        <v>84</v>
      </c>
      <c r="AT171" s="217" t="s">
        <v>74</v>
      </c>
      <c r="AU171" s="217" t="s">
        <v>11</v>
      </c>
      <c r="AY171" s="216" t="s">
        <v>162</v>
      </c>
      <c r="BK171" s="218">
        <f>SUM(BK172:BK178)</f>
        <v>0</v>
      </c>
    </row>
    <row r="172" spans="2:65" s="1" customFormat="1" ht="38.25" customHeight="1">
      <c r="B172" s="185"/>
      <c r="C172" s="219" t="s">
        <v>12</v>
      </c>
      <c r="D172" s="219" t="s">
        <v>163</v>
      </c>
      <c r="E172" s="220" t="s">
        <v>327</v>
      </c>
      <c r="F172" s="221" t="s">
        <v>328</v>
      </c>
      <c r="G172" s="221"/>
      <c r="H172" s="221"/>
      <c r="I172" s="221"/>
      <c r="J172" s="222" t="s">
        <v>226</v>
      </c>
      <c r="K172" s="223">
        <v>21</v>
      </c>
      <c r="L172" s="224">
        <v>0</v>
      </c>
      <c r="M172" s="224"/>
      <c r="N172" s="225">
        <f>ROUND(L172*K172,0)</f>
        <v>0</v>
      </c>
      <c r="O172" s="225"/>
      <c r="P172" s="225"/>
      <c r="Q172" s="225"/>
      <c r="R172" s="189"/>
      <c r="T172" s="226" t="s">
        <v>5</v>
      </c>
      <c r="U172" s="58" t="s">
        <v>40</v>
      </c>
      <c r="V172" s="49"/>
      <c r="W172" s="227">
        <f>V172*K172</f>
        <v>0</v>
      </c>
      <c r="X172" s="227">
        <v>0.00296</v>
      </c>
      <c r="Y172" s="227">
        <f>X172*K172</f>
        <v>0.06216</v>
      </c>
      <c r="Z172" s="227">
        <v>0</v>
      </c>
      <c r="AA172" s="228">
        <f>Z172*K172</f>
        <v>0</v>
      </c>
      <c r="AR172" s="24" t="s">
        <v>247</v>
      </c>
      <c r="AT172" s="24" t="s">
        <v>163</v>
      </c>
      <c r="AU172" s="24" t="s">
        <v>84</v>
      </c>
      <c r="AY172" s="24" t="s">
        <v>162</v>
      </c>
      <c r="BE172" s="149">
        <f>IF(U172="základní",N172,0)</f>
        <v>0</v>
      </c>
      <c r="BF172" s="149">
        <f>IF(U172="snížená",N172,0)</f>
        <v>0</v>
      </c>
      <c r="BG172" s="149">
        <f>IF(U172="zákl. přenesená",N172,0)</f>
        <v>0</v>
      </c>
      <c r="BH172" s="149">
        <f>IF(U172="sníž. přenesená",N172,0)</f>
        <v>0</v>
      </c>
      <c r="BI172" s="149">
        <f>IF(U172="nulová",N172,0)</f>
        <v>0</v>
      </c>
      <c r="BJ172" s="24" t="s">
        <v>11</v>
      </c>
      <c r="BK172" s="149">
        <f>ROUND(L172*K172,0)</f>
        <v>0</v>
      </c>
      <c r="BL172" s="24" t="s">
        <v>247</v>
      </c>
      <c r="BM172" s="24" t="s">
        <v>329</v>
      </c>
    </row>
    <row r="173" spans="2:65" s="1" customFormat="1" ht="38.25" customHeight="1">
      <c r="B173" s="185"/>
      <c r="C173" s="219" t="s">
        <v>330</v>
      </c>
      <c r="D173" s="219" t="s">
        <v>163</v>
      </c>
      <c r="E173" s="220" t="s">
        <v>331</v>
      </c>
      <c r="F173" s="221" t="s">
        <v>332</v>
      </c>
      <c r="G173" s="221"/>
      <c r="H173" s="221"/>
      <c r="I173" s="221"/>
      <c r="J173" s="222" t="s">
        <v>226</v>
      </c>
      <c r="K173" s="223">
        <v>15</v>
      </c>
      <c r="L173" s="224">
        <v>0</v>
      </c>
      <c r="M173" s="224"/>
      <c r="N173" s="225">
        <f>ROUND(L173*K173,0)</f>
        <v>0</v>
      </c>
      <c r="O173" s="225"/>
      <c r="P173" s="225"/>
      <c r="Q173" s="225"/>
      <c r="R173" s="189"/>
      <c r="T173" s="226" t="s">
        <v>5</v>
      </c>
      <c r="U173" s="58" t="s">
        <v>40</v>
      </c>
      <c r="V173" s="49"/>
      <c r="W173" s="227">
        <f>V173*K173</f>
        <v>0</v>
      </c>
      <c r="X173" s="227">
        <v>0.00376</v>
      </c>
      <c r="Y173" s="227">
        <f>X173*K173</f>
        <v>0.0564</v>
      </c>
      <c r="Z173" s="227">
        <v>0</v>
      </c>
      <c r="AA173" s="228">
        <f>Z173*K173</f>
        <v>0</v>
      </c>
      <c r="AR173" s="24" t="s">
        <v>247</v>
      </c>
      <c r="AT173" s="24" t="s">
        <v>163</v>
      </c>
      <c r="AU173" s="24" t="s">
        <v>84</v>
      </c>
      <c r="AY173" s="24" t="s">
        <v>162</v>
      </c>
      <c r="BE173" s="149">
        <f>IF(U173="základní",N173,0)</f>
        <v>0</v>
      </c>
      <c r="BF173" s="149">
        <f>IF(U173="snížená",N173,0)</f>
        <v>0</v>
      </c>
      <c r="BG173" s="149">
        <f>IF(U173="zákl. přenesená",N173,0)</f>
        <v>0</v>
      </c>
      <c r="BH173" s="149">
        <f>IF(U173="sníž. přenesená",N173,0)</f>
        <v>0</v>
      </c>
      <c r="BI173" s="149">
        <f>IF(U173="nulová",N173,0)</f>
        <v>0</v>
      </c>
      <c r="BJ173" s="24" t="s">
        <v>11</v>
      </c>
      <c r="BK173" s="149">
        <f>ROUND(L173*K173,0)</f>
        <v>0</v>
      </c>
      <c r="BL173" s="24" t="s">
        <v>247</v>
      </c>
      <c r="BM173" s="24" t="s">
        <v>333</v>
      </c>
    </row>
    <row r="174" spans="2:65" s="1" customFormat="1" ht="38.25" customHeight="1">
      <c r="B174" s="185"/>
      <c r="C174" s="219" t="s">
        <v>247</v>
      </c>
      <c r="D174" s="219" t="s">
        <v>163</v>
      </c>
      <c r="E174" s="220" t="s">
        <v>334</v>
      </c>
      <c r="F174" s="221" t="s">
        <v>335</v>
      </c>
      <c r="G174" s="221"/>
      <c r="H174" s="221"/>
      <c r="I174" s="221"/>
      <c r="J174" s="222" t="s">
        <v>226</v>
      </c>
      <c r="K174" s="223">
        <v>25</v>
      </c>
      <c r="L174" s="224">
        <v>0</v>
      </c>
      <c r="M174" s="224"/>
      <c r="N174" s="225">
        <f>ROUND(L174*K174,0)</f>
        <v>0</v>
      </c>
      <c r="O174" s="225"/>
      <c r="P174" s="225"/>
      <c r="Q174" s="225"/>
      <c r="R174" s="189"/>
      <c r="T174" s="226" t="s">
        <v>5</v>
      </c>
      <c r="U174" s="58" t="s">
        <v>40</v>
      </c>
      <c r="V174" s="49"/>
      <c r="W174" s="227">
        <f>V174*K174</f>
        <v>0</v>
      </c>
      <c r="X174" s="227">
        <v>0.01312</v>
      </c>
      <c r="Y174" s="227">
        <f>X174*K174</f>
        <v>0.328</v>
      </c>
      <c r="Z174" s="227">
        <v>0</v>
      </c>
      <c r="AA174" s="228">
        <f>Z174*K174</f>
        <v>0</v>
      </c>
      <c r="AR174" s="24" t="s">
        <v>247</v>
      </c>
      <c r="AT174" s="24" t="s">
        <v>163</v>
      </c>
      <c r="AU174" s="24" t="s">
        <v>84</v>
      </c>
      <c r="AY174" s="24" t="s">
        <v>162</v>
      </c>
      <c r="BE174" s="149">
        <f>IF(U174="základní",N174,0)</f>
        <v>0</v>
      </c>
      <c r="BF174" s="149">
        <f>IF(U174="snížená",N174,0)</f>
        <v>0</v>
      </c>
      <c r="BG174" s="149">
        <f>IF(U174="zákl. přenesená",N174,0)</f>
        <v>0</v>
      </c>
      <c r="BH174" s="149">
        <f>IF(U174="sníž. přenesená",N174,0)</f>
        <v>0</v>
      </c>
      <c r="BI174" s="149">
        <f>IF(U174="nulová",N174,0)</f>
        <v>0</v>
      </c>
      <c r="BJ174" s="24" t="s">
        <v>11</v>
      </c>
      <c r="BK174" s="149">
        <f>ROUND(L174*K174,0)</f>
        <v>0</v>
      </c>
      <c r="BL174" s="24" t="s">
        <v>247</v>
      </c>
      <c r="BM174" s="24" t="s">
        <v>336</v>
      </c>
    </row>
    <row r="175" spans="2:65" s="1" customFormat="1" ht="38.25" customHeight="1">
      <c r="B175" s="185"/>
      <c r="C175" s="219" t="s">
        <v>337</v>
      </c>
      <c r="D175" s="219" t="s">
        <v>163</v>
      </c>
      <c r="E175" s="220" t="s">
        <v>338</v>
      </c>
      <c r="F175" s="221" t="s">
        <v>339</v>
      </c>
      <c r="G175" s="221"/>
      <c r="H175" s="221"/>
      <c r="I175" s="221"/>
      <c r="J175" s="222" t="s">
        <v>260</v>
      </c>
      <c r="K175" s="223">
        <v>2</v>
      </c>
      <c r="L175" s="224">
        <v>0</v>
      </c>
      <c r="M175" s="224"/>
      <c r="N175" s="225">
        <f>ROUND(L175*K175,0)</f>
        <v>0</v>
      </c>
      <c r="O175" s="225"/>
      <c r="P175" s="225"/>
      <c r="Q175" s="225"/>
      <c r="R175" s="189"/>
      <c r="T175" s="226" t="s">
        <v>5</v>
      </c>
      <c r="U175" s="58" t="s">
        <v>40</v>
      </c>
      <c r="V175" s="49"/>
      <c r="W175" s="227">
        <f>V175*K175</f>
        <v>0</v>
      </c>
      <c r="X175" s="227">
        <v>0.00478</v>
      </c>
      <c r="Y175" s="227">
        <f>X175*K175</f>
        <v>0.00956</v>
      </c>
      <c r="Z175" s="227">
        <v>0</v>
      </c>
      <c r="AA175" s="228">
        <f>Z175*K175</f>
        <v>0</v>
      </c>
      <c r="AR175" s="24" t="s">
        <v>247</v>
      </c>
      <c r="AT175" s="24" t="s">
        <v>163</v>
      </c>
      <c r="AU175" s="24" t="s">
        <v>84</v>
      </c>
      <c r="AY175" s="24" t="s">
        <v>162</v>
      </c>
      <c r="BE175" s="149">
        <f>IF(U175="základní",N175,0)</f>
        <v>0</v>
      </c>
      <c r="BF175" s="149">
        <f>IF(U175="snížená",N175,0)</f>
        <v>0</v>
      </c>
      <c r="BG175" s="149">
        <f>IF(U175="zákl. přenesená",N175,0)</f>
        <v>0</v>
      </c>
      <c r="BH175" s="149">
        <f>IF(U175="sníž. přenesená",N175,0)</f>
        <v>0</v>
      </c>
      <c r="BI175" s="149">
        <f>IF(U175="nulová",N175,0)</f>
        <v>0</v>
      </c>
      <c r="BJ175" s="24" t="s">
        <v>11</v>
      </c>
      <c r="BK175" s="149">
        <f>ROUND(L175*K175,0)</f>
        <v>0</v>
      </c>
      <c r="BL175" s="24" t="s">
        <v>247</v>
      </c>
      <c r="BM175" s="24" t="s">
        <v>340</v>
      </c>
    </row>
    <row r="176" spans="2:65" s="1" customFormat="1" ht="25.5" customHeight="1">
      <c r="B176" s="185"/>
      <c r="C176" s="219" t="s">
        <v>341</v>
      </c>
      <c r="D176" s="219" t="s">
        <v>163</v>
      </c>
      <c r="E176" s="220" t="s">
        <v>342</v>
      </c>
      <c r="F176" s="221" t="s">
        <v>343</v>
      </c>
      <c r="G176" s="221"/>
      <c r="H176" s="221"/>
      <c r="I176" s="221"/>
      <c r="J176" s="222" t="s">
        <v>226</v>
      </c>
      <c r="K176" s="223">
        <v>36</v>
      </c>
      <c r="L176" s="224">
        <v>0</v>
      </c>
      <c r="M176" s="224"/>
      <c r="N176" s="225">
        <f>ROUND(L176*K176,0)</f>
        <v>0</v>
      </c>
      <c r="O176" s="225"/>
      <c r="P176" s="225"/>
      <c r="Q176" s="225"/>
      <c r="R176" s="189"/>
      <c r="T176" s="226" t="s">
        <v>5</v>
      </c>
      <c r="U176" s="58" t="s">
        <v>40</v>
      </c>
      <c r="V176" s="49"/>
      <c r="W176" s="227">
        <f>V176*K176</f>
        <v>0</v>
      </c>
      <c r="X176" s="227">
        <v>0</v>
      </c>
      <c r="Y176" s="227">
        <f>X176*K176</f>
        <v>0</v>
      </c>
      <c r="Z176" s="227">
        <v>0</v>
      </c>
      <c r="AA176" s="228">
        <f>Z176*K176</f>
        <v>0</v>
      </c>
      <c r="AR176" s="24" t="s">
        <v>247</v>
      </c>
      <c r="AT176" s="24" t="s">
        <v>163</v>
      </c>
      <c r="AU176" s="24" t="s">
        <v>84</v>
      </c>
      <c r="AY176" s="24" t="s">
        <v>162</v>
      </c>
      <c r="BE176" s="149">
        <f>IF(U176="základní",N176,0)</f>
        <v>0</v>
      </c>
      <c r="BF176" s="149">
        <f>IF(U176="snížená",N176,0)</f>
        <v>0</v>
      </c>
      <c r="BG176" s="149">
        <f>IF(U176="zákl. přenesená",N176,0)</f>
        <v>0</v>
      </c>
      <c r="BH176" s="149">
        <f>IF(U176="sníž. přenesená",N176,0)</f>
        <v>0</v>
      </c>
      <c r="BI176" s="149">
        <f>IF(U176="nulová",N176,0)</f>
        <v>0</v>
      </c>
      <c r="BJ176" s="24" t="s">
        <v>11</v>
      </c>
      <c r="BK176" s="149">
        <f>ROUND(L176*K176,0)</f>
        <v>0</v>
      </c>
      <c r="BL176" s="24" t="s">
        <v>247</v>
      </c>
      <c r="BM176" s="24" t="s">
        <v>344</v>
      </c>
    </row>
    <row r="177" spans="2:65" s="1" customFormat="1" ht="25.5" customHeight="1">
      <c r="B177" s="185"/>
      <c r="C177" s="219" t="s">
        <v>345</v>
      </c>
      <c r="D177" s="219" t="s">
        <v>163</v>
      </c>
      <c r="E177" s="220" t="s">
        <v>346</v>
      </c>
      <c r="F177" s="221" t="s">
        <v>347</v>
      </c>
      <c r="G177" s="221"/>
      <c r="H177" s="221"/>
      <c r="I177" s="221"/>
      <c r="J177" s="222" t="s">
        <v>226</v>
      </c>
      <c r="K177" s="223">
        <v>25</v>
      </c>
      <c r="L177" s="224">
        <v>0</v>
      </c>
      <c r="M177" s="224"/>
      <c r="N177" s="225">
        <f>ROUND(L177*K177,0)</f>
        <v>0</v>
      </c>
      <c r="O177" s="225"/>
      <c r="P177" s="225"/>
      <c r="Q177" s="225"/>
      <c r="R177" s="189"/>
      <c r="T177" s="226" t="s">
        <v>5</v>
      </c>
      <c r="U177" s="58" t="s">
        <v>40</v>
      </c>
      <c r="V177" s="49"/>
      <c r="W177" s="227">
        <f>V177*K177</f>
        <v>0</v>
      </c>
      <c r="X177" s="227">
        <v>0</v>
      </c>
      <c r="Y177" s="227">
        <f>X177*K177</f>
        <v>0</v>
      </c>
      <c r="Z177" s="227">
        <v>0</v>
      </c>
      <c r="AA177" s="228">
        <f>Z177*K177</f>
        <v>0</v>
      </c>
      <c r="AR177" s="24" t="s">
        <v>247</v>
      </c>
      <c r="AT177" s="24" t="s">
        <v>163</v>
      </c>
      <c r="AU177" s="24" t="s">
        <v>84</v>
      </c>
      <c r="AY177" s="24" t="s">
        <v>162</v>
      </c>
      <c r="BE177" s="149">
        <f>IF(U177="základní",N177,0)</f>
        <v>0</v>
      </c>
      <c r="BF177" s="149">
        <f>IF(U177="snížená",N177,0)</f>
        <v>0</v>
      </c>
      <c r="BG177" s="149">
        <f>IF(U177="zákl. přenesená",N177,0)</f>
        <v>0</v>
      </c>
      <c r="BH177" s="149">
        <f>IF(U177="sníž. přenesená",N177,0)</f>
        <v>0</v>
      </c>
      <c r="BI177" s="149">
        <f>IF(U177="nulová",N177,0)</f>
        <v>0</v>
      </c>
      <c r="BJ177" s="24" t="s">
        <v>11</v>
      </c>
      <c r="BK177" s="149">
        <f>ROUND(L177*K177,0)</f>
        <v>0</v>
      </c>
      <c r="BL177" s="24" t="s">
        <v>247</v>
      </c>
      <c r="BM177" s="24" t="s">
        <v>348</v>
      </c>
    </row>
    <row r="178" spans="2:65" s="1" customFormat="1" ht="25.5" customHeight="1">
      <c r="B178" s="185"/>
      <c r="C178" s="219" t="s">
        <v>349</v>
      </c>
      <c r="D178" s="219" t="s">
        <v>163</v>
      </c>
      <c r="E178" s="220" t="s">
        <v>350</v>
      </c>
      <c r="F178" s="221" t="s">
        <v>351</v>
      </c>
      <c r="G178" s="221"/>
      <c r="H178" s="221"/>
      <c r="I178" s="221"/>
      <c r="J178" s="222" t="s">
        <v>256</v>
      </c>
      <c r="K178" s="236">
        <v>0</v>
      </c>
      <c r="L178" s="224">
        <v>0</v>
      </c>
      <c r="M178" s="224"/>
      <c r="N178" s="225">
        <f>ROUND(L178*K178,0)</f>
        <v>0</v>
      </c>
      <c r="O178" s="225"/>
      <c r="P178" s="225"/>
      <c r="Q178" s="225"/>
      <c r="R178" s="189"/>
      <c r="T178" s="226" t="s">
        <v>5</v>
      </c>
      <c r="U178" s="58" t="s">
        <v>40</v>
      </c>
      <c r="V178" s="49"/>
      <c r="W178" s="227">
        <f>V178*K178</f>
        <v>0</v>
      </c>
      <c r="X178" s="227">
        <v>0</v>
      </c>
      <c r="Y178" s="227">
        <f>X178*K178</f>
        <v>0</v>
      </c>
      <c r="Z178" s="227">
        <v>0</v>
      </c>
      <c r="AA178" s="228">
        <f>Z178*K178</f>
        <v>0</v>
      </c>
      <c r="AR178" s="24" t="s">
        <v>247</v>
      </c>
      <c r="AT178" s="24" t="s">
        <v>163</v>
      </c>
      <c r="AU178" s="24" t="s">
        <v>84</v>
      </c>
      <c r="AY178" s="24" t="s">
        <v>162</v>
      </c>
      <c r="BE178" s="149">
        <f>IF(U178="základní",N178,0)</f>
        <v>0</v>
      </c>
      <c r="BF178" s="149">
        <f>IF(U178="snížená",N178,0)</f>
        <v>0</v>
      </c>
      <c r="BG178" s="149">
        <f>IF(U178="zákl. přenesená",N178,0)</f>
        <v>0</v>
      </c>
      <c r="BH178" s="149">
        <f>IF(U178="sníž. přenesená",N178,0)</f>
        <v>0</v>
      </c>
      <c r="BI178" s="149">
        <f>IF(U178="nulová",N178,0)</f>
        <v>0</v>
      </c>
      <c r="BJ178" s="24" t="s">
        <v>11</v>
      </c>
      <c r="BK178" s="149">
        <f>ROUND(L178*K178,0)</f>
        <v>0</v>
      </c>
      <c r="BL178" s="24" t="s">
        <v>247</v>
      </c>
      <c r="BM178" s="24" t="s">
        <v>352</v>
      </c>
    </row>
    <row r="179" spans="2:63" s="9" customFormat="1" ht="29.85" customHeight="1">
      <c r="B179" s="207"/>
      <c r="C179" s="208"/>
      <c r="D179" s="241" t="s">
        <v>209</v>
      </c>
      <c r="E179" s="241"/>
      <c r="F179" s="241"/>
      <c r="G179" s="241"/>
      <c r="H179" s="241"/>
      <c r="I179" s="241"/>
      <c r="J179" s="241"/>
      <c r="K179" s="241"/>
      <c r="L179" s="241"/>
      <c r="M179" s="241"/>
      <c r="N179" s="253">
        <f>BK179</f>
        <v>0</v>
      </c>
      <c r="O179" s="254"/>
      <c r="P179" s="254"/>
      <c r="Q179" s="254"/>
      <c r="R179" s="212"/>
      <c r="T179" s="213"/>
      <c r="U179" s="208"/>
      <c r="V179" s="208"/>
      <c r="W179" s="214">
        <f>SUM(W180:W195)</f>
        <v>0</v>
      </c>
      <c r="X179" s="208"/>
      <c r="Y179" s="214">
        <f>SUM(Y180:Y195)</f>
        <v>0.04196</v>
      </c>
      <c r="Z179" s="208"/>
      <c r="AA179" s="215">
        <f>SUM(AA180:AA195)</f>
        <v>0</v>
      </c>
      <c r="AR179" s="216" t="s">
        <v>84</v>
      </c>
      <c r="AT179" s="217" t="s">
        <v>74</v>
      </c>
      <c r="AU179" s="217" t="s">
        <v>11</v>
      </c>
      <c r="AY179" s="216" t="s">
        <v>162</v>
      </c>
      <c r="BK179" s="218">
        <f>SUM(BK180:BK195)</f>
        <v>0</v>
      </c>
    </row>
    <row r="180" spans="2:65" s="1" customFormat="1" ht="25.5" customHeight="1">
      <c r="B180" s="185"/>
      <c r="C180" s="219" t="s">
        <v>10</v>
      </c>
      <c r="D180" s="219" t="s">
        <v>163</v>
      </c>
      <c r="E180" s="220" t="s">
        <v>353</v>
      </c>
      <c r="F180" s="221" t="s">
        <v>354</v>
      </c>
      <c r="G180" s="221"/>
      <c r="H180" s="221"/>
      <c r="I180" s="221"/>
      <c r="J180" s="222" t="s">
        <v>260</v>
      </c>
      <c r="K180" s="223">
        <v>2</v>
      </c>
      <c r="L180" s="224">
        <v>0</v>
      </c>
      <c r="M180" s="224"/>
      <c r="N180" s="225">
        <f>ROUND(L180*K180,0)</f>
        <v>0</v>
      </c>
      <c r="O180" s="225"/>
      <c r="P180" s="225"/>
      <c r="Q180" s="225"/>
      <c r="R180" s="189"/>
      <c r="T180" s="226" t="s">
        <v>5</v>
      </c>
      <c r="U180" s="58" t="s">
        <v>40</v>
      </c>
      <c r="V180" s="49"/>
      <c r="W180" s="227">
        <f>V180*K180</f>
        <v>0</v>
      </c>
      <c r="X180" s="227">
        <v>0</v>
      </c>
      <c r="Y180" s="227">
        <f>X180*K180</f>
        <v>0</v>
      </c>
      <c r="Z180" s="227">
        <v>0</v>
      </c>
      <c r="AA180" s="228">
        <f>Z180*K180</f>
        <v>0</v>
      </c>
      <c r="AR180" s="24" t="s">
        <v>247</v>
      </c>
      <c r="AT180" s="24" t="s">
        <v>163</v>
      </c>
      <c r="AU180" s="24" t="s">
        <v>84</v>
      </c>
      <c r="AY180" s="24" t="s">
        <v>162</v>
      </c>
      <c r="BE180" s="149">
        <f>IF(U180="základní",N180,0)</f>
        <v>0</v>
      </c>
      <c r="BF180" s="149">
        <f>IF(U180="snížená",N180,0)</f>
        <v>0</v>
      </c>
      <c r="BG180" s="149">
        <f>IF(U180="zákl. přenesená",N180,0)</f>
        <v>0</v>
      </c>
      <c r="BH180" s="149">
        <f>IF(U180="sníž. přenesená",N180,0)</f>
        <v>0</v>
      </c>
      <c r="BI180" s="149">
        <f>IF(U180="nulová",N180,0)</f>
        <v>0</v>
      </c>
      <c r="BJ180" s="24" t="s">
        <v>11</v>
      </c>
      <c r="BK180" s="149">
        <f>ROUND(L180*K180,0)</f>
        <v>0</v>
      </c>
      <c r="BL180" s="24" t="s">
        <v>247</v>
      </c>
      <c r="BM180" s="24" t="s">
        <v>355</v>
      </c>
    </row>
    <row r="181" spans="2:65" s="1" customFormat="1" ht="25.5" customHeight="1">
      <c r="B181" s="185"/>
      <c r="C181" s="219" t="s">
        <v>356</v>
      </c>
      <c r="D181" s="219" t="s">
        <v>163</v>
      </c>
      <c r="E181" s="220" t="s">
        <v>357</v>
      </c>
      <c r="F181" s="221" t="s">
        <v>358</v>
      </c>
      <c r="G181" s="221"/>
      <c r="H181" s="221"/>
      <c r="I181" s="221"/>
      <c r="J181" s="222" t="s">
        <v>260</v>
      </c>
      <c r="K181" s="223">
        <v>2</v>
      </c>
      <c r="L181" s="224">
        <v>0</v>
      </c>
      <c r="M181" s="224"/>
      <c r="N181" s="225">
        <f>ROUND(L181*K181,0)</f>
        <v>0</v>
      </c>
      <c r="O181" s="225"/>
      <c r="P181" s="225"/>
      <c r="Q181" s="225"/>
      <c r="R181" s="189"/>
      <c r="T181" s="226" t="s">
        <v>5</v>
      </c>
      <c r="U181" s="58" t="s">
        <v>40</v>
      </c>
      <c r="V181" s="49"/>
      <c r="W181" s="227">
        <f>V181*K181</f>
        <v>0</v>
      </c>
      <c r="X181" s="227">
        <v>0</v>
      </c>
      <c r="Y181" s="227">
        <f>X181*K181</f>
        <v>0</v>
      </c>
      <c r="Z181" s="227">
        <v>0</v>
      </c>
      <c r="AA181" s="228">
        <f>Z181*K181</f>
        <v>0</v>
      </c>
      <c r="AR181" s="24" t="s">
        <v>247</v>
      </c>
      <c r="AT181" s="24" t="s">
        <v>163</v>
      </c>
      <c r="AU181" s="24" t="s">
        <v>84</v>
      </c>
      <c r="AY181" s="24" t="s">
        <v>162</v>
      </c>
      <c r="BE181" s="149">
        <f>IF(U181="základní",N181,0)</f>
        <v>0</v>
      </c>
      <c r="BF181" s="149">
        <f>IF(U181="snížená",N181,0)</f>
        <v>0</v>
      </c>
      <c r="BG181" s="149">
        <f>IF(U181="zákl. přenesená",N181,0)</f>
        <v>0</v>
      </c>
      <c r="BH181" s="149">
        <f>IF(U181="sníž. přenesená",N181,0)</f>
        <v>0</v>
      </c>
      <c r="BI181" s="149">
        <f>IF(U181="nulová",N181,0)</f>
        <v>0</v>
      </c>
      <c r="BJ181" s="24" t="s">
        <v>11</v>
      </c>
      <c r="BK181" s="149">
        <f>ROUND(L181*K181,0)</f>
        <v>0</v>
      </c>
      <c r="BL181" s="24" t="s">
        <v>247</v>
      </c>
      <c r="BM181" s="24" t="s">
        <v>359</v>
      </c>
    </row>
    <row r="182" spans="2:65" s="1" customFormat="1" ht="25.5" customHeight="1">
      <c r="B182" s="185"/>
      <c r="C182" s="219" t="s">
        <v>360</v>
      </c>
      <c r="D182" s="219" t="s">
        <v>163</v>
      </c>
      <c r="E182" s="220" t="s">
        <v>361</v>
      </c>
      <c r="F182" s="221" t="s">
        <v>362</v>
      </c>
      <c r="G182" s="221"/>
      <c r="H182" s="221"/>
      <c r="I182" s="221"/>
      <c r="J182" s="222" t="s">
        <v>196</v>
      </c>
      <c r="K182" s="223">
        <v>2</v>
      </c>
      <c r="L182" s="224">
        <v>0</v>
      </c>
      <c r="M182" s="224"/>
      <c r="N182" s="225">
        <f>ROUND(L182*K182,0)</f>
        <v>0</v>
      </c>
      <c r="O182" s="225"/>
      <c r="P182" s="225"/>
      <c r="Q182" s="225"/>
      <c r="R182" s="189"/>
      <c r="T182" s="226" t="s">
        <v>5</v>
      </c>
      <c r="U182" s="58" t="s">
        <v>40</v>
      </c>
      <c r="V182" s="49"/>
      <c r="W182" s="227">
        <f>V182*K182</f>
        <v>0</v>
      </c>
      <c r="X182" s="227">
        <v>0.01749</v>
      </c>
      <c r="Y182" s="227">
        <f>X182*K182</f>
        <v>0.03498</v>
      </c>
      <c r="Z182" s="227">
        <v>0</v>
      </c>
      <c r="AA182" s="228">
        <f>Z182*K182</f>
        <v>0</v>
      </c>
      <c r="AR182" s="24" t="s">
        <v>247</v>
      </c>
      <c r="AT182" s="24" t="s">
        <v>163</v>
      </c>
      <c r="AU182" s="24" t="s">
        <v>84</v>
      </c>
      <c r="AY182" s="24" t="s">
        <v>162</v>
      </c>
      <c r="BE182" s="149">
        <f>IF(U182="základní",N182,0)</f>
        <v>0</v>
      </c>
      <c r="BF182" s="149">
        <f>IF(U182="snížená",N182,0)</f>
        <v>0</v>
      </c>
      <c r="BG182" s="149">
        <f>IF(U182="zákl. přenesená",N182,0)</f>
        <v>0</v>
      </c>
      <c r="BH182" s="149">
        <f>IF(U182="sníž. přenesená",N182,0)</f>
        <v>0</v>
      </c>
      <c r="BI182" s="149">
        <f>IF(U182="nulová",N182,0)</f>
        <v>0</v>
      </c>
      <c r="BJ182" s="24" t="s">
        <v>11</v>
      </c>
      <c r="BK182" s="149">
        <f>ROUND(L182*K182,0)</f>
        <v>0</v>
      </c>
      <c r="BL182" s="24" t="s">
        <v>247</v>
      </c>
      <c r="BM182" s="24" t="s">
        <v>363</v>
      </c>
    </row>
    <row r="183" spans="2:65" s="1" customFormat="1" ht="25.5" customHeight="1">
      <c r="B183" s="185"/>
      <c r="C183" s="219" t="s">
        <v>364</v>
      </c>
      <c r="D183" s="219" t="s">
        <v>163</v>
      </c>
      <c r="E183" s="220" t="s">
        <v>365</v>
      </c>
      <c r="F183" s="221" t="s">
        <v>366</v>
      </c>
      <c r="G183" s="221"/>
      <c r="H183" s="221"/>
      <c r="I183" s="221"/>
      <c r="J183" s="222" t="s">
        <v>260</v>
      </c>
      <c r="K183" s="223">
        <v>2</v>
      </c>
      <c r="L183" s="224">
        <v>0</v>
      </c>
      <c r="M183" s="224"/>
      <c r="N183" s="225">
        <f>ROUND(L183*K183,0)</f>
        <v>0</v>
      </c>
      <c r="O183" s="225"/>
      <c r="P183" s="225"/>
      <c r="Q183" s="225"/>
      <c r="R183" s="189"/>
      <c r="T183" s="226" t="s">
        <v>5</v>
      </c>
      <c r="U183" s="58" t="s">
        <v>40</v>
      </c>
      <c r="V183" s="49"/>
      <c r="W183" s="227">
        <f>V183*K183</f>
        <v>0</v>
      </c>
      <c r="X183" s="227">
        <v>0.00024</v>
      </c>
      <c r="Y183" s="227">
        <f>X183*K183</f>
        <v>0.00048</v>
      </c>
      <c r="Z183" s="227">
        <v>0</v>
      </c>
      <c r="AA183" s="228">
        <f>Z183*K183</f>
        <v>0</v>
      </c>
      <c r="AR183" s="24" t="s">
        <v>247</v>
      </c>
      <c r="AT183" s="24" t="s">
        <v>163</v>
      </c>
      <c r="AU183" s="24" t="s">
        <v>84</v>
      </c>
      <c r="AY183" s="24" t="s">
        <v>162</v>
      </c>
      <c r="BE183" s="149">
        <f>IF(U183="základní",N183,0)</f>
        <v>0</v>
      </c>
      <c r="BF183" s="149">
        <f>IF(U183="snížená",N183,0)</f>
        <v>0</v>
      </c>
      <c r="BG183" s="149">
        <f>IF(U183="zákl. přenesená",N183,0)</f>
        <v>0</v>
      </c>
      <c r="BH183" s="149">
        <f>IF(U183="sníž. přenesená",N183,0)</f>
        <v>0</v>
      </c>
      <c r="BI183" s="149">
        <f>IF(U183="nulová",N183,0)</f>
        <v>0</v>
      </c>
      <c r="BJ183" s="24" t="s">
        <v>11</v>
      </c>
      <c r="BK183" s="149">
        <f>ROUND(L183*K183,0)</f>
        <v>0</v>
      </c>
      <c r="BL183" s="24" t="s">
        <v>247</v>
      </c>
      <c r="BM183" s="24" t="s">
        <v>367</v>
      </c>
    </row>
    <row r="184" spans="2:65" s="1" customFormat="1" ht="25.5" customHeight="1">
      <c r="B184" s="185"/>
      <c r="C184" s="219" t="s">
        <v>368</v>
      </c>
      <c r="D184" s="219" t="s">
        <v>163</v>
      </c>
      <c r="E184" s="220" t="s">
        <v>369</v>
      </c>
      <c r="F184" s="221" t="s">
        <v>370</v>
      </c>
      <c r="G184" s="221"/>
      <c r="H184" s="221"/>
      <c r="I184" s="221"/>
      <c r="J184" s="222" t="s">
        <v>260</v>
      </c>
      <c r="K184" s="223">
        <v>7</v>
      </c>
      <c r="L184" s="224">
        <v>0</v>
      </c>
      <c r="M184" s="224"/>
      <c r="N184" s="225">
        <f>ROUND(L184*K184,0)</f>
        <v>0</v>
      </c>
      <c r="O184" s="225"/>
      <c r="P184" s="225"/>
      <c r="Q184" s="225"/>
      <c r="R184" s="189"/>
      <c r="T184" s="226" t="s">
        <v>5</v>
      </c>
      <c r="U184" s="58" t="s">
        <v>40</v>
      </c>
      <c r="V184" s="49"/>
      <c r="W184" s="227">
        <f>V184*K184</f>
        <v>0</v>
      </c>
      <c r="X184" s="227">
        <v>0.00022</v>
      </c>
      <c r="Y184" s="227">
        <f>X184*K184</f>
        <v>0.0015400000000000001</v>
      </c>
      <c r="Z184" s="227">
        <v>0</v>
      </c>
      <c r="AA184" s="228">
        <f>Z184*K184</f>
        <v>0</v>
      </c>
      <c r="AR184" s="24" t="s">
        <v>247</v>
      </c>
      <c r="AT184" s="24" t="s">
        <v>163</v>
      </c>
      <c r="AU184" s="24" t="s">
        <v>84</v>
      </c>
      <c r="AY184" s="24" t="s">
        <v>162</v>
      </c>
      <c r="BE184" s="149">
        <f>IF(U184="základní",N184,0)</f>
        <v>0</v>
      </c>
      <c r="BF184" s="149">
        <f>IF(U184="snížená",N184,0)</f>
        <v>0</v>
      </c>
      <c r="BG184" s="149">
        <f>IF(U184="zákl. přenesená",N184,0)</f>
        <v>0</v>
      </c>
      <c r="BH184" s="149">
        <f>IF(U184="sníž. přenesená",N184,0)</f>
        <v>0</v>
      </c>
      <c r="BI184" s="149">
        <f>IF(U184="nulová",N184,0)</f>
        <v>0</v>
      </c>
      <c r="BJ184" s="24" t="s">
        <v>11</v>
      </c>
      <c r="BK184" s="149">
        <f>ROUND(L184*K184,0)</f>
        <v>0</v>
      </c>
      <c r="BL184" s="24" t="s">
        <v>247</v>
      </c>
      <c r="BM184" s="24" t="s">
        <v>371</v>
      </c>
    </row>
    <row r="185" spans="2:65" s="1" customFormat="1" ht="38.25" customHeight="1">
      <c r="B185" s="185"/>
      <c r="C185" s="219" t="s">
        <v>372</v>
      </c>
      <c r="D185" s="219" t="s">
        <v>163</v>
      </c>
      <c r="E185" s="220" t="s">
        <v>373</v>
      </c>
      <c r="F185" s="221" t="s">
        <v>374</v>
      </c>
      <c r="G185" s="221"/>
      <c r="H185" s="221"/>
      <c r="I185" s="221"/>
      <c r="J185" s="222" t="s">
        <v>260</v>
      </c>
      <c r="K185" s="223">
        <v>2</v>
      </c>
      <c r="L185" s="224">
        <v>0</v>
      </c>
      <c r="M185" s="224"/>
      <c r="N185" s="225">
        <f>ROUND(L185*K185,0)</f>
        <v>0</v>
      </c>
      <c r="O185" s="225"/>
      <c r="P185" s="225"/>
      <c r="Q185" s="225"/>
      <c r="R185" s="189"/>
      <c r="T185" s="226" t="s">
        <v>5</v>
      </c>
      <c r="U185" s="58" t="s">
        <v>40</v>
      </c>
      <c r="V185" s="49"/>
      <c r="W185" s="227">
        <f>V185*K185</f>
        <v>0</v>
      </c>
      <c r="X185" s="227">
        <v>0.00053</v>
      </c>
      <c r="Y185" s="227">
        <f>X185*K185</f>
        <v>0.00106</v>
      </c>
      <c r="Z185" s="227">
        <v>0</v>
      </c>
      <c r="AA185" s="228">
        <f>Z185*K185</f>
        <v>0</v>
      </c>
      <c r="AR185" s="24" t="s">
        <v>247</v>
      </c>
      <c r="AT185" s="24" t="s">
        <v>163</v>
      </c>
      <c r="AU185" s="24" t="s">
        <v>84</v>
      </c>
      <c r="AY185" s="24" t="s">
        <v>162</v>
      </c>
      <c r="BE185" s="149">
        <f>IF(U185="základní",N185,0)</f>
        <v>0</v>
      </c>
      <c r="BF185" s="149">
        <f>IF(U185="snížená",N185,0)</f>
        <v>0</v>
      </c>
      <c r="BG185" s="149">
        <f>IF(U185="zákl. přenesená",N185,0)</f>
        <v>0</v>
      </c>
      <c r="BH185" s="149">
        <f>IF(U185="sníž. přenesená",N185,0)</f>
        <v>0</v>
      </c>
      <c r="BI185" s="149">
        <f>IF(U185="nulová",N185,0)</f>
        <v>0</v>
      </c>
      <c r="BJ185" s="24" t="s">
        <v>11</v>
      </c>
      <c r="BK185" s="149">
        <f>ROUND(L185*K185,0)</f>
        <v>0</v>
      </c>
      <c r="BL185" s="24" t="s">
        <v>247</v>
      </c>
      <c r="BM185" s="24" t="s">
        <v>375</v>
      </c>
    </row>
    <row r="186" spans="2:65" s="1" customFormat="1" ht="63.75" customHeight="1">
      <c r="B186" s="185"/>
      <c r="C186" s="219" t="s">
        <v>376</v>
      </c>
      <c r="D186" s="219" t="s">
        <v>163</v>
      </c>
      <c r="E186" s="220" t="s">
        <v>377</v>
      </c>
      <c r="F186" s="221" t="s">
        <v>378</v>
      </c>
      <c r="G186" s="221"/>
      <c r="H186" s="221"/>
      <c r="I186" s="221"/>
      <c r="J186" s="222" t="s">
        <v>260</v>
      </c>
      <c r="K186" s="223">
        <v>2</v>
      </c>
      <c r="L186" s="224">
        <v>0</v>
      </c>
      <c r="M186" s="224"/>
      <c r="N186" s="225">
        <f>ROUND(L186*K186,0)</f>
        <v>0</v>
      </c>
      <c r="O186" s="225"/>
      <c r="P186" s="225"/>
      <c r="Q186" s="225"/>
      <c r="R186" s="189"/>
      <c r="T186" s="226" t="s">
        <v>5</v>
      </c>
      <c r="U186" s="58" t="s">
        <v>40</v>
      </c>
      <c r="V186" s="49"/>
      <c r="W186" s="227">
        <f>V186*K186</f>
        <v>0</v>
      </c>
      <c r="X186" s="227">
        <v>0.00147</v>
      </c>
      <c r="Y186" s="227">
        <f>X186*K186</f>
        <v>0.00294</v>
      </c>
      <c r="Z186" s="227">
        <v>0</v>
      </c>
      <c r="AA186" s="228">
        <f>Z186*K186</f>
        <v>0</v>
      </c>
      <c r="AR186" s="24" t="s">
        <v>247</v>
      </c>
      <c r="AT186" s="24" t="s">
        <v>163</v>
      </c>
      <c r="AU186" s="24" t="s">
        <v>84</v>
      </c>
      <c r="AY186" s="24" t="s">
        <v>162</v>
      </c>
      <c r="BE186" s="149">
        <f>IF(U186="základní",N186,0)</f>
        <v>0</v>
      </c>
      <c r="BF186" s="149">
        <f>IF(U186="snížená",N186,0)</f>
        <v>0</v>
      </c>
      <c r="BG186" s="149">
        <f>IF(U186="zákl. přenesená",N186,0)</f>
        <v>0</v>
      </c>
      <c r="BH186" s="149">
        <f>IF(U186="sníž. přenesená",N186,0)</f>
        <v>0</v>
      </c>
      <c r="BI186" s="149">
        <f>IF(U186="nulová",N186,0)</f>
        <v>0</v>
      </c>
      <c r="BJ186" s="24" t="s">
        <v>11</v>
      </c>
      <c r="BK186" s="149">
        <f>ROUND(L186*K186,0)</f>
        <v>0</v>
      </c>
      <c r="BL186" s="24" t="s">
        <v>247</v>
      </c>
      <c r="BM186" s="24" t="s">
        <v>379</v>
      </c>
    </row>
    <row r="187" spans="2:65" s="1" customFormat="1" ht="25.5" customHeight="1">
      <c r="B187" s="185"/>
      <c r="C187" s="219" t="s">
        <v>380</v>
      </c>
      <c r="D187" s="219" t="s">
        <v>163</v>
      </c>
      <c r="E187" s="220" t="s">
        <v>381</v>
      </c>
      <c r="F187" s="221" t="s">
        <v>382</v>
      </c>
      <c r="G187" s="221"/>
      <c r="H187" s="221"/>
      <c r="I187" s="221"/>
      <c r="J187" s="222" t="s">
        <v>260</v>
      </c>
      <c r="K187" s="223">
        <v>4</v>
      </c>
      <c r="L187" s="224">
        <v>0</v>
      </c>
      <c r="M187" s="224"/>
      <c r="N187" s="225">
        <f>ROUND(L187*K187,0)</f>
        <v>0</v>
      </c>
      <c r="O187" s="225"/>
      <c r="P187" s="225"/>
      <c r="Q187" s="225"/>
      <c r="R187" s="189"/>
      <c r="T187" s="226" t="s">
        <v>5</v>
      </c>
      <c r="U187" s="58" t="s">
        <v>40</v>
      </c>
      <c r="V187" s="49"/>
      <c r="W187" s="227">
        <f>V187*K187</f>
        <v>0</v>
      </c>
      <c r="X187" s="227">
        <v>0.00024</v>
      </c>
      <c r="Y187" s="227">
        <f>X187*K187</f>
        <v>0.00096</v>
      </c>
      <c r="Z187" s="227">
        <v>0</v>
      </c>
      <c r="AA187" s="228">
        <f>Z187*K187</f>
        <v>0</v>
      </c>
      <c r="AR187" s="24" t="s">
        <v>247</v>
      </c>
      <c r="AT187" s="24" t="s">
        <v>163</v>
      </c>
      <c r="AU187" s="24" t="s">
        <v>84</v>
      </c>
      <c r="AY187" s="24" t="s">
        <v>162</v>
      </c>
      <c r="BE187" s="149">
        <f>IF(U187="základní",N187,0)</f>
        <v>0</v>
      </c>
      <c r="BF187" s="149">
        <f>IF(U187="snížená",N187,0)</f>
        <v>0</v>
      </c>
      <c r="BG187" s="149">
        <f>IF(U187="zákl. přenesená",N187,0)</f>
        <v>0</v>
      </c>
      <c r="BH187" s="149">
        <f>IF(U187="sníž. přenesená",N187,0)</f>
        <v>0</v>
      </c>
      <c r="BI187" s="149">
        <f>IF(U187="nulová",N187,0)</f>
        <v>0</v>
      </c>
      <c r="BJ187" s="24" t="s">
        <v>11</v>
      </c>
      <c r="BK187" s="149">
        <f>ROUND(L187*K187,0)</f>
        <v>0</v>
      </c>
      <c r="BL187" s="24" t="s">
        <v>247</v>
      </c>
      <c r="BM187" s="24" t="s">
        <v>383</v>
      </c>
    </row>
    <row r="188" spans="2:65" s="1" customFormat="1" ht="25.5" customHeight="1">
      <c r="B188" s="185"/>
      <c r="C188" s="219" t="s">
        <v>384</v>
      </c>
      <c r="D188" s="219" t="s">
        <v>163</v>
      </c>
      <c r="E188" s="220" t="s">
        <v>385</v>
      </c>
      <c r="F188" s="221" t="s">
        <v>386</v>
      </c>
      <c r="G188" s="221"/>
      <c r="H188" s="221"/>
      <c r="I188" s="221"/>
      <c r="J188" s="222" t="s">
        <v>387</v>
      </c>
      <c r="K188" s="223">
        <v>2</v>
      </c>
      <c r="L188" s="224">
        <v>0</v>
      </c>
      <c r="M188" s="224"/>
      <c r="N188" s="225">
        <f>ROUND(L188*K188,0)</f>
        <v>0</v>
      </c>
      <c r="O188" s="225"/>
      <c r="P188" s="225"/>
      <c r="Q188" s="225"/>
      <c r="R188" s="189"/>
      <c r="T188" s="226" t="s">
        <v>5</v>
      </c>
      <c r="U188" s="58" t="s">
        <v>40</v>
      </c>
      <c r="V188" s="49"/>
      <c r="W188" s="227">
        <f>V188*K188</f>
        <v>0</v>
      </c>
      <c r="X188" s="227">
        <v>0</v>
      </c>
      <c r="Y188" s="227">
        <f>X188*K188</f>
        <v>0</v>
      </c>
      <c r="Z188" s="227">
        <v>0</v>
      </c>
      <c r="AA188" s="228">
        <f>Z188*K188</f>
        <v>0</v>
      </c>
      <c r="AR188" s="24" t="s">
        <v>247</v>
      </c>
      <c r="AT188" s="24" t="s">
        <v>163</v>
      </c>
      <c r="AU188" s="24" t="s">
        <v>84</v>
      </c>
      <c r="AY188" s="24" t="s">
        <v>162</v>
      </c>
      <c r="BE188" s="149">
        <f>IF(U188="základní",N188,0)</f>
        <v>0</v>
      </c>
      <c r="BF188" s="149">
        <f>IF(U188="snížená",N188,0)</f>
        <v>0</v>
      </c>
      <c r="BG188" s="149">
        <f>IF(U188="zákl. přenesená",N188,0)</f>
        <v>0</v>
      </c>
      <c r="BH188" s="149">
        <f>IF(U188="sníž. přenesená",N188,0)</f>
        <v>0</v>
      </c>
      <c r="BI188" s="149">
        <f>IF(U188="nulová",N188,0)</f>
        <v>0</v>
      </c>
      <c r="BJ188" s="24" t="s">
        <v>11</v>
      </c>
      <c r="BK188" s="149">
        <f>ROUND(L188*K188,0)</f>
        <v>0</v>
      </c>
      <c r="BL188" s="24" t="s">
        <v>247</v>
      </c>
      <c r="BM188" s="24" t="s">
        <v>388</v>
      </c>
    </row>
    <row r="189" spans="2:65" s="1" customFormat="1" ht="25.5" customHeight="1">
      <c r="B189" s="185"/>
      <c r="C189" s="219" t="s">
        <v>389</v>
      </c>
      <c r="D189" s="219" t="s">
        <v>163</v>
      </c>
      <c r="E189" s="220" t="s">
        <v>390</v>
      </c>
      <c r="F189" s="221" t="s">
        <v>391</v>
      </c>
      <c r="G189" s="221"/>
      <c r="H189" s="221"/>
      <c r="I189" s="221"/>
      <c r="J189" s="222" t="s">
        <v>387</v>
      </c>
      <c r="K189" s="223">
        <v>2</v>
      </c>
      <c r="L189" s="224">
        <v>0</v>
      </c>
      <c r="M189" s="224"/>
      <c r="N189" s="225">
        <f>ROUND(L189*K189,0)</f>
        <v>0</v>
      </c>
      <c r="O189" s="225"/>
      <c r="P189" s="225"/>
      <c r="Q189" s="225"/>
      <c r="R189" s="189"/>
      <c r="T189" s="226" t="s">
        <v>5</v>
      </c>
      <c r="U189" s="58" t="s">
        <v>40</v>
      </c>
      <c r="V189" s="49"/>
      <c r="W189" s="227">
        <f>V189*K189</f>
        <v>0</v>
      </c>
      <c r="X189" s="227">
        <v>0</v>
      </c>
      <c r="Y189" s="227">
        <f>X189*K189</f>
        <v>0</v>
      </c>
      <c r="Z189" s="227">
        <v>0</v>
      </c>
      <c r="AA189" s="228">
        <f>Z189*K189</f>
        <v>0</v>
      </c>
      <c r="AR189" s="24" t="s">
        <v>247</v>
      </c>
      <c r="AT189" s="24" t="s">
        <v>163</v>
      </c>
      <c r="AU189" s="24" t="s">
        <v>84</v>
      </c>
      <c r="AY189" s="24" t="s">
        <v>162</v>
      </c>
      <c r="BE189" s="149">
        <f>IF(U189="základní",N189,0)</f>
        <v>0</v>
      </c>
      <c r="BF189" s="149">
        <f>IF(U189="snížená",N189,0)</f>
        <v>0</v>
      </c>
      <c r="BG189" s="149">
        <f>IF(U189="zákl. přenesená",N189,0)</f>
        <v>0</v>
      </c>
      <c r="BH189" s="149">
        <f>IF(U189="sníž. přenesená",N189,0)</f>
        <v>0</v>
      </c>
      <c r="BI189" s="149">
        <f>IF(U189="nulová",N189,0)</f>
        <v>0</v>
      </c>
      <c r="BJ189" s="24" t="s">
        <v>11</v>
      </c>
      <c r="BK189" s="149">
        <f>ROUND(L189*K189,0)</f>
        <v>0</v>
      </c>
      <c r="BL189" s="24" t="s">
        <v>247</v>
      </c>
      <c r="BM189" s="24" t="s">
        <v>392</v>
      </c>
    </row>
    <row r="190" spans="2:65" s="1" customFormat="1" ht="25.5" customHeight="1">
      <c r="B190" s="185"/>
      <c r="C190" s="219" t="s">
        <v>393</v>
      </c>
      <c r="D190" s="219" t="s">
        <v>163</v>
      </c>
      <c r="E190" s="220" t="s">
        <v>394</v>
      </c>
      <c r="F190" s="221" t="s">
        <v>395</v>
      </c>
      <c r="G190" s="221"/>
      <c r="H190" s="221"/>
      <c r="I190" s="221"/>
      <c r="J190" s="222" t="s">
        <v>387</v>
      </c>
      <c r="K190" s="223">
        <v>2</v>
      </c>
      <c r="L190" s="224">
        <v>0</v>
      </c>
      <c r="M190" s="224"/>
      <c r="N190" s="225">
        <f>ROUND(L190*K190,0)</f>
        <v>0</v>
      </c>
      <c r="O190" s="225"/>
      <c r="P190" s="225"/>
      <c r="Q190" s="225"/>
      <c r="R190" s="189"/>
      <c r="T190" s="226" t="s">
        <v>5</v>
      </c>
      <c r="U190" s="58" t="s">
        <v>40</v>
      </c>
      <c r="V190" s="49"/>
      <c r="W190" s="227">
        <f>V190*K190</f>
        <v>0</v>
      </c>
      <c r="X190" s="227">
        <v>0</v>
      </c>
      <c r="Y190" s="227">
        <f>X190*K190</f>
        <v>0</v>
      </c>
      <c r="Z190" s="227">
        <v>0</v>
      </c>
      <c r="AA190" s="228">
        <f>Z190*K190</f>
        <v>0</v>
      </c>
      <c r="AR190" s="24" t="s">
        <v>247</v>
      </c>
      <c r="AT190" s="24" t="s">
        <v>163</v>
      </c>
      <c r="AU190" s="24" t="s">
        <v>84</v>
      </c>
      <c r="AY190" s="24" t="s">
        <v>162</v>
      </c>
      <c r="BE190" s="149">
        <f>IF(U190="základní",N190,0)</f>
        <v>0</v>
      </c>
      <c r="BF190" s="149">
        <f>IF(U190="snížená",N190,0)</f>
        <v>0</v>
      </c>
      <c r="BG190" s="149">
        <f>IF(U190="zákl. přenesená",N190,0)</f>
        <v>0</v>
      </c>
      <c r="BH190" s="149">
        <f>IF(U190="sníž. přenesená",N190,0)</f>
        <v>0</v>
      </c>
      <c r="BI190" s="149">
        <f>IF(U190="nulová",N190,0)</f>
        <v>0</v>
      </c>
      <c r="BJ190" s="24" t="s">
        <v>11</v>
      </c>
      <c r="BK190" s="149">
        <f>ROUND(L190*K190,0)</f>
        <v>0</v>
      </c>
      <c r="BL190" s="24" t="s">
        <v>247</v>
      </c>
      <c r="BM190" s="24" t="s">
        <v>396</v>
      </c>
    </row>
    <row r="191" spans="2:65" s="1" customFormat="1" ht="16.5" customHeight="1">
      <c r="B191" s="185"/>
      <c r="C191" s="219" t="s">
        <v>397</v>
      </c>
      <c r="D191" s="219" t="s">
        <v>163</v>
      </c>
      <c r="E191" s="220" t="s">
        <v>398</v>
      </c>
      <c r="F191" s="221" t="s">
        <v>399</v>
      </c>
      <c r="G191" s="221"/>
      <c r="H191" s="221"/>
      <c r="I191" s="221"/>
      <c r="J191" s="222" t="s">
        <v>387</v>
      </c>
      <c r="K191" s="223">
        <v>2</v>
      </c>
      <c r="L191" s="224">
        <v>0</v>
      </c>
      <c r="M191" s="224"/>
      <c r="N191" s="225">
        <f>ROUND(L191*K191,0)</f>
        <v>0</v>
      </c>
      <c r="O191" s="225"/>
      <c r="P191" s="225"/>
      <c r="Q191" s="225"/>
      <c r="R191" s="189"/>
      <c r="T191" s="226" t="s">
        <v>5</v>
      </c>
      <c r="U191" s="58" t="s">
        <v>40</v>
      </c>
      <c r="V191" s="49"/>
      <c r="W191" s="227">
        <f>V191*K191</f>
        <v>0</v>
      </c>
      <c r="X191" s="227">
        <v>0</v>
      </c>
      <c r="Y191" s="227">
        <f>X191*K191</f>
        <v>0</v>
      </c>
      <c r="Z191" s="227">
        <v>0</v>
      </c>
      <c r="AA191" s="228">
        <f>Z191*K191</f>
        <v>0</v>
      </c>
      <c r="AR191" s="24" t="s">
        <v>247</v>
      </c>
      <c r="AT191" s="24" t="s">
        <v>163</v>
      </c>
      <c r="AU191" s="24" t="s">
        <v>84</v>
      </c>
      <c r="AY191" s="24" t="s">
        <v>162</v>
      </c>
      <c r="BE191" s="149">
        <f>IF(U191="základní",N191,0)</f>
        <v>0</v>
      </c>
      <c r="BF191" s="149">
        <f>IF(U191="snížená",N191,0)</f>
        <v>0</v>
      </c>
      <c r="BG191" s="149">
        <f>IF(U191="zákl. přenesená",N191,0)</f>
        <v>0</v>
      </c>
      <c r="BH191" s="149">
        <f>IF(U191="sníž. přenesená",N191,0)</f>
        <v>0</v>
      </c>
      <c r="BI191" s="149">
        <f>IF(U191="nulová",N191,0)</f>
        <v>0</v>
      </c>
      <c r="BJ191" s="24" t="s">
        <v>11</v>
      </c>
      <c r="BK191" s="149">
        <f>ROUND(L191*K191,0)</f>
        <v>0</v>
      </c>
      <c r="BL191" s="24" t="s">
        <v>247</v>
      </c>
      <c r="BM191" s="24" t="s">
        <v>400</v>
      </c>
    </row>
    <row r="192" spans="2:65" s="1" customFormat="1" ht="25.5" customHeight="1">
      <c r="B192" s="185"/>
      <c r="C192" s="219" t="s">
        <v>401</v>
      </c>
      <c r="D192" s="219" t="s">
        <v>163</v>
      </c>
      <c r="E192" s="220" t="s">
        <v>402</v>
      </c>
      <c r="F192" s="221" t="s">
        <v>403</v>
      </c>
      <c r="G192" s="221"/>
      <c r="H192" s="221"/>
      <c r="I192" s="221"/>
      <c r="J192" s="222" t="s">
        <v>387</v>
      </c>
      <c r="K192" s="223">
        <v>2</v>
      </c>
      <c r="L192" s="224">
        <v>0</v>
      </c>
      <c r="M192" s="224"/>
      <c r="N192" s="225">
        <f>ROUND(L192*K192,0)</f>
        <v>0</v>
      </c>
      <c r="O192" s="225"/>
      <c r="P192" s="225"/>
      <c r="Q192" s="225"/>
      <c r="R192" s="189"/>
      <c r="T192" s="226" t="s">
        <v>5</v>
      </c>
      <c r="U192" s="58" t="s">
        <v>40</v>
      </c>
      <c r="V192" s="49"/>
      <c r="W192" s="227">
        <f>V192*K192</f>
        <v>0</v>
      </c>
      <c r="X192" s="227">
        <v>0</v>
      </c>
      <c r="Y192" s="227">
        <f>X192*K192</f>
        <v>0</v>
      </c>
      <c r="Z192" s="227">
        <v>0</v>
      </c>
      <c r="AA192" s="228">
        <f>Z192*K192</f>
        <v>0</v>
      </c>
      <c r="AR192" s="24" t="s">
        <v>247</v>
      </c>
      <c r="AT192" s="24" t="s">
        <v>163</v>
      </c>
      <c r="AU192" s="24" t="s">
        <v>84</v>
      </c>
      <c r="AY192" s="24" t="s">
        <v>162</v>
      </c>
      <c r="BE192" s="149">
        <f>IF(U192="základní",N192,0)</f>
        <v>0</v>
      </c>
      <c r="BF192" s="149">
        <f>IF(U192="snížená",N192,0)</f>
        <v>0</v>
      </c>
      <c r="BG192" s="149">
        <f>IF(U192="zákl. přenesená",N192,0)</f>
        <v>0</v>
      </c>
      <c r="BH192" s="149">
        <f>IF(U192="sníž. přenesená",N192,0)</f>
        <v>0</v>
      </c>
      <c r="BI192" s="149">
        <f>IF(U192="nulová",N192,0)</f>
        <v>0</v>
      </c>
      <c r="BJ192" s="24" t="s">
        <v>11</v>
      </c>
      <c r="BK192" s="149">
        <f>ROUND(L192*K192,0)</f>
        <v>0</v>
      </c>
      <c r="BL192" s="24" t="s">
        <v>247</v>
      </c>
      <c r="BM192" s="24" t="s">
        <v>404</v>
      </c>
    </row>
    <row r="193" spans="2:65" s="1" customFormat="1" ht="25.5" customHeight="1">
      <c r="B193" s="185"/>
      <c r="C193" s="219" t="s">
        <v>405</v>
      </c>
      <c r="D193" s="219" t="s">
        <v>163</v>
      </c>
      <c r="E193" s="220" t="s">
        <v>406</v>
      </c>
      <c r="F193" s="221" t="s">
        <v>407</v>
      </c>
      <c r="G193" s="221"/>
      <c r="H193" s="221"/>
      <c r="I193" s="221"/>
      <c r="J193" s="222" t="s">
        <v>387</v>
      </c>
      <c r="K193" s="223">
        <v>2</v>
      </c>
      <c r="L193" s="224">
        <v>0</v>
      </c>
      <c r="M193" s="224"/>
      <c r="N193" s="225">
        <f>ROUND(L193*K193,0)</f>
        <v>0</v>
      </c>
      <c r="O193" s="225"/>
      <c r="P193" s="225"/>
      <c r="Q193" s="225"/>
      <c r="R193" s="189"/>
      <c r="T193" s="226" t="s">
        <v>5</v>
      </c>
      <c r="U193" s="58" t="s">
        <v>40</v>
      </c>
      <c r="V193" s="49"/>
      <c r="W193" s="227">
        <f>V193*K193</f>
        <v>0</v>
      </c>
      <c r="X193" s="227">
        <v>0</v>
      </c>
      <c r="Y193" s="227">
        <f>X193*K193</f>
        <v>0</v>
      </c>
      <c r="Z193" s="227">
        <v>0</v>
      </c>
      <c r="AA193" s="228">
        <f>Z193*K193</f>
        <v>0</v>
      </c>
      <c r="AR193" s="24" t="s">
        <v>247</v>
      </c>
      <c r="AT193" s="24" t="s">
        <v>163</v>
      </c>
      <c r="AU193" s="24" t="s">
        <v>84</v>
      </c>
      <c r="AY193" s="24" t="s">
        <v>162</v>
      </c>
      <c r="BE193" s="149">
        <f>IF(U193="základní",N193,0)</f>
        <v>0</v>
      </c>
      <c r="BF193" s="149">
        <f>IF(U193="snížená",N193,0)</f>
        <v>0</v>
      </c>
      <c r="BG193" s="149">
        <f>IF(U193="zákl. přenesená",N193,0)</f>
        <v>0</v>
      </c>
      <c r="BH193" s="149">
        <f>IF(U193="sníž. přenesená",N193,0)</f>
        <v>0</v>
      </c>
      <c r="BI193" s="149">
        <f>IF(U193="nulová",N193,0)</f>
        <v>0</v>
      </c>
      <c r="BJ193" s="24" t="s">
        <v>11</v>
      </c>
      <c r="BK193" s="149">
        <f>ROUND(L193*K193,0)</f>
        <v>0</v>
      </c>
      <c r="BL193" s="24" t="s">
        <v>247</v>
      </c>
      <c r="BM193" s="24" t="s">
        <v>408</v>
      </c>
    </row>
    <row r="194" spans="2:65" s="1" customFormat="1" ht="38.25" customHeight="1">
      <c r="B194" s="185"/>
      <c r="C194" s="219" t="s">
        <v>409</v>
      </c>
      <c r="D194" s="219" t="s">
        <v>163</v>
      </c>
      <c r="E194" s="220" t="s">
        <v>410</v>
      </c>
      <c r="F194" s="221" t="s">
        <v>411</v>
      </c>
      <c r="G194" s="221"/>
      <c r="H194" s="221"/>
      <c r="I194" s="221"/>
      <c r="J194" s="222" t="s">
        <v>260</v>
      </c>
      <c r="K194" s="223">
        <v>2</v>
      </c>
      <c r="L194" s="224">
        <v>0</v>
      </c>
      <c r="M194" s="224"/>
      <c r="N194" s="225">
        <f>ROUND(L194*K194,0)</f>
        <v>0</v>
      </c>
      <c r="O194" s="225"/>
      <c r="P194" s="225"/>
      <c r="Q194" s="225"/>
      <c r="R194" s="189"/>
      <c r="T194" s="226" t="s">
        <v>5</v>
      </c>
      <c r="U194" s="58" t="s">
        <v>40</v>
      </c>
      <c r="V194" s="49"/>
      <c r="W194" s="227">
        <f>V194*K194</f>
        <v>0</v>
      </c>
      <c r="X194" s="227">
        <v>0</v>
      </c>
      <c r="Y194" s="227">
        <f>X194*K194</f>
        <v>0</v>
      </c>
      <c r="Z194" s="227">
        <v>0</v>
      </c>
      <c r="AA194" s="228">
        <f>Z194*K194</f>
        <v>0</v>
      </c>
      <c r="AR194" s="24" t="s">
        <v>247</v>
      </c>
      <c r="AT194" s="24" t="s">
        <v>163</v>
      </c>
      <c r="AU194" s="24" t="s">
        <v>84</v>
      </c>
      <c r="AY194" s="24" t="s">
        <v>162</v>
      </c>
      <c r="BE194" s="149">
        <f>IF(U194="základní",N194,0)</f>
        <v>0</v>
      </c>
      <c r="BF194" s="149">
        <f>IF(U194="snížená",N194,0)</f>
        <v>0</v>
      </c>
      <c r="BG194" s="149">
        <f>IF(U194="zákl. přenesená",N194,0)</f>
        <v>0</v>
      </c>
      <c r="BH194" s="149">
        <f>IF(U194="sníž. přenesená",N194,0)</f>
        <v>0</v>
      </c>
      <c r="BI194" s="149">
        <f>IF(U194="nulová",N194,0)</f>
        <v>0</v>
      </c>
      <c r="BJ194" s="24" t="s">
        <v>11</v>
      </c>
      <c r="BK194" s="149">
        <f>ROUND(L194*K194,0)</f>
        <v>0</v>
      </c>
      <c r="BL194" s="24" t="s">
        <v>247</v>
      </c>
      <c r="BM194" s="24" t="s">
        <v>412</v>
      </c>
    </row>
    <row r="195" spans="2:65" s="1" customFormat="1" ht="25.5" customHeight="1">
      <c r="B195" s="185"/>
      <c r="C195" s="219" t="s">
        <v>413</v>
      </c>
      <c r="D195" s="219" t="s">
        <v>163</v>
      </c>
      <c r="E195" s="220" t="s">
        <v>414</v>
      </c>
      <c r="F195" s="221" t="s">
        <v>415</v>
      </c>
      <c r="G195" s="221"/>
      <c r="H195" s="221"/>
      <c r="I195" s="221"/>
      <c r="J195" s="222" t="s">
        <v>256</v>
      </c>
      <c r="K195" s="236">
        <v>0</v>
      </c>
      <c r="L195" s="224">
        <v>0</v>
      </c>
      <c r="M195" s="224"/>
      <c r="N195" s="225">
        <f>ROUND(L195*K195,0)</f>
        <v>0</v>
      </c>
      <c r="O195" s="225"/>
      <c r="P195" s="225"/>
      <c r="Q195" s="225"/>
      <c r="R195" s="189"/>
      <c r="T195" s="226" t="s">
        <v>5</v>
      </c>
      <c r="U195" s="58" t="s">
        <v>40</v>
      </c>
      <c r="V195" s="49"/>
      <c r="W195" s="227">
        <f>V195*K195</f>
        <v>0</v>
      </c>
      <c r="X195" s="227">
        <v>0</v>
      </c>
      <c r="Y195" s="227">
        <f>X195*K195</f>
        <v>0</v>
      </c>
      <c r="Z195" s="227">
        <v>0</v>
      </c>
      <c r="AA195" s="228">
        <f>Z195*K195</f>
        <v>0</v>
      </c>
      <c r="AR195" s="24" t="s">
        <v>247</v>
      </c>
      <c r="AT195" s="24" t="s">
        <v>163</v>
      </c>
      <c r="AU195" s="24" t="s">
        <v>84</v>
      </c>
      <c r="AY195" s="24" t="s">
        <v>162</v>
      </c>
      <c r="BE195" s="149">
        <f>IF(U195="základní",N195,0)</f>
        <v>0</v>
      </c>
      <c r="BF195" s="149">
        <f>IF(U195="snížená",N195,0)</f>
        <v>0</v>
      </c>
      <c r="BG195" s="149">
        <f>IF(U195="zákl. přenesená",N195,0)</f>
        <v>0</v>
      </c>
      <c r="BH195" s="149">
        <f>IF(U195="sníž. přenesená",N195,0)</f>
        <v>0</v>
      </c>
      <c r="BI195" s="149">
        <f>IF(U195="nulová",N195,0)</f>
        <v>0</v>
      </c>
      <c r="BJ195" s="24" t="s">
        <v>11</v>
      </c>
      <c r="BK195" s="149">
        <f>ROUND(L195*K195,0)</f>
        <v>0</v>
      </c>
      <c r="BL195" s="24" t="s">
        <v>247</v>
      </c>
      <c r="BM195" s="24" t="s">
        <v>416</v>
      </c>
    </row>
    <row r="196" spans="2:63" s="9" customFormat="1" ht="29.85" customHeight="1">
      <c r="B196" s="207"/>
      <c r="C196" s="208"/>
      <c r="D196" s="241" t="s">
        <v>210</v>
      </c>
      <c r="E196" s="241"/>
      <c r="F196" s="241"/>
      <c r="G196" s="241"/>
      <c r="H196" s="241"/>
      <c r="I196" s="241"/>
      <c r="J196" s="241"/>
      <c r="K196" s="241"/>
      <c r="L196" s="241"/>
      <c r="M196" s="241"/>
      <c r="N196" s="253">
        <f>BK196</f>
        <v>0</v>
      </c>
      <c r="O196" s="254"/>
      <c r="P196" s="254"/>
      <c r="Q196" s="254"/>
      <c r="R196" s="212"/>
      <c r="T196" s="213"/>
      <c r="U196" s="208"/>
      <c r="V196" s="208"/>
      <c r="W196" s="214">
        <f>SUM(W197:W198)</f>
        <v>0</v>
      </c>
      <c r="X196" s="208"/>
      <c r="Y196" s="214">
        <f>SUM(Y197:Y198)</f>
        <v>0.227</v>
      </c>
      <c r="Z196" s="208"/>
      <c r="AA196" s="215">
        <f>SUM(AA197:AA198)</f>
        <v>0</v>
      </c>
      <c r="AR196" s="216" t="s">
        <v>84</v>
      </c>
      <c r="AT196" s="217" t="s">
        <v>74</v>
      </c>
      <c r="AU196" s="217" t="s">
        <v>11</v>
      </c>
      <c r="AY196" s="216" t="s">
        <v>162</v>
      </c>
      <c r="BK196" s="218">
        <f>SUM(BK197:BK198)</f>
        <v>0</v>
      </c>
    </row>
    <row r="197" spans="2:65" s="1" customFormat="1" ht="38.25" customHeight="1">
      <c r="B197" s="185"/>
      <c r="C197" s="219" t="s">
        <v>417</v>
      </c>
      <c r="D197" s="219" t="s">
        <v>163</v>
      </c>
      <c r="E197" s="220" t="s">
        <v>418</v>
      </c>
      <c r="F197" s="221" t="s">
        <v>419</v>
      </c>
      <c r="G197" s="221"/>
      <c r="H197" s="221"/>
      <c r="I197" s="221"/>
      <c r="J197" s="222" t="s">
        <v>260</v>
      </c>
      <c r="K197" s="223">
        <v>2</v>
      </c>
      <c r="L197" s="224">
        <v>0</v>
      </c>
      <c r="M197" s="224"/>
      <c r="N197" s="225">
        <f>ROUND(L197*K197,0)</f>
        <v>0</v>
      </c>
      <c r="O197" s="225"/>
      <c r="P197" s="225"/>
      <c r="Q197" s="225"/>
      <c r="R197" s="189"/>
      <c r="T197" s="226" t="s">
        <v>5</v>
      </c>
      <c r="U197" s="58" t="s">
        <v>40</v>
      </c>
      <c r="V197" s="49"/>
      <c r="W197" s="227">
        <f>V197*K197</f>
        <v>0</v>
      </c>
      <c r="X197" s="227">
        <v>0.1135</v>
      </c>
      <c r="Y197" s="227">
        <f>X197*K197</f>
        <v>0.227</v>
      </c>
      <c r="Z197" s="227">
        <v>0</v>
      </c>
      <c r="AA197" s="228">
        <f>Z197*K197</f>
        <v>0</v>
      </c>
      <c r="AR197" s="24" t="s">
        <v>247</v>
      </c>
      <c r="AT197" s="24" t="s">
        <v>163</v>
      </c>
      <c r="AU197" s="24" t="s">
        <v>84</v>
      </c>
      <c r="AY197" s="24" t="s">
        <v>162</v>
      </c>
      <c r="BE197" s="149">
        <f>IF(U197="základní",N197,0)</f>
        <v>0</v>
      </c>
      <c r="BF197" s="149">
        <f>IF(U197="snížená",N197,0)</f>
        <v>0</v>
      </c>
      <c r="BG197" s="149">
        <f>IF(U197="zákl. přenesená",N197,0)</f>
        <v>0</v>
      </c>
      <c r="BH197" s="149">
        <f>IF(U197="sníž. přenesená",N197,0)</f>
        <v>0</v>
      </c>
      <c r="BI197" s="149">
        <f>IF(U197="nulová",N197,0)</f>
        <v>0</v>
      </c>
      <c r="BJ197" s="24" t="s">
        <v>11</v>
      </c>
      <c r="BK197" s="149">
        <f>ROUND(L197*K197,0)</f>
        <v>0</v>
      </c>
      <c r="BL197" s="24" t="s">
        <v>247</v>
      </c>
      <c r="BM197" s="24" t="s">
        <v>420</v>
      </c>
    </row>
    <row r="198" spans="2:65" s="1" customFormat="1" ht="16.5" customHeight="1">
      <c r="B198" s="185"/>
      <c r="C198" s="219" t="s">
        <v>421</v>
      </c>
      <c r="D198" s="219" t="s">
        <v>163</v>
      </c>
      <c r="E198" s="220" t="s">
        <v>422</v>
      </c>
      <c r="F198" s="221" t="s">
        <v>423</v>
      </c>
      <c r="G198" s="221"/>
      <c r="H198" s="221"/>
      <c r="I198" s="221"/>
      <c r="J198" s="222" t="s">
        <v>256</v>
      </c>
      <c r="K198" s="236">
        <v>0</v>
      </c>
      <c r="L198" s="224">
        <v>0</v>
      </c>
      <c r="M198" s="224"/>
      <c r="N198" s="225">
        <f>ROUND(L198*K198,0)</f>
        <v>0</v>
      </c>
      <c r="O198" s="225"/>
      <c r="P198" s="225"/>
      <c r="Q198" s="225"/>
      <c r="R198" s="189"/>
      <c r="T198" s="226" t="s">
        <v>5</v>
      </c>
      <c r="U198" s="58" t="s">
        <v>40</v>
      </c>
      <c r="V198" s="49"/>
      <c r="W198" s="227">
        <f>V198*K198</f>
        <v>0</v>
      </c>
      <c r="X198" s="227">
        <v>0</v>
      </c>
      <c r="Y198" s="227">
        <f>X198*K198</f>
        <v>0</v>
      </c>
      <c r="Z198" s="227">
        <v>0</v>
      </c>
      <c r="AA198" s="228">
        <f>Z198*K198</f>
        <v>0</v>
      </c>
      <c r="AR198" s="24" t="s">
        <v>247</v>
      </c>
      <c r="AT198" s="24" t="s">
        <v>163</v>
      </c>
      <c r="AU198" s="24" t="s">
        <v>84</v>
      </c>
      <c r="AY198" s="24" t="s">
        <v>162</v>
      </c>
      <c r="BE198" s="149">
        <f>IF(U198="základní",N198,0)</f>
        <v>0</v>
      </c>
      <c r="BF198" s="149">
        <f>IF(U198="snížená",N198,0)</f>
        <v>0</v>
      </c>
      <c r="BG198" s="149">
        <f>IF(U198="zákl. přenesená",N198,0)</f>
        <v>0</v>
      </c>
      <c r="BH198" s="149">
        <f>IF(U198="sníž. přenesená",N198,0)</f>
        <v>0</v>
      </c>
      <c r="BI198" s="149">
        <f>IF(U198="nulová",N198,0)</f>
        <v>0</v>
      </c>
      <c r="BJ198" s="24" t="s">
        <v>11</v>
      </c>
      <c r="BK198" s="149">
        <f>ROUND(L198*K198,0)</f>
        <v>0</v>
      </c>
      <c r="BL198" s="24" t="s">
        <v>247</v>
      </c>
      <c r="BM198" s="24" t="s">
        <v>424</v>
      </c>
    </row>
    <row r="199" spans="2:63" s="9" customFormat="1" ht="29.85" customHeight="1">
      <c r="B199" s="207"/>
      <c r="C199" s="208"/>
      <c r="D199" s="241" t="s">
        <v>211</v>
      </c>
      <c r="E199" s="241"/>
      <c r="F199" s="241"/>
      <c r="G199" s="241"/>
      <c r="H199" s="241"/>
      <c r="I199" s="241"/>
      <c r="J199" s="241"/>
      <c r="K199" s="241"/>
      <c r="L199" s="241"/>
      <c r="M199" s="241"/>
      <c r="N199" s="253">
        <f>BK199</f>
        <v>0</v>
      </c>
      <c r="O199" s="254"/>
      <c r="P199" s="254"/>
      <c r="Q199" s="254"/>
      <c r="R199" s="212"/>
      <c r="T199" s="213"/>
      <c r="U199" s="208"/>
      <c r="V199" s="208"/>
      <c r="W199" s="214">
        <f>SUM(W200:W203)</f>
        <v>0</v>
      </c>
      <c r="X199" s="208"/>
      <c r="Y199" s="214">
        <f>SUM(Y200:Y203)</f>
        <v>0.00105</v>
      </c>
      <c r="Z199" s="208"/>
      <c r="AA199" s="215">
        <f>SUM(AA200:AA203)</f>
        <v>0</v>
      </c>
      <c r="AR199" s="216" t="s">
        <v>84</v>
      </c>
      <c r="AT199" s="217" t="s">
        <v>74</v>
      </c>
      <c r="AU199" s="217" t="s">
        <v>11</v>
      </c>
      <c r="AY199" s="216" t="s">
        <v>162</v>
      </c>
      <c r="BK199" s="218">
        <f>SUM(BK200:BK203)</f>
        <v>0</v>
      </c>
    </row>
    <row r="200" spans="2:65" s="1" customFormat="1" ht="25.5" customHeight="1">
      <c r="B200" s="185"/>
      <c r="C200" s="219" t="s">
        <v>425</v>
      </c>
      <c r="D200" s="219" t="s">
        <v>163</v>
      </c>
      <c r="E200" s="220" t="s">
        <v>426</v>
      </c>
      <c r="F200" s="221" t="s">
        <v>427</v>
      </c>
      <c r="G200" s="221"/>
      <c r="H200" s="221"/>
      <c r="I200" s="221"/>
      <c r="J200" s="222" t="s">
        <v>428</v>
      </c>
      <c r="K200" s="223">
        <v>100</v>
      </c>
      <c r="L200" s="224">
        <v>0</v>
      </c>
      <c r="M200" s="224"/>
      <c r="N200" s="225">
        <f>ROUND(L200*K200,0)</f>
        <v>0</v>
      </c>
      <c r="O200" s="225"/>
      <c r="P200" s="225"/>
      <c r="Q200" s="225"/>
      <c r="R200" s="189"/>
      <c r="T200" s="226" t="s">
        <v>5</v>
      </c>
      <c r="U200" s="58" t="s">
        <v>40</v>
      </c>
      <c r="V200" s="49"/>
      <c r="W200" s="227">
        <f>V200*K200</f>
        <v>0</v>
      </c>
      <c r="X200" s="227">
        <v>0</v>
      </c>
      <c r="Y200" s="227">
        <f>X200*K200</f>
        <v>0</v>
      </c>
      <c r="Z200" s="227">
        <v>0</v>
      </c>
      <c r="AA200" s="228">
        <f>Z200*K200</f>
        <v>0</v>
      </c>
      <c r="AR200" s="24" t="s">
        <v>247</v>
      </c>
      <c r="AT200" s="24" t="s">
        <v>163</v>
      </c>
      <c r="AU200" s="24" t="s">
        <v>84</v>
      </c>
      <c r="AY200" s="24" t="s">
        <v>162</v>
      </c>
      <c r="BE200" s="149">
        <f>IF(U200="základní",N200,0)</f>
        <v>0</v>
      </c>
      <c r="BF200" s="149">
        <f>IF(U200="snížená",N200,0)</f>
        <v>0</v>
      </c>
      <c r="BG200" s="149">
        <f>IF(U200="zákl. přenesená",N200,0)</f>
        <v>0</v>
      </c>
      <c r="BH200" s="149">
        <f>IF(U200="sníž. přenesená",N200,0)</f>
        <v>0</v>
      </c>
      <c r="BI200" s="149">
        <f>IF(U200="nulová",N200,0)</f>
        <v>0</v>
      </c>
      <c r="BJ200" s="24" t="s">
        <v>11</v>
      </c>
      <c r="BK200" s="149">
        <f>ROUND(L200*K200,0)</f>
        <v>0</v>
      </c>
      <c r="BL200" s="24" t="s">
        <v>247</v>
      </c>
      <c r="BM200" s="24" t="s">
        <v>429</v>
      </c>
    </row>
    <row r="201" spans="2:65" s="1" customFormat="1" ht="16.5" customHeight="1">
      <c r="B201" s="185"/>
      <c r="C201" s="219" t="s">
        <v>252</v>
      </c>
      <c r="D201" s="219" t="s">
        <v>163</v>
      </c>
      <c r="E201" s="220" t="s">
        <v>430</v>
      </c>
      <c r="F201" s="221" t="s">
        <v>423</v>
      </c>
      <c r="G201" s="221"/>
      <c r="H201" s="221"/>
      <c r="I201" s="221"/>
      <c r="J201" s="222" t="s">
        <v>256</v>
      </c>
      <c r="K201" s="236">
        <v>0</v>
      </c>
      <c r="L201" s="224">
        <v>0</v>
      </c>
      <c r="M201" s="224"/>
      <c r="N201" s="225">
        <f>ROUND(L201*K201,0)</f>
        <v>0</v>
      </c>
      <c r="O201" s="225"/>
      <c r="P201" s="225"/>
      <c r="Q201" s="225"/>
      <c r="R201" s="189"/>
      <c r="T201" s="226" t="s">
        <v>5</v>
      </c>
      <c r="U201" s="58" t="s">
        <v>40</v>
      </c>
      <c r="V201" s="49"/>
      <c r="W201" s="227">
        <f>V201*K201</f>
        <v>0</v>
      </c>
      <c r="X201" s="227">
        <v>0</v>
      </c>
      <c r="Y201" s="227">
        <f>X201*K201</f>
        <v>0</v>
      </c>
      <c r="Z201" s="227">
        <v>0</v>
      </c>
      <c r="AA201" s="228">
        <f>Z201*K201</f>
        <v>0</v>
      </c>
      <c r="AR201" s="24" t="s">
        <v>247</v>
      </c>
      <c r="AT201" s="24" t="s">
        <v>163</v>
      </c>
      <c r="AU201" s="24" t="s">
        <v>84</v>
      </c>
      <c r="AY201" s="24" t="s">
        <v>162</v>
      </c>
      <c r="BE201" s="149">
        <f>IF(U201="základní",N201,0)</f>
        <v>0</v>
      </c>
      <c r="BF201" s="149">
        <f>IF(U201="snížená",N201,0)</f>
        <v>0</v>
      </c>
      <c r="BG201" s="149">
        <f>IF(U201="zákl. přenesená",N201,0)</f>
        <v>0</v>
      </c>
      <c r="BH201" s="149">
        <f>IF(U201="sníž. přenesená",N201,0)</f>
        <v>0</v>
      </c>
      <c r="BI201" s="149">
        <f>IF(U201="nulová",N201,0)</f>
        <v>0</v>
      </c>
      <c r="BJ201" s="24" t="s">
        <v>11</v>
      </c>
      <c r="BK201" s="149">
        <f>ROUND(L201*K201,0)</f>
        <v>0</v>
      </c>
      <c r="BL201" s="24" t="s">
        <v>247</v>
      </c>
      <c r="BM201" s="24" t="s">
        <v>431</v>
      </c>
    </row>
    <row r="202" spans="2:65" s="1" customFormat="1" ht="25.5" customHeight="1">
      <c r="B202" s="185"/>
      <c r="C202" s="219" t="s">
        <v>432</v>
      </c>
      <c r="D202" s="219" t="s">
        <v>163</v>
      </c>
      <c r="E202" s="220" t="s">
        <v>433</v>
      </c>
      <c r="F202" s="221" t="s">
        <v>434</v>
      </c>
      <c r="G202" s="221"/>
      <c r="H202" s="221"/>
      <c r="I202" s="221"/>
      <c r="J202" s="222" t="s">
        <v>428</v>
      </c>
      <c r="K202" s="223">
        <v>15</v>
      </c>
      <c r="L202" s="224">
        <v>0</v>
      </c>
      <c r="M202" s="224"/>
      <c r="N202" s="225">
        <f>ROUND(L202*K202,0)</f>
        <v>0</v>
      </c>
      <c r="O202" s="225"/>
      <c r="P202" s="225"/>
      <c r="Q202" s="225"/>
      <c r="R202" s="189"/>
      <c r="T202" s="226" t="s">
        <v>5</v>
      </c>
      <c r="U202" s="58" t="s">
        <v>40</v>
      </c>
      <c r="V202" s="49"/>
      <c r="W202" s="227">
        <f>V202*K202</f>
        <v>0</v>
      </c>
      <c r="X202" s="227">
        <v>7E-05</v>
      </c>
      <c r="Y202" s="227">
        <f>X202*K202</f>
        <v>0.00105</v>
      </c>
      <c r="Z202" s="227">
        <v>0</v>
      </c>
      <c r="AA202" s="228">
        <f>Z202*K202</f>
        <v>0</v>
      </c>
      <c r="AR202" s="24" t="s">
        <v>247</v>
      </c>
      <c r="AT202" s="24" t="s">
        <v>163</v>
      </c>
      <c r="AU202" s="24" t="s">
        <v>84</v>
      </c>
      <c r="AY202" s="24" t="s">
        <v>162</v>
      </c>
      <c r="BE202" s="149">
        <f>IF(U202="základní",N202,0)</f>
        <v>0</v>
      </c>
      <c r="BF202" s="149">
        <f>IF(U202="snížená",N202,0)</f>
        <v>0</v>
      </c>
      <c r="BG202" s="149">
        <f>IF(U202="zákl. přenesená",N202,0)</f>
        <v>0</v>
      </c>
      <c r="BH202" s="149">
        <f>IF(U202="sníž. přenesená",N202,0)</f>
        <v>0</v>
      </c>
      <c r="BI202" s="149">
        <f>IF(U202="nulová",N202,0)</f>
        <v>0</v>
      </c>
      <c r="BJ202" s="24" t="s">
        <v>11</v>
      </c>
      <c r="BK202" s="149">
        <f>ROUND(L202*K202,0)</f>
        <v>0</v>
      </c>
      <c r="BL202" s="24" t="s">
        <v>247</v>
      </c>
      <c r="BM202" s="24" t="s">
        <v>435</v>
      </c>
    </row>
    <row r="203" spans="2:65" s="1" customFormat="1" ht="38.25" customHeight="1">
      <c r="B203" s="185"/>
      <c r="C203" s="219" t="s">
        <v>436</v>
      </c>
      <c r="D203" s="219" t="s">
        <v>163</v>
      </c>
      <c r="E203" s="220" t="s">
        <v>437</v>
      </c>
      <c r="F203" s="221" t="s">
        <v>438</v>
      </c>
      <c r="G203" s="221"/>
      <c r="H203" s="221"/>
      <c r="I203" s="221"/>
      <c r="J203" s="222" t="s">
        <v>256</v>
      </c>
      <c r="K203" s="236">
        <v>0</v>
      </c>
      <c r="L203" s="224">
        <v>0</v>
      </c>
      <c r="M203" s="224"/>
      <c r="N203" s="225">
        <f>ROUND(L203*K203,0)</f>
        <v>0</v>
      </c>
      <c r="O203" s="225"/>
      <c r="P203" s="225"/>
      <c r="Q203" s="225"/>
      <c r="R203" s="189"/>
      <c r="T203" s="226" t="s">
        <v>5</v>
      </c>
      <c r="U203" s="58" t="s">
        <v>40</v>
      </c>
      <c r="V203" s="49"/>
      <c r="W203" s="227">
        <f>V203*K203</f>
        <v>0</v>
      </c>
      <c r="X203" s="227">
        <v>0</v>
      </c>
      <c r="Y203" s="227">
        <f>X203*K203</f>
        <v>0</v>
      </c>
      <c r="Z203" s="227">
        <v>0</v>
      </c>
      <c r="AA203" s="228">
        <f>Z203*K203</f>
        <v>0</v>
      </c>
      <c r="AR203" s="24" t="s">
        <v>247</v>
      </c>
      <c r="AT203" s="24" t="s">
        <v>163</v>
      </c>
      <c r="AU203" s="24" t="s">
        <v>84</v>
      </c>
      <c r="AY203" s="24" t="s">
        <v>162</v>
      </c>
      <c r="BE203" s="149">
        <f>IF(U203="základní",N203,0)</f>
        <v>0</v>
      </c>
      <c r="BF203" s="149">
        <f>IF(U203="snížená",N203,0)</f>
        <v>0</v>
      </c>
      <c r="BG203" s="149">
        <f>IF(U203="zákl. přenesená",N203,0)</f>
        <v>0</v>
      </c>
      <c r="BH203" s="149">
        <f>IF(U203="sníž. přenesená",N203,0)</f>
        <v>0</v>
      </c>
      <c r="BI203" s="149">
        <f>IF(U203="nulová",N203,0)</f>
        <v>0</v>
      </c>
      <c r="BJ203" s="24" t="s">
        <v>11</v>
      </c>
      <c r="BK203" s="149">
        <f>ROUND(L203*K203,0)</f>
        <v>0</v>
      </c>
      <c r="BL203" s="24" t="s">
        <v>247</v>
      </c>
      <c r="BM203" s="24" t="s">
        <v>439</v>
      </c>
    </row>
    <row r="204" spans="2:63" s="9" customFormat="1" ht="29.85" customHeight="1">
      <c r="B204" s="207"/>
      <c r="C204" s="208"/>
      <c r="D204" s="241" t="s">
        <v>212</v>
      </c>
      <c r="E204" s="241"/>
      <c r="F204" s="241"/>
      <c r="G204" s="241"/>
      <c r="H204" s="241"/>
      <c r="I204" s="241"/>
      <c r="J204" s="241"/>
      <c r="K204" s="241"/>
      <c r="L204" s="241"/>
      <c r="M204" s="241"/>
      <c r="N204" s="253">
        <f>BK204</f>
        <v>0</v>
      </c>
      <c r="O204" s="254"/>
      <c r="P204" s="254"/>
      <c r="Q204" s="254"/>
      <c r="R204" s="212"/>
      <c r="T204" s="213"/>
      <c r="U204" s="208"/>
      <c r="V204" s="208"/>
      <c r="W204" s="214">
        <f>SUM(W205:W206)</f>
        <v>0</v>
      </c>
      <c r="X204" s="208"/>
      <c r="Y204" s="214">
        <f>SUM(Y205:Y206)</f>
        <v>0.00619</v>
      </c>
      <c r="Z204" s="208"/>
      <c r="AA204" s="215">
        <f>SUM(AA205:AA206)</f>
        <v>0</v>
      </c>
      <c r="AR204" s="216" t="s">
        <v>84</v>
      </c>
      <c r="AT204" s="217" t="s">
        <v>74</v>
      </c>
      <c r="AU204" s="217" t="s">
        <v>11</v>
      </c>
      <c r="AY204" s="216" t="s">
        <v>162</v>
      </c>
      <c r="BK204" s="218">
        <f>SUM(BK205:BK206)</f>
        <v>0</v>
      </c>
    </row>
    <row r="205" spans="2:65" s="1" customFormat="1" ht="25.5" customHeight="1">
      <c r="B205" s="185"/>
      <c r="C205" s="219" t="s">
        <v>440</v>
      </c>
      <c r="D205" s="219" t="s">
        <v>163</v>
      </c>
      <c r="E205" s="220" t="s">
        <v>441</v>
      </c>
      <c r="F205" s="221" t="s">
        <v>442</v>
      </c>
      <c r="G205" s="221"/>
      <c r="H205" s="221"/>
      <c r="I205" s="221"/>
      <c r="J205" s="222" t="s">
        <v>246</v>
      </c>
      <c r="K205" s="223">
        <v>5</v>
      </c>
      <c r="L205" s="224">
        <v>0</v>
      </c>
      <c r="M205" s="224"/>
      <c r="N205" s="225">
        <f>ROUND(L205*K205,0)</f>
        <v>0</v>
      </c>
      <c r="O205" s="225"/>
      <c r="P205" s="225"/>
      <c r="Q205" s="225"/>
      <c r="R205" s="189"/>
      <c r="T205" s="226" t="s">
        <v>5</v>
      </c>
      <c r="U205" s="58" t="s">
        <v>40</v>
      </c>
      <c r="V205" s="49"/>
      <c r="W205" s="227">
        <f>V205*K205</f>
        <v>0</v>
      </c>
      <c r="X205" s="227">
        <v>0.00014</v>
      </c>
      <c r="Y205" s="227">
        <f>X205*K205</f>
        <v>0.0006999999999999999</v>
      </c>
      <c r="Z205" s="227">
        <v>0</v>
      </c>
      <c r="AA205" s="228">
        <f>Z205*K205</f>
        <v>0</v>
      </c>
      <c r="AR205" s="24" t="s">
        <v>247</v>
      </c>
      <c r="AT205" s="24" t="s">
        <v>163</v>
      </c>
      <c r="AU205" s="24" t="s">
        <v>84</v>
      </c>
      <c r="AY205" s="24" t="s">
        <v>162</v>
      </c>
      <c r="BE205" s="149">
        <f>IF(U205="základní",N205,0)</f>
        <v>0</v>
      </c>
      <c r="BF205" s="149">
        <f>IF(U205="snížená",N205,0)</f>
        <v>0</v>
      </c>
      <c r="BG205" s="149">
        <f>IF(U205="zákl. přenesená",N205,0)</f>
        <v>0</v>
      </c>
      <c r="BH205" s="149">
        <f>IF(U205="sníž. přenesená",N205,0)</f>
        <v>0</v>
      </c>
      <c r="BI205" s="149">
        <f>IF(U205="nulová",N205,0)</f>
        <v>0</v>
      </c>
      <c r="BJ205" s="24" t="s">
        <v>11</v>
      </c>
      <c r="BK205" s="149">
        <f>ROUND(L205*K205,0)</f>
        <v>0</v>
      </c>
      <c r="BL205" s="24" t="s">
        <v>247</v>
      </c>
      <c r="BM205" s="24" t="s">
        <v>443</v>
      </c>
    </row>
    <row r="206" spans="2:65" s="1" customFormat="1" ht="25.5" customHeight="1">
      <c r="B206" s="185"/>
      <c r="C206" s="219" t="s">
        <v>444</v>
      </c>
      <c r="D206" s="219" t="s">
        <v>163</v>
      </c>
      <c r="E206" s="220" t="s">
        <v>445</v>
      </c>
      <c r="F206" s="221" t="s">
        <v>446</v>
      </c>
      <c r="G206" s="221"/>
      <c r="H206" s="221"/>
      <c r="I206" s="221"/>
      <c r="J206" s="222" t="s">
        <v>226</v>
      </c>
      <c r="K206" s="223">
        <v>61</v>
      </c>
      <c r="L206" s="224">
        <v>0</v>
      </c>
      <c r="M206" s="224"/>
      <c r="N206" s="225">
        <f>ROUND(L206*K206,0)</f>
        <v>0</v>
      </c>
      <c r="O206" s="225"/>
      <c r="P206" s="225"/>
      <c r="Q206" s="225"/>
      <c r="R206" s="189"/>
      <c r="T206" s="226" t="s">
        <v>5</v>
      </c>
      <c r="U206" s="58" t="s">
        <v>40</v>
      </c>
      <c r="V206" s="49"/>
      <c r="W206" s="227">
        <f>V206*K206</f>
        <v>0</v>
      </c>
      <c r="X206" s="227">
        <v>9E-05</v>
      </c>
      <c r="Y206" s="227">
        <f>X206*K206</f>
        <v>0.00549</v>
      </c>
      <c r="Z206" s="227">
        <v>0</v>
      </c>
      <c r="AA206" s="228">
        <f>Z206*K206</f>
        <v>0</v>
      </c>
      <c r="AR206" s="24" t="s">
        <v>247</v>
      </c>
      <c r="AT206" s="24" t="s">
        <v>163</v>
      </c>
      <c r="AU206" s="24" t="s">
        <v>84</v>
      </c>
      <c r="AY206" s="24" t="s">
        <v>162</v>
      </c>
      <c r="BE206" s="149">
        <f>IF(U206="základní",N206,0)</f>
        <v>0</v>
      </c>
      <c r="BF206" s="149">
        <f>IF(U206="snížená",N206,0)</f>
        <v>0</v>
      </c>
      <c r="BG206" s="149">
        <f>IF(U206="zákl. přenesená",N206,0)</f>
        <v>0</v>
      </c>
      <c r="BH206" s="149">
        <f>IF(U206="sníž. přenesená",N206,0)</f>
        <v>0</v>
      </c>
      <c r="BI206" s="149">
        <f>IF(U206="nulová",N206,0)</f>
        <v>0</v>
      </c>
      <c r="BJ206" s="24" t="s">
        <v>11</v>
      </c>
      <c r="BK206" s="149">
        <f>ROUND(L206*K206,0)</f>
        <v>0</v>
      </c>
      <c r="BL206" s="24" t="s">
        <v>247</v>
      </c>
      <c r="BM206" s="24" t="s">
        <v>447</v>
      </c>
    </row>
    <row r="207" spans="2:63" s="9" customFormat="1" ht="37.4" customHeight="1">
      <c r="B207" s="207"/>
      <c r="C207" s="208"/>
      <c r="D207" s="209" t="s">
        <v>213</v>
      </c>
      <c r="E207" s="209"/>
      <c r="F207" s="209"/>
      <c r="G207" s="209"/>
      <c r="H207" s="209"/>
      <c r="I207" s="209"/>
      <c r="J207" s="209"/>
      <c r="K207" s="209"/>
      <c r="L207" s="209"/>
      <c r="M207" s="209"/>
      <c r="N207" s="229">
        <f>BK207</f>
        <v>0</v>
      </c>
      <c r="O207" s="230"/>
      <c r="P207" s="230"/>
      <c r="Q207" s="230"/>
      <c r="R207" s="212"/>
      <c r="T207" s="213"/>
      <c r="U207" s="208"/>
      <c r="V207" s="208"/>
      <c r="W207" s="214">
        <f>SUM(W208:W213)</f>
        <v>0</v>
      </c>
      <c r="X207" s="208"/>
      <c r="Y207" s="214">
        <f>SUM(Y208:Y213)</f>
        <v>0</v>
      </c>
      <c r="Z207" s="208"/>
      <c r="AA207" s="215">
        <f>SUM(AA208:AA213)</f>
        <v>0</v>
      </c>
      <c r="AR207" s="216" t="s">
        <v>161</v>
      </c>
      <c r="AT207" s="217" t="s">
        <v>74</v>
      </c>
      <c r="AU207" s="217" t="s">
        <v>75</v>
      </c>
      <c r="AY207" s="216" t="s">
        <v>162</v>
      </c>
      <c r="BK207" s="218">
        <f>SUM(BK208:BK213)</f>
        <v>0</v>
      </c>
    </row>
    <row r="208" spans="2:65" s="1" customFormat="1" ht="25.5" customHeight="1">
      <c r="B208" s="185"/>
      <c r="C208" s="219" t="s">
        <v>448</v>
      </c>
      <c r="D208" s="219" t="s">
        <v>163</v>
      </c>
      <c r="E208" s="220" t="s">
        <v>449</v>
      </c>
      <c r="F208" s="221" t="s">
        <v>450</v>
      </c>
      <c r="G208" s="221"/>
      <c r="H208" s="221"/>
      <c r="I208" s="221"/>
      <c r="J208" s="222" t="s">
        <v>451</v>
      </c>
      <c r="K208" s="223">
        <v>72</v>
      </c>
      <c r="L208" s="224">
        <v>0</v>
      </c>
      <c r="M208" s="224"/>
      <c r="N208" s="225">
        <f>ROUND(L208*K208,0)</f>
        <v>0</v>
      </c>
      <c r="O208" s="225"/>
      <c r="P208" s="225"/>
      <c r="Q208" s="225"/>
      <c r="R208" s="189"/>
      <c r="T208" s="226" t="s">
        <v>5</v>
      </c>
      <c r="U208" s="58" t="s">
        <v>40</v>
      </c>
      <c r="V208" s="49"/>
      <c r="W208" s="227">
        <f>V208*K208</f>
        <v>0</v>
      </c>
      <c r="X208" s="227">
        <v>0</v>
      </c>
      <c r="Y208" s="227">
        <f>X208*K208</f>
        <v>0</v>
      </c>
      <c r="Z208" s="227">
        <v>0</v>
      </c>
      <c r="AA208" s="228">
        <f>Z208*K208</f>
        <v>0</v>
      </c>
      <c r="AR208" s="24" t="s">
        <v>11</v>
      </c>
      <c r="AT208" s="24" t="s">
        <v>163</v>
      </c>
      <c r="AU208" s="24" t="s">
        <v>11</v>
      </c>
      <c r="AY208" s="24" t="s">
        <v>162</v>
      </c>
      <c r="BE208" s="149">
        <f>IF(U208="základní",N208,0)</f>
        <v>0</v>
      </c>
      <c r="BF208" s="149">
        <f>IF(U208="snížená",N208,0)</f>
        <v>0</v>
      </c>
      <c r="BG208" s="149">
        <f>IF(U208="zákl. přenesená",N208,0)</f>
        <v>0</v>
      </c>
      <c r="BH208" s="149">
        <f>IF(U208="sníž. přenesená",N208,0)</f>
        <v>0</v>
      </c>
      <c r="BI208" s="149">
        <f>IF(U208="nulová",N208,0)</f>
        <v>0</v>
      </c>
      <c r="BJ208" s="24" t="s">
        <v>11</v>
      </c>
      <c r="BK208" s="149">
        <f>ROUND(L208*K208,0)</f>
        <v>0</v>
      </c>
      <c r="BL208" s="24" t="s">
        <v>11</v>
      </c>
      <c r="BM208" s="24" t="s">
        <v>452</v>
      </c>
    </row>
    <row r="209" spans="2:65" s="1" customFormat="1" ht="25.5" customHeight="1">
      <c r="B209" s="185"/>
      <c r="C209" s="219" t="s">
        <v>453</v>
      </c>
      <c r="D209" s="219" t="s">
        <v>163</v>
      </c>
      <c r="E209" s="220" t="s">
        <v>454</v>
      </c>
      <c r="F209" s="221" t="s">
        <v>455</v>
      </c>
      <c r="G209" s="221"/>
      <c r="H209" s="221"/>
      <c r="I209" s="221"/>
      <c r="J209" s="222" t="s">
        <v>451</v>
      </c>
      <c r="K209" s="223">
        <v>8</v>
      </c>
      <c r="L209" s="224">
        <v>0</v>
      </c>
      <c r="M209" s="224"/>
      <c r="N209" s="225">
        <f>ROUND(L209*K209,0)</f>
        <v>0</v>
      </c>
      <c r="O209" s="225"/>
      <c r="P209" s="225"/>
      <c r="Q209" s="225"/>
      <c r="R209" s="189"/>
      <c r="T209" s="226" t="s">
        <v>5</v>
      </c>
      <c r="U209" s="58" t="s">
        <v>40</v>
      </c>
      <c r="V209" s="49"/>
      <c r="W209" s="227">
        <f>V209*K209</f>
        <v>0</v>
      </c>
      <c r="X209" s="227">
        <v>0</v>
      </c>
      <c r="Y209" s="227">
        <f>X209*K209</f>
        <v>0</v>
      </c>
      <c r="Z209" s="227">
        <v>0</v>
      </c>
      <c r="AA209" s="228">
        <f>Z209*K209</f>
        <v>0</v>
      </c>
      <c r="AR209" s="24" t="s">
        <v>11</v>
      </c>
      <c r="AT209" s="24" t="s">
        <v>163</v>
      </c>
      <c r="AU209" s="24" t="s">
        <v>11</v>
      </c>
      <c r="AY209" s="24" t="s">
        <v>162</v>
      </c>
      <c r="BE209" s="149">
        <f>IF(U209="základní",N209,0)</f>
        <v>0</v>
      </c>
      <c r="BF209" s="149">
        <f>IF(U209="snížená",N209,0)</f>
        <v>0</v>
      </c>
      <c r="BG209" s="149">
        <f>IF(U209="zákl. přenesená",N209,0)</f>
        <v>0</v>
      </c>
      <c r="BH209" s="149">
        <f>IF(U209="sníž. přenesená",N209,0)</f>
        <v>0</v>
      </c>
      <c r="BI209" s="149">
        <f>IF(U209="nulová",N209,0)</f>
        <v>0</v>
      </c>
      <c r="BJ209" s="24" t="s">
        <v>11</v>
      </c>
      <c r="BK209" s="149">
        <f>ROUND(L209*K209,0)</f>
        <v>0</v>
      </c>
      <c r="BL209" s="24" t="s">
        <v>11</v>
      </c>
      <c r="BM209" s="24" t="s">
        <v>456</v>
      </c>
    </row>
    <row r="210" spans="2:65" s="1" customFormat="1" ht="25.5" customHeight="1">
      <c r="B210" s="185"/>
      <c r="C210" s="219" t="s">
        <v>457</v>
      </c>
      <c r="D210" s="219" t="s">
        <v>163</v>
      </c>
      <c r="E210" s="220" t="s">
        <v>458</v>
      </c>
      <c r="F210" s="221" t="s">
        <v>459</v>
      </c>
      <c r="G210" s="221"/>
      <c r="H210" s="221"/>
      <c r="I210" s="221"/>
      <c r="J210" s="222" t="s">
        <v>451</v>
      </c>
      <c r="K210" s="223">
        <v>8</v>
      </c>
      <c r="L210" s="224">
        <v>0</v>
      </c>
      <c r="M210" s="224"/>
      <c r="N210" s="225">
        <f>ROUND(L210*K210,0)</f>
        <v>0</v>
      </c>
      <c r="O210" s="225"/>
      <c r="P210" s="225"/>
      <c r="Q210" s="225"/>
      <c r="R210" s="189"/>
      <c r="T210" s="226" t="s">
        <v>5</v>
      </c>
      <c r="U210" s="58" t="s">
        <v>40</v>
      </c>
      <c r="V210" s="49"/>
      <c r="W210" s="227">
        <f>V210*K210</f>
        <v>0</v>
      </c>
      <c r="X210" s="227">
        <v>0</v>
      </c>
      <c r="Y210" s="227">
        <f>X210*K210</f>
        <v>0</v>
      </c>
      <c r="Z210" s="227">
        <v>0</v>
      </c>
      <c r="AA210" s="228">
        <f>Z210*K210</f>
        <v>0</v>
      </c>
      <c r="AR210" s="24" t="s">
        <v>11</v>
      </c>
      <c r="AT210" s="24" t="s">
        <v>163</v>
      </c>
      <c r="AU210" s="24" t="s">
        <v>11</v>
      </c>
      <c r="AY210" s="24" t="s">
        <v>162</v>
      </c>
      <c r="BE210" s="149">
        <f>IF(U210="základní",N210,0)</f>
        <v>0</v>
      </c>
      <c r="BF210" s="149">
        <f>IF(U210="snížená",N210,0)</f>
        <v>0</v>
      </c>
      <c r="BG210" s="149">
        <f>IF(U210="zákl. přenesená",N210,0)</f>
        <v>0</v>
      </c>
      <c r="BH210" s="149">
        <f>IF(U210="sníž. přenesená",N210,0)</f>
        <v>0</v>
      </c>
      <c r="BI210" s="149">
        <f>IF(U210="nulová",N210,0)</f>
        <v>0</v>
      </c>
      <c r="BJ210" s="24" t="s">
        <v>11</v>
      </c>
      <c r="BK210" s="149">
        <f>ROUND(L210*K210,0)</f>
        <v>0</v>
      </c>
      <c r="BL210" s="24" t="s">
        <v>11</v>
      </c>
      <c r="BM210" s="24" t="s">
        <v>460</v>
      </c>
    </row>
    <row r="211" spans="2:65" s="1" customFormat="1" ht="51" customHeight="1">
      <c r="B211" s="185"/>
      <c r="C211" s="219" t="s">
        <v>461</v>
      </c>
      <c r="D211" s="219" t="s">
        <v>163</v>
      </c>
      <c r="E211" s="220" t="s">
        <v>462</v>
      </c>
      <c r="F211" s="221" t="s">
        <v>463</v>
      </c>
      <c r="G211" s="221"/>
      <c r="H211" s="221"/>
      <c r="I211" s="221"/>
      <c r="J211" s="222" t="s">
        <v>260</v>
      </c>
      <c r="K211" s="223">
        <v>1</v>
      </c>
      <c r="L211" s="224">
        <v>0</v>
      </c>
      <c r="M211" s="224"/>
      <c r="N211" s="225">
        <f>ROUND(L211*K211,0)</f>
        <v>0</v>
      </c>
      <c r="O211" s="225"/>
      <c r="P211" s="225"/>
      <c r="Q211" s="225"/>
      <c r="R211" s="189"/>
      <c r="T211" s="226" t="s">
        <v>5</v>
      </c>
      <c r="U211" s="58" t="s">
        <v>40</v>
      </c>
      <c r="V211" s="49"/>
      <c r="W211" s="227">
        <f>V211*K211</f>
        <v>0</v>
      </c>
      <c r="X211" s="227">
        <v>0</v>
      </c>
      <c r="Y211" s="227">
        <f>X211*K211</f>
        <v>0</v>
      </c>
      <c r="Z211" s="227">
        <v>0</v>
      </c>
      <c r="AA211" s="228">
        <f>Z211*K211</f>
        <v>0</v>
      </c>
      <c r="AR211" s="24" t="s">
        <v>11</v>
      </c>
      <c r="AT211" s="24" t="s">
        <v>163</v>
      </c>
      <c r="AU211" s="24" t="s">
        <v>11</v>
      </c>
      <c r="AY211" s="24" t="s">
        <v>162</v>
      </c>
      <c r="BE211" s="149">
        <f>IF(U211="základní",N211,0)</f>
        <v>0</v>
      </c>
      <c r="BF211" s="149">
        <f>IF(U211="snížená",N211,0)</f>
        <v>0</v>
      </c>
      <c r="BG211" s="149">
        <f>IF(U211="zákl. přenesená",N211,0)</f>
        <v>0</v>
      </c>
      <c r="BH211" s="149">
        <f>IF(U211="sníž. přenesená",N211,0)</f>
        <v>0</v>
      </c>
      <c r="BI211" s="149">
        <f>IF(U211="nulová",N211,0)</f>
        <v>0</v>
      </c>
      <c r="BJ211" s="24" t="s">
        <v>11</v>
      </c>
      <c r="BK211" s="149">
        <f>ROUND(L211*K211,0)</f>
        <v>0</v>
      </c>
      <c r="BL211" s="24" t="s">
        <v>11</v>
      </c>
      <c r="BM211" s="24" t="s">
        <v>464</v>
      </c>
    </row>
    <row r="212" spans="2:65" s="1" customFormat="1" ht="16.5" customHeight="1">
      <c r="B212" s="185"/>
      <c r="C212" s="219" t="s">
        <v>465</v>
      </c>
      <c r="D212" s="219" t="s">
        <v>163</v>
      </c>
      <c r="E212" s="220" t="s">
        <v>466</v>
      </c>
      <c r="F212" s="221" t="s">
        <v>467</v>
      </c>
      <c r="G212" s="221"/>
      <c r="H212" s="221"/>
      <c r="I212" s="221"/>
      <c r="J212" s="222" t="s">
        <v>451</v>
      </c>
      <c r="K212" s="223">
        <v>8</v>
      </c>
      <c r="L212" s="224">
        <v>0</v>
      </c>
      <c r="M212" s="224"/>
      <c r="N212" s="225">
        <f>ROUND(L212*K212,0)</f>
        <v>0</v>
      </c>
      <c r="O212" s="225"/>
      <c r="P212" s="225"/>
      <c r="Q212" s="225"/>
      <c r="R212" s="189"/>
      <c r="T212" s="226" t="s">
        <v>5</v>
      </c>
      <c r="U212" s="58" t="s">
        <v>40</v>
      </c>
      <c r="V212" s="49"/>
      <c r="W212" s="227">
        <f>V212*K212</f>
        <v>0</v>
      </c>
      <c r="X212" s="227">
        <v>0</v>
      </c>
      <c r="Y212" s="227">
        <f>X212*K212</f>
        <v>0</v>
      </c>
      <c r="Z212" s="227">
        <v>0</v>
      </c>
      <c r="AA212" s="228">
        <f>Z212*K212</f>
        <v>0</v>
      </c>
      <c r="AR212" s="24" t="s">
        <v>11</v>
      </c>
      <c r="AT212" s="24" t="s">
        <v>163</v>
      </c>
      <c r="AU212" s="24" t="s">
        <v>11</v>
      </c>
      <c r="AY212" s="24" t="s">
        <v>162</v>
      </c>
      <c r="BE212" s="149">
        <f>IF(U212="základní",N212,0)</f>
        <v>0</v>
      </c>
      <c r="BF212" s="149">
        <f>IF(U212="snížená",N212,0)</f>
        <v>0</v>
      </c>
      <c r="BG212" s="149">
        <f>IF(U212="zákl. přenesená",N212,0)</f>
        <v>0</v>
      </c>
      <c r="BH212" s="149">
        <f>IF(U212="sníž. přenesená",N212,0)</f>
        <v>0</v>
      </c>
      <c r="BI212" s="149">
        <f>IF(U212="nulová",N212,0)</f>
        <v>0</v>
      </c>
      <c r="BJ212" s="24" t="s">
        <v>11</v>
      </c>
      <c r="BK212" s="149">
        <f>ROUND(L212*K212,0)</f>
        <v>0</v>
      </c>
      <c r="BL212" s="24" t="s">
        <v>11</v>
      </c>
      <c r="BM212" s="24" t="s">
        <v>468</v>
      </c>
    </row>
    <row r="213" spans="2:65" s="1" customFormat="1" ht="25.5" customHeight="1">
      <c r="B213" s="185"/>
      <c r="C213" s="219" t="s">
        <v>469</v>
      </c>
      <c r="D213" s="219" t="s">
        <v>163</v>
      </c>
      <c r="E213" s="220" t="s">
        <v>470</v>
      </c>
      <c r="F213" s="221" t="s">
        <v>471</v>
      </c>
      <c r="G213" s="221"/>
      <c r="H213" s="221"/>
      <c r="I213" s="221"/>
      <c r="J213" s="222" t="s">
        <v>260</v>
      </c>
      <c r="K213" s="223">
        <v>2</v>
      </c>
      <c r="L213" s="224">
        <v>0</v>
      </c>
      <c r="M213" s="224"/>
      <c r="N213" s="225">
        <f>ROUND(L213*K213,0)</f>
        <v>0</v>
      </c>
      <c r="O213" s="225"/>
      <c r="P213" s="225"/>
      <c r="Q213" s="225"/>
      <c r="R213" s="189"/>
      <c r="T213" s="226" t="s">
        <v>5</v>
      </c>
      <c r="U213" s="58" t="s">
        <v>40</v>
      </c>
      <c r="V213" s="49"/>
      <c r="W213" s="227">
        <f>V213*K213</f>
        <v>0</v>
      </c>
      <c r="X213" s="227">
        <v>0</v>
      </c>
      <c r="Y213" s="227">
        <f>X213*K213</f>
        <v>0</v>
      </c>
      <c r="Z213" s="227">
        <v>0</v>
      </c>
      <c r="AA213" s="228">
        <f>Z213*K213</f>
        <v>0</v>
      </c>
      <c r="AR213" s="24" t="s">
        <v>11</v>
      </c>
      <c r="AT213" s="24" t="s">
        <v>163</v>
      </c>
      <c r="AU213" s="24" t="s">
        <v>11</v>
      </c>
      <c r="AY213" s="24" t="s">
        <v>162</v>
      </c>
      <c r="BE213" s="149">
        <f>IF(U213="základní",N213,0)</f>
        <v>0</v>
      </c>
      <c r="BF213" s="149">
        <f>IF(U213="snížená",N213,0)</f>
        <v>0</v>
      </c>
      <c r="BG213" s="149">
        <f>IF(U213="zákl. přenesená",N213,0)</f>
        <v>0</v>
      </c>
      <c r="BH213" s="149">
        <f>IF(U213="sníž. přenesená",N213,0)</f>
        <v>0</v>
      </c>
      <c r="BI213" s="149">
        <f>IF(U213="nulová",N213,0)</f>
        <v>0</v>
      </c>
      <c r="BJ213" s="24" t="s">
        <v>11</v>
      </c>
      <c r="BK213" s="149">
        <f>ROUND(L213*K213,0)</f>
        <v>0</v>
      </c>
      <c r="BL213" s="24" t="s">
        <v>11</v>
      </c>
      <c r="BM213" s="24" t="s">
        <v>472</v>
      </c>
    </row>
    <row r="214" spans="2:63" s="9" customFormat="1" ht="37.4" customHeight="1">
      <c r="B214" s="207"/>
      <c r="C214" s="208"/>
      <c r="D214" s="209" t="s">
        <v>214</v>
      </c>
      <c r="E214" s="209"/>
      <c r="F214" s="209"/>
      <c r="G214" s="209"/>
      <c r="H214" s="209"/>
      <c r="I214" s="209"/>
      <c r="J214" s="209"/>
      <c r="K214" s="209"/>
      <c r="L214" s="209"/>
      <c r="M214" s="209"/>
      <c r="N214" s="229">
        <f>BK214</f>
        <v>0</v>
      </c>
      <c r="O214" s="230"/>
      <c r="P214" s="230"/>
      <c r="Q214" s="230"/>
      <c r="R214" s="212"/>
      <c r="T214" s="213"/>
      <c r="U214" s="208"/>
      <c r="V214" s="208"/>
      <c r="W214" s="214">
        <f>SUM(W215:W216)</f>
        <v>0</v>
      </c>
      <c r="X214" s="208"/>
      <c r="Y214" s="214">
        <f>SUM(Y215:Y216)</f>
        <v>0</v>
      </c>
      <c r="Z214" s="208"/>
      <c r="AA214" s="215">
        <f>SUM(AA215:AA216)</f>
        <v>0</v>
      </c>
      <c r="AR214" s="216" t="s">
        <v>161</v>
      </c>
      <c r="AT214" s="217" t="s">
        <v>74</v>
      </c>
      <c r="AU214" s="217" t="s">
        <v>75</v>
      </c>
      <c r="AY214" s="216" t="s">
        <v>162</v>
      </c>
      <c r="BK214" s="218">
        <f>SUM(BK215:BK216)</f>
        <v>0</v>
      </c>
    </row>
    <row r="215" spans="2:65" s="1" customFormat="1" ht="16.5" customHeight="1">
      <c r="B215" s="185"/>
      <c r="C215" s="219" t="s">
        <v>473</v>
      </c>
      <c r="D215" s="219" t="s">
        <v>163</v>
      </c>
      <c r="E215" s="220" t="s">
        <v>474</v>
      </c>
      <c r="F215" s="221" t="s">
        <v>154</v>
      </c>
      <c r="G215" s="221"/>
      <c r="H215" s="221"/>
      <c r="I215" s="221"/>
      <c r="J215" s="222" t="s">
        <v>196</v>
      </c>
      <c r="K215" s="223">
        <v>1</v>
      </c>
      <c r="L215" s="224">
        <v>0</v>
      </c>
      <c r="M215" s="224"/>
      <c r="N215" s="225">
        <f>ROUND(L215*K215,0)</f>
        <v>0</v>
      </c>
      <c r="O215" s="225"/>
      <c r="P215" s="225"/>
      <c r="Q215" s="225"/>
      <c r="R215" s="189"/>
      <c r="T215" s="226" t="s">
        <v>5</v>
      </c>
      <c r="U215" s="58" t="s">
        <v>40</v>
      </c>
      <c r="V215" s="49"/>
      <c r="W215" s="227">
        <f>V215*K215</f>
        <v>0</v>
      </c>
      <c r="X215" s="227">
        <v>0</v>
      </c>
      <c r="Y215" s="227">
        <f>X215*K215</f>
        <v>0</v>
      </c>
      <c r="Z215" s="227">
        <v>0</v>
      </c>
      <c r="AA215" s="228">
        <f>Z215*K215</f>
        <v>0</v>
      </c>
      <c r="AR215" s="24" t="s">
        <v>475</v>
      </c>
      <c r="AT215" s="24" t="s">
        <v>163</v>
      </c>
      <c r="AU215" s="24" t="s">
        <v>11</v>
      </c>
      <c r="AY215" s="24" t="s">
        <v>162</v>
      </c>
      <c r="BE215" s="149">
        <f>IF(U215="základní",N215,0)</f>
        <v>0</v>
      </c>
      <c r="BF215" s="149">
        <f>IF(U215="snížená",N215,0)</f>
        <v>0</v>
      </c>
      <c r="BG215" s="149">
        <f>IF(U215="zákl. přenesená",N215,0)</f>
        <v>0</v>
      </c>
      <c r="BH215" s="149">
        <f>IF(U215="sníž. přenesená",N215,0)</f>
        <v>0</v>
      </c>
      <c r="BI215" s="149">
        <f>IF(U215="nulová",N215,0)</f>
        <v>0</v>
      </c>
      <c r="BJ215" s="24" t="s">
        <v>11</v>
      </c>
      <c r="BK215" s="149">
        <f>ROUND(L215*K215,0)</f>
        <v>0</v>
      </c>
      <c r="BL215" s="24" t="s">
        <v>475</v>
      </c>
      <c r="BM215" s="24" t="s">
        <v>476</v>
      </c>
    </row>
    <row r="216" spans="2:47" s="1" customFormat="1" ht="192" customHeight="1">
      <c r="B216" s="48"/>
      <c r="C216" s="49"/>
      <c r="D216" s="49"/>
      <c r="E216" s="49"/>
      <c r="F216" s="255" t="s">
        <v>477</v>
      </c>
      <c r="G216" s="69"/>
      <c r="H216" s="69"/>
      <c r="I216" s="69"/>
      <c r="J216" s="49"/>
      <c r="K216" s="49"/>
      <c r="L216" s="49"/>
      <c r="M216" s="49"/>
      <c r="N216" s="49"/>
      <c r="O216" s="49"/>
      <c r="P216" s="49"/>
      <c r="Q216" s="49"/>
      <c r="R216" s="50"/>
      <c r="T216" s="231"/>
      <c r="U216" s="49"/>
      <c r="V216" s="49"/>
      <c r="W216" s="49"/>
      <c r="X216" s="49"/>
      <c r="Y216" s="49"/>
      <c r="Z216" s="49"/>
      <c r="AA216" s="96"/>
      <c r="AT216" s="24" t="s">
        <v>478</v>
      </c>
      <c r="AU216" s="24" t="s">
        <v>11</v>
      </c>
    </row>
    <row r="217" spans="2:63" s="1" customFormat="1" ht="49.9" customHeight="1">
      <c r="B217" s="48"/>
      <c r="C217" s="49"/>
      <c r="D217" s="209" t="s">
        <v>198</v>
      </c>
      <c r="E217" s="49"/>
      <c r="F217" s="49"/>
      <c r="G217" s="49"/>
      <c r="H217" s="49"/>
      <c r="I217" s="49"/>
      <c r="J217" s="49"/>
      <c r="K217" s="49"/>
      <c r="L217" s="49"/>
      <c r="M217" s="49"/>
      <c r="N217" s="210">
        <f>BK217</f>
        <v>0</v>
      </c>
      <c r="O217" s="211"/>
      <c r="P217" s="211"/>
      <c r="Q217" s="211"/>
      <c r="R217" s="50"/>
      <c r="T217" s="231"/>
      <c r="U217" s="49"/>
      <c r="V217" s="49"/>
      <c r="W217" s="49"/>
      <c r="X217" s="49"/>
      <c r="Y217" s="49"/>
      <c r="Z217" s="49"/>
      <c r="AA217" s="96"/>
      <c r="AT217" s="24" t="s">
        <v>74</v>
      </c>
      <c r="AU217" s="24" t="s">
        <v>75</v>
      </c>
      <c r="AY217" s="24" t="s">
        <v>199</v>
      </c>
      <c r="BK217" s="149">
        <f>SUM(BK218:BK222)</f>
        <v>0</v>
      </c>
    </row>
    <row r="218" spans="2:63" s="1" customFormat="1" ht="22.3" customHeight="1">
      <c r="B218" s="48"/>
      <c r="C218" s="232" t="s">
        <v>5</v>
      </c>
      <c r="D218" s="232" t="s">
        <v>163</v>
      </c>
      <c r="E218" s="233" t="s">
        <v>5</v>
      </c>
      <c r="F218" s="234" t="s">
        <v>5</v>
      </c>
      <c r="G218" s="234"/>
      <c r="H218" s="234"/>
      <c r="I218" s="234"/>
      <c r="J218" s="235" t="s">
        <v>5</v>
      </c>
      <c r="K218" s="236"/>
      <c r="L218" s="224"/>
      <c r="M218" s="237"/>
      <c r="N218" s="237">
        <f>BK218</f>
        <v>0</v>
      </c>
      <c r="O218" s="237"/>
      <c r="P218" s="237"/>
      <c r="Q218" s="237"/>
      <c r="R218" s="50"/>
      <c r="T218" s="226" t="s">
        <v>5</v>
      </c>
      <c r="U218" s="238" t="s">
        <v>40</v>
      </c>
      <c r="V218" s="49"/>
      <c r="W218" s="49"/>
      <c r="X218" s="49"/>
      <c r="Y218" s="49"/>
      <c r="Z218" s="49"/>
      <c r="AA218" s="96"/>
      <c r="AT218" s="24" t="s">
        <v>199</v>
      </c>
      <c r="AU218" s="24" t="s">
        <v>11</v>
      </c>
      <c r="AY218" s="24" t="s">
        <v>199</v>
      </c>
      <c r="BE218" s="149">
        <f>IF(U218="základní",N218,0)</f>
        <v>0</v>
      </c>
      <c r="BF218" s="149">
        <f>IF(U218="snížená",N218,0)</f>
        <v>0</v>
      </c>
      <c r="BG218" s="149">
        <f>IF(U218="zákl. přenesená",N218,0)</f>
        <v>0</v>
      </c>
      <c r="BH218" s="149">
        <f>IF(U218="sníž. přenesená",N218,0)</f>
        <v>0</v>
      </c>
      <c r="BI218" s="149">
        <f>IF(U218="nulová",N218,0)</f>
        <v>0</v>
      </c>
      <c r="BJ218" s="24" t="s">
        <v>11</v>
      </c>
      <c r="BK218" s="149">
        <f>L218*K218</f>
        <v>0</v>
      </c>
    </row>
    <row r="219" spans="2:63" s="1" customFormat="1" ht="22.3" customHeight="1">
      <c r="B219" s="48"/>
      <c r="C219" s="232" t="s">
        <v>5</v>
      </c>
      <c r="D219" s="232" t="s">
        <v>163</v>
      </c>
      <c r="E219" s="233" t="s">
        <v>5</v>
      </c>
      <c r="F219" s="234" t="s">
        <v>5</v>
      </c>
      <c r="G219" s="234"/>
      <c r="H219" s="234"/>
      <c r="I219" s="234"/>
      <c r="J219" s="235" t="s">
        <v>5</v>
      </c>
      <c r="K219" s="236"/>
      <c r="L219" s="224"/>
      <c r="M219" s="237"/>
      <c r="N219" s="237">
        <f>BK219</f>
        <v>0</v>
      </c>
      <c r="O219" s="237"/>
      <c r="P219" s="237"/>
      <c r="Q219" s="237"/>
      <c r="R219" s="50"/>
      <c r="T219" s="226" t="s">
        <v>5</v>
      </c>
      <c r="U219" s="238" t="s">
        <v>40</v>
      </c>
      <c r="V219" s="49"/>
      <c r="W219" s="49"/>
      <c r="X219" s="49"/>
      <c r="Y219" s="49"/>
      <c r="Z219" s="49"/>
      <c r="AA219" s="96"/>
      <c r="AT219" s="24" t="s">
        <v>199</v>
      </c>
      <c r="AU219" s="24" t="s">
        <v>11</v>
      </c>
      <c r="AY219" s="24" t="s">
        <v>199</v>
      </c>
      <c r="BE219" s="149">
        <f>IF(U219="základní",N219,0)</f>
        <v>0</v>
      </c>
      <c r="BF219" s="149">
        <f>IF(U219="snížená",N219,0)</f>
        <v>0</v>
      </c>
      <c r="BG219" s="149">
        <f>IF(U219="zákl. přenesená",N219,0)</f>
        <v>0</v>
      </c>
      <c r="BH219" s="149">
        <f>IF(U219="sníž. přenesená",N219,0)</f>
        <v>0</v>
      </c>
      <c r="BI219" s="149">
        <f>IF(U219="nulová",N219,0)</f>
        <v>0</v>
      </c>
      <c r="BJ219" s="24" t="s">
        <v>11</v>
      </c>
      <c r="BK219" s="149">
        <f>L219*K219</f>
        <v>0</v>
      </c>
    </row>
    <row r="220" spans="2:63" s="1" customFormat="1" ht="22.3" customHeight="1">
      <c r="B220" s="48"/>
      <c r="C220" s="232" t="s">
        <v>5</v>
      </c>
      <c r="D220" s="232" t="s">
        <v>163</v>
      </c>
      <c r="E220" s="233" t="s">
        <v>5</v>
      </c>
      <c r="F220" s="234" t="s">
        <v>5</v>
      </c>
      <c r="G220" s="234"/>
      <c r="H220" s="234"/>
      <c r="I220" s="234"/>
      <c r="J220" s="235" t="s">
        <v>5</v>
      </c>
      <c r="K220" s="236"/>
      <c r="L220" s="224"/>
      <c r="M220" s="237"/>
      <c r="N220" s="237">
        <f>BK220</f>
        <v>0</v>
      </c>
      <c r="O220" s="237"/>
      <c r="P220" s="237"/>
      <c r="Q220" s="237"/>
      <c r="R220" s="50"/>
      <c r="T220" s="226" t="s">
        <v>5</v>
      </c>
      <c r="U220" s="238" t="s">
        <v>40</v>
      </c>
      <c r="V220" s="49"/>
      <c r="W220" s="49"/>
      <c r="X220" s="49"/>
      <c r="Y220" s="49"/>
      <c r="Z220" s="49"/>
      <c r="AA220" s="96"/>
      <c r="AT220" s="24" t="s">
        <v>199</v>
      </c>
      <c r="AU220" s="24" t="s">
        <v>11</v>
      </c>
      <c r="AY220" s="24" t="s">
        <v>199</v>
      </c>
      <c r="BE220" s="149">
        <f>IF(U220="základní",N220,0)</f>
        <v>0</v>
      </c>
      <c r="BF220" s="149">
        <f>IF(U220="snížená",N220,0)</f>
        <v>0</v>
      </c>
      <c r="BG220" s="149">
        <f>IF(U220="zákl. přenesená",N220,0)</f>
        <v>0</v>
      </c>
      <c r="BH220" s="149">
        <f>IF(U220="sníž. přenesená",N220,0)</f>
        <v>0</v>
      </c>
      <c r="BI220" s="149">
        <f>IF(U220="nulová",N220,0)</f>
        <v>0</v>
      </c>
      <c r="BJ220" s="24" t="s">
        <v>11</v>
      </c>
      <c r="BK220" s="149">
        <f>L220*K220</f>
        <v>0</v>
      </c>
    </row>
    <row r="221" spans="2:63" s="1" customFormat="1" ht="22.3" customHeight="1">
      <c r="B221" s="48"/>
      <c r="C221" s="232" t="s">
        <v>5</v>
      </c>
      <c r="D221" s="232" t="s">
        <v>163</v>
      </c>
      <c r="E221" s="233" t="s">
        <v>5</v>
      </c>
      <c r="F221" s="234" t="s">
        <v>5</v>
      </c>
      <c r="G221" s="234"/>
      <c r="H221" s="234"/>
      <c r="I221" s="234"/>
      <c r="J221" s="235" t="s">
        <v>5</v>
      </c>
      <c r="K221" s="236"/>
      <c r="L221" s="224"/>
      <c r="M221" s="237"/>
      <c r="N221" s="237">
        <f>BK221</f>
        <v>0</v>
      </c>
      <c r="O221" s="237"/>
      <c r="P221" s="237"/>
      <c r="Q221" s="237"/>
      <c r="R221" s="50"/>
      <c r="T221" s="226" t="s">
        <v>5</v>
      </c>
      <c r="U221" s="238" t="s">
        <v>40</v>
      </c>
      <c r="V221" s="49"/>
      <c r="W221" s="49"/>
      <c r="X221" s="49"/>
      <c r="Y221" s="49"/>
      <c r="Z221" s="49"/>
      <c r="AA221" s="96"/>
      <c r="AT221" s="24" t="s">
        <v>199</v>
      </c>
      <c r="AU221" s="24" t="s">
        <v>11</v>
      </c>
      <c r="AY221" s="24" t="s">
        <v>199</v>
      </c>
      <c r="BE221" s="149">
        <f>IF(U221="základní",N221,0)</f>
        <v>0</v>
      </c>
      <c r="BF221" s="149">
        <f>IF(U221="snížená",N221,0)</f>
        <v>0</v>
      </c>
      <c r="BG221" s="149">
        <f>IF(U221="zákl. přenesená",N221,0)</f>
        <v>0</v>
      </c>
      <c r="BH221" s="149">
        <f>IF(U221="sníž. přenesená",N221,0)</f>
        <v>0</v>
      </c>
      <c r="BI221" s="149">
        <f>IF(U221="nulová",N221,0)</f>
        <v>0</v>
      </c>
      <c r="BJ221" s="24" t="s">
        <v>11</v>
      </c>
      <c r="BK221" s="149">
        <f>L221*K221</f>
        <v>0</v>
      </c>
    </row>
    <row r="222" spans="2:63" s="1" customFormat="1" ht="22.3" customHeight="1">
      <c r="B222" s="48"/>
      <c r="C222" s="232" t="s">
        <v>5</v>
      </c>
      <c r="D222" s="232" t="s">
        <v>163</v>
      </c>
      <c r="E222" s="233" t="s">
        <v>5</v>
      </c>
      <c r="F222" s="234" t="s">
        <v>5</v>
      </c>
      <c r="G222" s="234"/>
      <c r="H222" s="234"/>
      <c r="I222" s="234"/>
      <c r="J222" s="235" t="s">
        <v>5</v>
      </c>
      <c r="K222" s="236"/>
      <c r="L222" s="224"/>
      <c r="M222" s="237"/>
      <c r="N222" s="237">
        <f>BK222</f>
        <v>0</v>
      </c>
      <c r="O222" s="237"/>
      <c r="P222" s="237"/>
      <c r="Q222" s="237"/>
      <c r="R222" s="50"/>
      <c r="T222" s="226" t="s">
        <v>5</v>
      </c>
      <c r="U222" s="238" t="s">
        <v>40</v>
      </c>
      <c r="V222" s="74"/>
      <c r="W222" s="74"/>
      <c r="X222" s="74"/>
      <c r="Y222" s="74"/>
      <c r="Z222" s="74"/>
      <c r="AA222" s="76"/>
      <c r="AT222" s="24" t="s">
        <v>199</v>
      </c>
      <c r="AU222" s="24" t="s">
        <v>11</v>
      </c>
      <c r="AY222" s="24" t="s">
        <v>199</v>
      </c>
      <c r="BE222" s="149">
        <f>IF(U222="základní",N222,0)</f>
        <v>0</v>
      </c>
      <c r="BF222" s="149">
        <f>IF(U222="snížená",N222,0)</f>
        <v>0</v>
      </c>
      <c r="BG222" s="149">
        <f>IF(U222="zákl. přenesená",N222,0)</f>
        <v>0</v>
      </c>
      <c r="BH222" s="149">
        <f>IF(U222="sníž. přenesená",N222,0)</f>
        <v>0</v>
      </c>
      <c r="BI222" s="149">
        <f>IF(U222="nulová",N222,0)</f>
        <v>0</v>
      </c>
      <c r="BJ222" s="24" t="s">
        <v>11</v>
      </c>
      <c r="BK222" s="149">
        <f>L222*K222</f>
        <v>0</v>
      </c>
    </row>
    <row r="223" spans="2:18" s="1" customFormat="1" ht="6.95" customHeight="1">
      <c r="B223" s="77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9"/>
    </row>
  </sheetData>
  <mergeCells count="316">
    <mergeCell ref="C2:Q2"/>
    <mergeCell ref="C4:Q4"/>
    <mergeCell ref="F6:P6"/>
    <mergeCell ref="F8:P8"/>
    <mergeCell ref="F7:P7"/>
    <mergeCell ref="F9:P9"/>
    <mergeCell ref="O11:P11"/>
    <mergeCell ref="O13:P13"/>
    <mergeCell ref="O14:P14"/>
    <mergeCell ref="O16:P16"/>
    <mergeCell ref="E17:L17"/>
    <mergeCell ref="O17:P17"/>
    <mergeCell ref="O19:P19"/>
    <mergeCell ref="O20:P20"/>
    <mergeCell ref="O22:P22"/>
    <mergeCell ref="O23:P23"/>
    <mergeCell ref="E26:L26"/>
    <mergeCell ref="M29:P29"/>
    <mergeCell ref="M30:P30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H38:J38"/>
    <mergeCell ref="M38:P38"/>
    <mergeCell ref="L40:P40"/>
    <mergeCell ref="C76:Q76"/>
    <mergeCell ref="F78:P78"/>
    <mergeCell ref="F80:P80"/>
    <mergeCell ref="F79:P79"/>
    <mergeCell ref="F81:P81"/>
    <mergeCell ref="M83:P83"/>
    <mergeCell ref="M85:Q85"/>
    <mergeCell ref="M86:Q86"/>
    <mergeCell ref="C88:G88"/>
    <mergeCell ref="N88:Q88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7:Q107"/>
    <mergeCell ref="D108:H108"/>
    <mergeCell ref="N108:Q108"/>
    <mergeCell ref="D109:H109"/>
    <mergeCell ref="N109:Q109"/>
    <mergeCell ref="D110:H110"/>
    <mergeCell ref="N110:Q110"/>
    <mergeCell ref="D111:H111"/>
    <mergeCell ref="N111:Q111"/>
    <mergeCell ref="D112:H112"/>
    <mergeCell ref="N112:Q112"/>
    <mergeCell ref="N113:Q113"/>
    <mergeCell ref="L115:Q115"/>
    <mergeCell ref="C121:Q121"/>
    <mergeCell ref="F123:P123"/>
    <mergeCell ref="F125:P125"/>
    <mergeCell ref="F124:P124"/>
    <mergeCell ref="F126:P126"/>
    <mergeCell ref="M128:P128"/>
    <mergeCell ref="M130:Q130"/>
    <mergeCell ref="M131:Q131"/>
    <mergeCell ref="F133:I133"/>
    <mergeCell ref="L133:M133"/>
    <mergeCell ref="N133:Q133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9:I169"/>
    <mergeCell ref="L169:M169"/>
    <mergeCell ref="N169:Q169"/>
    <mergeCell ref="F170:I170"/>
    <mergeCell ref="L170:M170"/>
    <mergeCell ref="N170:Q170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7:I197"/>
    <mergeCell ref="L197:M197"/>
    <mergeCell ref="N197:Q197"/>
    <mergeCell ref="F198:I198"/>
    <mergeCell ref="L198:M198"/>
    <mergeCell ref="N198:Q198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5:I205"/>
    <mergeCell ref="L205:M205"/>
    <mergeCell ref="N205:Q205"/>
    <mergeCell ref="F206:I206"/>
    <mergeCell ref="L206:M206"/>
    <mergeCell ref="N206:Q206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5:I215"/>
    <mergeCell ref="L215:M215"/>
    <mergeCell ref="N215:Q215"/>
    <mergeCell ref="F216:I216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N134:Q134"/>
    <mergeCell ref="N135:Q135"/>
    <mergeCell ref="N136:Q136"/>
    <mergeCell ref="N144:Q144"/>
    <mergeCell ref="N145:Q145"/>
    <mergeCell ref="N149:Q149"/>
    <mergeCell ref="N153:Q153"/>
    <mergeCell ref="N168:Q168"/>
    <mergeCell ref="N171:Q171"/>
    <mergeCell ref="N179:Q179"/>
    <mergeCell ref="N196:Q196"/>
    <mergeCell ref="N199:Q199"/>
    <mergeCell ref="N204:Q204"/>
    <mergeCell ref="N207:Q207"/>
    <mergeCell ref="N214:Q214"/>
    <mergeCell ref="N217:Q217"/>
    <mergeCell ref="H1:K1"/>
    <mergeCell ref="S2:AC2"/>
  </mergeCells>
  <dataValidations count="2">
    <dataValidation type="list" allowBlank="1" showInputMessage="1" showErrorMessage="1" error="Povoleny jsou hodnoty K, M." sqref="D218:D223">
      <formula1>"K, M"</formula1>
    </dataValidation>
    <dataValidation type="list" allowBlank="1" showInputMessage="1" showErrorMessage="1" error="Povoleny jsou hodnoty základní, snížená, zákl. přenesená, sníž. přenesená, nulová." sqref="U218:U223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8" display="2) Rekapitulace rozpočtu"/>
    <hyperlink ref="L1" location="C13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0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8"/>
      <c r="B1" s="15"/>
      <c r="C1" s="15"/>
      <c r="D1" s="16" t="s">
        <v>1</v>
      </c>
      <c r="E1" s="15"/>
      <c r="F1" s="17" t="s">
        <v>118</v>
      </c>
      <c r="G1" s="17"/>
      <c r="H1" s="159" t="s">
        <v>119</v>
      </c>
      <c r="I1" s="159"/>
      <c r="J1" s="159"/>
      <c r="K1" s="159"/>
      <c r="L1" s="17" t="s">
        <v>120</v>
      </c>
      <c r="M1" s="15"/>
      <c r="N1" s="15"/>
      <c r="O1" s="16" t="s">
        <v>121</v>
      </c>
      <c r="P1" s="15"/>
      <c r="Q1" s="15"/>
      <c r="R1" s="15"/>
      <c r="S1" s="17" t="s">
        <v>122</v>
      </c>
      <c r="T1" s="17"/>
      <c r="U1" s="158"/>
      <c r="V1" s="15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94</v>
      </c>
    </row>
    <row r="3" spans="2:46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84</v>
      </c>
    </row>
    <row r="4" spans="2:46" ht="36.95" customHeight="1">
      <c r="B4" s="28"/>
      <c r="C4" s="29" t="s">
        <v>123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14</v>
      </c>
      <c r="AT4" s="24" t="s">
        <v>6</v>
      </c>
    </row>
    <row r="5" spans="2:18" ht="6.95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spans="2:18" ht="25.4" customHeight="1">
      <c r="B6" s="28"/>
      <c r="C6" s="33"/>
      <c r="D6" s="40" t="s">
        <v>20</v>
      </c>
      <c r="E6" s="33"/>
      <c r="F6" s="160" t="str">
        <f>'Rekapitulace stavby'!K6</f>
        <v>LITOMYŠL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spans="2:18" ht="25.4" customHeight="1">
      <c r="B7" s="28"/>
      <c r="C7" s="33"/>
      <c r="D7" s="40" t="s">
        <v>124</v>
      </c>
      <c r="E7" s="33"/>
      <c r="F7" s="160" t="s">
        <v>125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1"/>
    </row>
    <row r="8" spans="2:18" s="1" customFormat="1" ht="32.85" customHeight="1">
      <c r="B8" s="48"/>
      <c r="C8" s="49"/>
      <c r="D8" s="37" t="s">
        <v>126</v>
      </c>
      <c r="E8" s="49"/>
      <c r="F8" s="38" t="s">
        <v>479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</row>
    <row r="9" spans="2:18" s="1" customFormat="1" ht="14.4" customHeight="1">
      <c r="B9" s="48"/>
      <c r="C9" s="49"/>
      <c r="D9" s="40" t="s">
        <v>22</v>
      </c>
      <c r="E9" s="49"/>
      <c r="F9" s="35" t="s">
        <v>5</v>
      </c>
      <c r="G9" s="49"/>
      <c r="H9" s="49"/>
      <c r="I9" s="49"/>
      <c r="J9" s="49"/>
      <c r="K9" s="49"/>
      <c r="L9" s="49"/>
      <c r="M9" s="40" t="s">
        <v>23</v>
      </c>
      <c r="N9" s="49"/>
      <c r="O9" s="35" t="s">
        <v>5</v>
      </c>
      <c r="P9" s="49"/>
      <c r="Q9" s="49"/>
      <c r="R9" s="50"/>
    </row>
    <row r="10" spans="2:18" s="1" customFormat="1" ht="14.4" customHeight="1">
      <c r="B10" s="48"/>
      <c r="C10" s="49"/>
      <c r="D10" s="40" t="s">
        <v>24</v>
      </c>
      <c r="E10" s="49"/>
      <c r="F10" s="35" t="s">
        <v>25</v>
      </c>
      <c r="G10" s="49"/>
      <c r="H10" s="49"/>
      <c r="I10" s="49"/>
      <c r="J10" s="49"/>
      <c r="K10" s="49"/>
      <c r="L10" s="49"/>
      <c r="M10" s="40" t="s">
        <v>26</v>
      </c>
      <c r="N10" s="49"/>
      <c r="O10" s="161" t="str">
        <f>'Rekapitulace stavby'!AN8</f>
        <v>17. 7. 2018</v>
      </c>
      <c r="P10" s="92"/>
      <c r="Q10" s="49"/>
      <c r="R10" s="50"/>
    </row>
    <row r="11" spans="2:18" s="1" customFormat="1" ht="10.8" customHeight="1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</row>
    <row r="12" spans="2:18" s="1" customFormat="1" ht="14.4" customHeight="1">
      <c r="B12" s="48"/>
      <c r="C12" s="49"/>
      <c r="D12" s="40" t="s">
        <v>28</v>
      </c>
      <c r="E12" s="49"/>
      <c r="F12" s="49"/>
      <c r="G12" s="49"/>
      <c r="H12" s="49"/>
      <c r="I12" s="49"/>
      <c r="J12" s="49"/>
      <c r="K12" s="49"/>
      <c r="L12" s="49"/>
      <c r="M12" s="40" t="s">
        <v>29</v>
      </c>
      <c r="N12" s="49"/>
      <c r="O12" s="35" t="str">
        <f>IF('Rekapitulace stavby'!AN10="","",'Rekapitulace stavby'!AN10)</f>
        <v/>
      </c>
      <c r="P12" s="35"/>
      <c r="Q12" s="49"/>
      <c r="R12" s="50"/>
    </row>
    <row r="13" spans="2:18" s="1" customFormat="1" ht="18" customHeight="1">
      <c r="B13" s="48"/>
      <c r="C13" s="49"/>
      <c r="D13" s="49"/>
      <c r="E13" s="35" t="str">
        <f>IF('Rekapitulace stavby'!E11="","",'Rekapitulace stavby'!E11)</f>
        <v xml:space="preserve"> </v>
      </c>
      <c r="F13" s="49"/>
      <c r="G13" s="49"/>
      <c r="H13" s="49"/>
      <c r="I13" s="49"/>
      <c r="J13" s="49"/>
      <c r="K13" s="49"/>
      <c r="L13" s="49"/>
      <c r="M13" s="40" t="s">
        <v>30</v>
      </c>
      <c r="N13" s="49"/>
      <c r="O13" s="35" t="str">
        <f>IF('Rekapitulace stavby'!AN11="","",'Rekapitulace stavby'!AN11)</f>
        <v/>
      </c>
      <c r="P13" s="35"/>
      <c r="Q13" s="49"/>
      <c r="R13" s="50"/>
    </row>
    <row r="14" spans="2:18" s="1" customFormat="1" ht="6.95" customHeight="1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</row>
    <row r="15" spans="2:18" s="1" customFormat="1" ht="14.4" customHeight="1">
      <c r="B15" s="48"/>
      <c r="C15" s="49"/>
      <c r="D15" s="40" t="s">
        <v>31</v>
      </c>
      <c r="E15" s="49"/>
      <c r="F15" s="49"/>
      <c r="G15" s="49"/>
      <c r="H15" s="49"/>
      <c r="I15" s="49"/>
      <c r="J15" s="49"/>
      <c r="K15" s="49"/>
      <c r="L15" s="49"/>
      <c r="M15" s="40" t="s">
        <v>29</v>
      </c>
      <c r="N15" s="49"/>
      <c r="O15" s="41" t="str">
        <f>IF('Rekapitulace stavby'!AN13="","",'Rekapitulace stavby'!AN13)</f>
        <v>Vyplň údaj</v>
      </c>
      <c r="P15" s="35"/>
      <c r="Q15" s="49"/>
      <c r="R15" s="50"/>
    </row>
    <row r="16" spans="2:18" s="1" customFormat="1" ht="18" customHeight="1">
      <c r="B16" s="48"/>
      <c r="C16" s="49"/>
      <c r="D16" s="49"/>
      <c r="E16" s="41" t="str">
        <f>IF('Rekapitulace stavby'!E14="","",'Rekapitulace stavby'!E14)</f>
        <v>Vyplň údaj</v>
      </c>
      <c r="F16" s="162"/>
      <c r="G16" s="162"/>
      <c r="H16" s="162"/>
      <c r="I16" s="162"/>
      <c r="J16" s="162"/>
      <c r="K16" s="162"/>
      <c r="L16" s="162"/>
      <c r="M16" s="40" t="s">
        <v>30</v>
      </c>
      <c r="N16" s="49"/>
      <c r="O16" s="41" t="str">
        <f>IF('Rekapitulace stavby'!AN14="","",'Rekapitulace stavby'!AN14)</f>
        <v>Vyplň údaj</v>
      </c>
      <c r="P16" s="35"/>
      <c r="Q16" s="49"/>
      <c r="R16" s="50"/>
    </row>
    <row r="17" spans="2:18" s="1" customFormat="1" ht="6.95" customHeight="1"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</row>
    <row r="18" spans="2:18" s="1" customFormat="1" ht="14.4" customHeight="1">
      <c r="B18" s="48"/>
      <c r="C18" s="49"/>
      <c r="D18" s="40" t="s">
        <v>33</v>
      </c>
      <c r="E18" s="49"/>
      <c r="F18" s="49"/>
      <c r="G18" s="49"/>
      <c r="H18" s="49"/>
      <c r="I18" s="49"/>
      <c r="J18" s="49"/>
      <c r="K18" s="49"/>
      <c r="L18" s="49"/>
      <c r="M18" s="40" t="s">
        <v>29</v>
      </c>
      <c r="N18" s="49"/>
      <c r="O18" s="35" t="str">
        <f>IF('Rekapitulace stavby'!AN16="","",'Rekapitulace stavby'!AN16)</f>
        <v/>
      </c>
      <c r="P18" s="35"/>
      <c r="Q18" s="49"/>
      <c r="R18" s="50"/>
    </row>
    <row r="19" spans="2:18" s="1" customFormat="1" ht="18" customHeight="1">
      <c r="B19" s="48"/>
      <c r="C19" s="49"/>
      <c r="D19" s="49"/>
      <c r="E19" s="35" t="str">
        <f>IF('Rekapitulace stavby'!E17="","",'Rekapitulace stavby'!E17)</f>
        <v xml:space="preserve"> </v>
      </c>
      <c r="F19" s="49"/>
      <c r="G19" s="49"/>
      <c r="H19" s="49"/>
      <c r="I19" s="49"/>
      <c r="J19" s="49"/>
      <c r="K19" s="49"/>
      <c r="L19" s="49"/>
      <c r="M19" s="40" t="s">
        <v>30</v>
      </c>
      <c r="N19" s="49"/>
      <c r="O19" s="35" t="str">
        <f>IF('Rekapitulace stavby'!AN17="","",'Rekapitulace stavby'!AN17)</f>
        <v/>
      </c>
      <c r="P19" s="35"/>
      <c r="Q19" s="49"/>
      <c r="R19" s="50"/>
    </row>
    <row r="20" spans="2:18" s="1" customFormat="1" ht="6.95" customHeight="1"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</row>
    <row r="21" spans="2:18" s="1" customFormat="1" ht="14.4" customHeight="1">
      <c r="B21" s="48"/>
      <c r="C21" s="49"/>
      <c r="D21" s="40" t="s">
        <v>34</v>
      </c>
      <c r="E21" s="49"/>
      <c r="F21" s="49"/>
      <c r="G21" s="49"/>
      <c r="H21" s="49"/>
      <c r="I21" s="49"/>
      <c r="J21" s="49"/>
      <c r="K21" s="49"/>
      <c r="L21" s="49"/>
      <c r="M21" s="40" t="s">
        <v>29</v>
      </c>
      <c r="N21" s="49"/>
      <c r="O21" s="35" t="str">
        <f>IF('Rekapitulace stavby'!AN19="","",'Rekapitulace stavby'!AN19)</f>
        <v/>
      </c>
      <c r="P21" s="35"/>
      <c r="Q21" s="49"/>
      <c r="R21" s="50"/>
    </row>
    <row r="22" spans="2:18" s="1" customFormat="1" ht="18" customHeight="1">
      <c r="B22" s="48"/>
      <c r="C22" s="49"/>
      <c r="D22" s="49"/>
      <c r="E22" s="35" t="str">
        <f>IF('Rekapitulace stavby'!E20="","",'Rekapitulace stavby'!E20)</f>
        <v xml:space="preserve"> </v>
      </c>
      <c r="F22" s="49"/>
      <c r="G22" s="49"/>
      <c r="H22" s="49"/>
      <c r="I22" s="49"/>
      <c r="J22" s="49"/>
      <c r="K22" s="49"/>
      <c r="L22" s="49"/>
      <c r="M22" s="40" t="s">
        <v>30</v>
      </c>
      <c r="N22" s="49"/>
      <c r="O22" s="35" t="str">
        <f>IF('Rekapitulace stavby'!AN20="","",'Rekapitulace stavby'!AN20)</f>
        <v/>
      </c>
      <c r="P22" s="35"/>
      <c r="Q22" s="49"/>
      <c r="R22" s="50"/>
    </row>
    <row r="23" spans="2:18" s="1" customFormat="1" ht="6.95" customHeight="1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pans="2:18" s="1" customFormat="1" ht="14.4" customHeight="1">
      <c r="B24" s="48"/>
      <c r="C24" s="49"/>
      <c r="D24" s="40" t="s">
        <v>35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spans="2:18" s="1" customFormat="1" ht="16.5" customHeight="1">
      <c r="B25" s="48"/>
      <c r="C25" s="49"/>
      <c r="D25" s="49"/>
      <c r="E25" s="44" t="s">
        <v>5</v>
      </c>
      <c r="F25" s="44"/>
      <c r="G25" s="44"/>
      <c r="H25" s="44"/>
      <c r="I25" s="44"/>
      <c r="J25" s="44"/>
      <c r="K25" s="44"/>
      <c r="L25" s="44"/>
      <c r="M25" s="49"/>
      <c r="N25" s="49"/>
      <c r="O25" s="49"/>
      <c r="P25" s="49"/>
      <c r="Q25" s="49"/>
      <c r="R25" s="50"/>
    </row>
    <row r="26" spans="2:18" s="1" customFormat="1" ht="6.95" customHeight="1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pans="2:18" s="1" customFormat="1" ht="6.95" customHeight="1">
      <c r="B27" s="48"/>
      <c r="C27" s="4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49"/>
      <c r="R27" s="50"/>
    </row>
    <row r="28" spans="2:18" s="1" customFormat="1" ht="14.4" customHeight="1">
      <c r="B28" s="48"/>
      <c r="C28" s="49"/>
      <c r="D28" s="163" t="s">
        <v>130</v>
      </c>
      <c r="E28" s="49"/>
      <c r="F28" s="49"/>
      <c r="G28" s="49"/>
      <c r="H28" s="49"/>
      <c r="I28" s="49"/>
      <c r="J28" s="49"/>
      <c r="K28" s="49"/>
      <c r="L28" s="49"/>
      <c r="M28" s="47">
        <f>N89</f>
        <v>0</v>
      </c>
      <c r="N28" s="47"/>
      <c r="O28" s="47"/>
      <c r="P28" s="47"/>
      <c r="Q28" s="49"/>
      <c r="R28" s="50"/>
    </row>
    <row r="29" spans="2:18" s="1" customFormat="1" ht="14.4" customHeight="1">
      <c r="B29" s="48"/>
      <c r="C29" s="49"/>
      <c r="D29" s="46" t="s">
        <v>112</v>
      </c>
      <c r="E29" s="49"/>
      <c r="F29" s="49"/>
      <c r="G29" s="49"/>
      <c r="H29" s="49"/>
      <c r="I29" s="49"/>
      <c r="J29" s="49"/>
      <c r="K29" s="49"/>
      <c r="L29" s="49"/>
      <c r="M29" s="47">
        <f>N104</f>
        <v>0</v>
      </c>
      <c r="N29" s="47"/>
      <c r="O29" s="47"/>
      <c r="P29" s="47"/>
      <c r="Q29" s="49"/>
      <c r="R29" s="50"/>
    </row>
    <row r="30" spans="2:18" s="1" customFormat="1" ht="6.95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/>
    </row>
    <row r="31" spans="2:18" s="1" customFormat="1" ht="25.4" customHeight="1">
      <c r="B31" s="48"/>
      <c r="C31" s="49"/>
      <c r="D31" s="164" t="s">
        <v>38</v>
      </c>
      <c r="E31" s="49"/>
      <c r="F31" s="49"/>
      <c r="G31" s="49"/>
      <c r="H31" s="49"/>
      <c r="I31" s="49"/>
      <c r="J31" s="49"/>
      <c r="K31" s="49"/>
      <c r="L31" s="49"/>
      <c r="M31" s="165">
        <f>ROUND(M28+M29,0)</f>
        <v>0</v>
      </c>
      <c r="N31" s="49"/>
      <c r="O31" s="49"/>
      <c r="P31" s="49"/>
      <c r="Q31" s="49"/>
      <c r="R31" s="50"/>
    </row>
    <row r="32" spans="2:18" s="1" customFormat="1" ht="6.95" customHeight="1">
      <c r="B32" s="48"/>
      <c r="C32" s="4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49"/>
      <c r="R32" s="50"/>
    </row>
    <row r="33" spans="2:18" s="1" customFormat="1" ht="14.4" customHeight="1">
      <c r="B33" s="48"/>
      <c r="C33" s="49"/>
      <c r="D33" s="56" t="s">
        <v>39</v>
      </c>
      <c r="E33" s="56" t="s">
        <v>40</v>
      </c>
      <c r="F33" s="57">
        <v>0.21</v>
      </c>
      <c r="G33" s="166" t="s">
        <v>41</v>
      </c>
      <c r="H33" s="167">
        <f>ROUND((((SUM(BE104:BE111)+SUM(BE130:BE199))+SUM(BE201:BE205))),0)</f>
        <v>0</v>
      </c>
      <c r="I33" s="49"/>
      <c r="J33" s="49"/>
      <c r="K33" s="49"/>
      <c r="L33" s="49"/>
      <c r="M33" s="167">
        <f>ROUND(((ROUND((SUM(BE104:BE111)+SUM(BE130:BE199)),0)*F33)+SUM(BE201:BE205)*F33),0)</f>
        <v>0</v>
      </c>
      <c r="N33" s="49"/>
      <c r="O33" s="49"/>
      <c r="P33" s="49"/>
      <c r="Q33" s="49"/>
      <c r="R33" s="50"/>
    </row>
    <row r="34" spans="2:18" s="1" customFormat="1" ht="14.4" customHeight="1">
      <c r="B34" s="48"/>
      <c r="C34" s="49"/>
      <c r="D34" s="49"/>
      <c r="E34" s="56" t="s">
        <v>42</v>
      </c>
      <c r="F34" s="57">
        <v>0.15</v>
      </c>
      <c r="G34" s="166" t="s">
        <v>41</v>
      </c>
      <c r="H34" s="167">
        <f>ROUND((((SUM(BF104:BF111)+SUM(BF130:BF199))+SUM(BF201:BF205))),0)</f>
        <v>0</v>
      </c>
      <c r="I34" s="49"/>
      <c r="J34" s="49"/>
      <c r="K34" s="49"/>
      <c r="L34" s="49"/>
      <c r="M34" s="167">
        <f>ROUND(((ROUND((SUM(BF104:BF111)+SUM(BF130:BF199)),0)*F34)+SUM(BF201:BF205)*F34),0)</f>
        <v>0</v>
      </c>
      <c r="N34" s="49"/>
      <c r="O34" s="49"/>
      <c r="P34" s="49"/>
      <c r="Q34" s="49"/>
      <c r="R34" s="50"/>
    </row>
    <row r="35" spans="2:18" s="1" customFormat="1" ht="14.4" customHeight="1" hidden="1">
      <c r="B35" s="48"/>
      <c r="C35" s="49"/>
      <c r="D35" s="49"/>
      <c r="E35" s="56" t="s">
        <v>43</v>
      </c>
      <c r="F35" s="57">
        <v>0.21</v>
      </c>
      <c r="G35" s="166" t="s">
        <v>41</v>
      </c>
      <c r="H35" s="167">
        <f>ROUND((((SUM(BG104:BG111)+SUM(BG130:BG199))+SUM(BG201:BG205))),0)</f>
        <v>0</v>
      </c>
      <c r="I35" s="49"/>
      <c r="J35" s="49"/>
      <c r="K35" s="49"/>
      <c r="L35" s="49"/>
      <c r="M35" s="167">
        <v>0</v>
      </c>
      <c r="N35" s="49"/>
      <c r="O35" s="49"/>
      <c r="P35" s="49"/>
      <c r="Q35" s="49"/>
      <c r="R35" s="50"/>
    </row>
    <row r="36" spans="2:18" s="1" customFormat="1" ht="14.4" customHeight="1" hidden="1">
      <c r="B36" s="48"/>
      <c r="C36" s="49"/>
      <c r="D36" s="49"/>
      <c r="E36" s="56" t="s">
        <v>44</v>
      </c>
      <c r="F36" s="57">
        <v>0.15</v>
      </c>
      <c r="G36" s="166" t="s">
        <v>41</v>
      </c>
      <c r="H36" s="167">
        <f>ROUND((((SUM(BH104:BH111)+SUM(BH130:BH199))+SUM(BH201:BH205))),0)</f>
        <v>0</v>
      </c>
      <c r="I36" s="49"/>
      <c r="J36" s="49"/>
      <c r="K36" s="49"/>
      <c r="L36" s="49"/>
      <c r="M36" s="167">
        <v>0</v>
      </c>
      <c r="N36" s="49"/>
      <c r="O36" s="49"/>
      <c r="P36" s="49"/>
      <c r="Q36" s="49"/>
      <c r="R36" s="50"/>
    </row>
    <row r="37" spans="2:18" s="1" customFormat="1" ht="14.4" customHeight="1" hidden="1">
      <c r="B37" s="48"/>
      <c r="C37" s="49"/>
      <c r="D37" s="49"/>
      <c r="E37" s="56" t="s">
        <v>45</v>
      </c>
      <c r="F37" s="57">
        <v>0</v>
      </c>
      <c r="G37" s="166" t="s">
        <v>41</v>
      </c>
      <c r="H37" s="167">
        <f>ROUND((((SUM(BI104:BI111)+SUM(BI130:BI199))+SUM(BI201:BI205))),0)</f>
        <v>0</v>
      </c>
      <c r="I37" s="49"/>
      <c r="J37" s="49"/>
      <c r="K37" s="49"/>
      <c r="L37" s="49"/>
      <c r="M37" s="167">
        <v>0</v>
      </c>
      <c r="N37" s="49"/>
      <c r="O37" s="49"/>
      <c r="P37" s="49"/>
      <c r="Q37" s="49"/>
      <c r="R37" s="50"/>
    </row>
    <row r="38" spans="2:18" s="1" customFormat="1" ht="6.95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</row>
    <row r="39" spans="2:18" s="1" customFormat="1" ht="25.4" customHeight="1">
      <c r="B39" s="48"/>
      <c r="C39" s="156"/>
      <c r="D39" s="168" t="s">
        <v>46</v>
      </c>
      <c r="E39" s="99"/>
      <c r="F39" s="99"/>
      <c r="G39" s="169" t="s">
        <v>47</v>
      </c>
      <c r="H39" s="170" t="s">
        <v>48</v>
      </c>
      <c r="I39" s="99"/>
      <c r="J39" s="99"/>
      <c r="K39" s="99"/>
      <c r="L39" s="171">
        <f>SUM(M31:M37)</f>
        <v>0</v>
      </c>
      <c r="M39" s="171"/>
      <c r="N39" s="171"/>
      <c r="O39" s="171"/>
      <c r="P39" s="172"/>
      <c r="Q39" s="156"/>
      <c r="R39" s="50"/>
    </row>
    <row r="40" spans="2:18" s="1" customFormat="1" ht="14.4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spans="2:18" s="1" customFormat="1" ht="14.4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</row>
    <row r="42" spans="2:18" ht="13.5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1"/>
    </row>
    <row r="43" spans="2:18" ht="13.5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 spans="2:18" ht="13.5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 spans="2:18" ht="13.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 spans="2:18" ht="13.5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 spans="2:18" ht="13.5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 spans="2:18" ht="13.5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 spans="2:18" ht="13.5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pans="2:18" s="1" customFormat="1" ht="13.5">
      <c r="B50" s="48"/>
      <c r="C50" s="49"/>
      <c r="D50" s="68" t="s">
        <v>49</v>
      </c>
      <c r="E50" s="69"/>
      <c r="F50" s="69"/>
      <c r="G50" s="69"/>
      <c r="H50" s="70"/>
      <c r="I50" s="49"/>
      <c r="J50" s="68" t="s">
        <v>50</v>
      </c>
      <c r="K50" s="69"/>
      <c r="L50" s="69"/>
      <c r="M50" s="69"/>
      <c r="N50" s="69"/>
      <c r="O50" s="69"/>
      <c r="P50" s="70"/>
      <c r="Q50" s="49"/>
      <c r="R50" s="50"/>
    </row>
    <row r="51" spans="2:18" ht="13.5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 spans="2:18" ht="13.5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 spans="2:18" ht="13.5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 spans="2:18" ht="13.5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 spans="2:18" ht="13.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 spans="2:18" ht="13.5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 spans="2:18" ht="13.5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 spans="2:18" ht="13.5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pans="2:18" s="1" customFormat="1" ht="13.5">
      <c r="B59" s="48"/>
      <c r="C59" s="49"/>
      <c r="D59" s="73" t="s">
        <v>51</v>
      </c>
      <c r="E59" s="74"/>
      <c r="F59" s="74"/>
      <c r="G59" s="75" t="s">
        <v>52</v>
      </c>
      <c r="H59" s="76"/>
      <c r="I59" s="49"/>
      <c r="J59" s="73" t="s">
        <v>51</v>
      </c>
      <c r="K59" s="74"/>
      <c r="L59" s="74"/>
      <c r="M59" s="74"/>
      <c r="N59" s="75" t="s">
        <v>52</v>
      </c>
      <c r="O59" s="74"/>
      <c r="P59" s="76"/>
      <c r="Q59" s="49"/>
      <c r="R59" s="50"/>
    </row>
    <row r="60" spans="2:18" ht="13.5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pans="2:18" s="1" customFormat="1" ht="13.5">
      <c r="B61" s="48"/>
      <c r="C61" s="49"/>
      <c r="D61" s="68" t="s">
        <v>53</v>
      </c>
      <c r="E61" s="69"/>
      <c r="F61" s="69"/>
      <c r="G61" s="69"/>
      <c r="H61" s="70"/>
      <c r="I61" s="49"/>
      <c r="J61" s="68" t="s">
        <v>54</v>
      </c>
      <c r="K61" s="69"/>
      <c r="L61" s="69"/>
      <c r="M61" s="69"/>
      <c r="N61" s="69"/>
      <c r="O61" s="69"/>
      <c r="P61" s="70"/>
      <c r="Q61" s="49"/>
      <c r="R61" s="50"/>
    </row>
    <row r="62" spans="2:18" ht="13.5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 spans="2:18" ht="13.5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 spans="2:18" ht="13.5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 spans="2:18" ht="13.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 spans="2:18" ht="13.5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 spans="2:18" ht="13.5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 spans="2:18" ht="13.5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 spans="2:18" ht="13.5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pans="2:18" s="1" customFormat="1" ht="13.5">
      <c r="B70" s="48"/>
      <c r="C70" s="49"/>
      <c r="D70" s="73" t="s">
        <v>51</v>
      </c>
      <c r="E70" s="74"/>
      <c r="F70" s="74"/>
      <c r="G70" s="75" t="s">
        <v>52</v>
      </c>
      <c r="H70" s="76"/>
      <c r="I70" s="49"/>
      <c r="J70" s="73" t="s">
        <v>51</v>
      </c>
      <c r="K70" s="74"/>
      <c r="L70" s="74"/>
      <c r="M70" s="74"/>
      <c r="N70" s="75" t="s">
        <v>52</v>
      </c>
      <c r="O70" s="74"/>
      <c r="P70" s="76"/>
      <c r="Q70" s="49"/>
      <c r="R70" s="50"/>
    </row>
    <row r="71" spans="2:18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pans="2:18" s="1" customFormat="1" ht="6.95" customHeight="1">
      <c r="B75" s="80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2"/>
    </row>
    <row r="76" spans="2:18" s="1" customFormat="1" ht="36.95" customHeight="1">
      <c r="B76" s="48"/>
      <c r="C76" s="29" t="s">
        <v>131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</row>
    <row r="77" spans="2:18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</row>
    <row r="78" spans="2:18" s="1" customFormat="1" ht="30" customHeight="1">
      <c r="B78" s="48"/>
      <c r="C78" s="40" t="s">
        <v>20</v>
      </c>
      <c r="D78" s="49"/>
      <c r="E78" s="49"/>
      <c r="F78" s="160" t="str">
        <f>F6</f>
        <v>LITOMYŠL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</row>
    <row r="79" spans="2:18" ht="30" customHeight="1">
      <c r="B79" s="28"/>
      <c r="C79" s="40" t="s">
        <v>124</v>
      </c>
      <c r="D79" s="33"/>
      <c r="E79" s="33"/>
      <c r="F79" s="160" t="s">
        <v>125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1"/>
    </row>
    <row r="80" spans="2:18" s="1" customFormat="1" ht="36.95" customHeight="1">
      <c r="B80" s="48"/>
      <c r="C80" s="87" t="s">
        <v>126</v>
      </c>
      <c r="D80" s="49"/>
      <c r="E80" s="49"/>
      <c r="F80" s="89" t="str">
        <f>F8</f>
        <v>PL - PLYN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</row>
    <row r="81" spans="2:18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50"/>
    </row>
    <row r="82" spans="2:18" s="1" customFormat="1" ht="18" customHeight="1">
      <c r="B82" s="48"/>
      <c r="C82" s="40" t="s">
        <v>24</v>
      </c>
      <c r="D82" s="49"/>
      <c r="E82" s="49"/>
      <c r="F82" s="35" t="str">
        <f>F10</f>
        <v xml:space="preserve"> </v>
      </c>
      <c r="G82" s="49"/>
      <c r="H82" s="49"/>
      <c r="I82" s="49"/>
      <c r="J82" s="49"/>
      <c r="K82" s="40" t="s">
        <v>26</v>
      </c>
      <c r="L82" s="49"/>
      <c r="M82" s="92" t="str">
        <f>IF(O10="","",O10)</f>
        <v>17. 7. 2018</v>
      </c>
      <c r="N82" s="92"/>
      <c r="O82" s="92"/>
      <c r="P82" s="92"/>
      <c r="Q82" s="49"/>
      <c r="R82" s="50"/>
    </row>
    <row r="83" spans="2:18" s="1" customFormat="1" ht="6.95" customHeight="1"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50"/>
    </row>
    <row r="84" spans="2:18" s="1" customFormat="1" ht="13.5">
      <c r="B84" s="48"/>
      <c r="C84" s="40" t="s">
        <v>28</v>
      </c>
      <c r="D84" s="49"/>
      <c r="E84" s="49"/>
      <c r="F84" s="35" t="str">
        <f>E13</f>
        <v xml:space="preserve"> </v>
      </c>
      <c r="G84" s="49"/>
      <c r="H84" s="49"/>
      <c r="I84" s="49"/>
      <c r="J84" s="49"/>
      <c r="K84" s="40" t="s">
        <v>33</v>
      </c>
      <c r="L84" s="49"/>
      <c r="M84" s="35" t="str">
        <f>E19</f>
        <v xml:space="preserve"> </v>
      </c>
      <c r="N84" s="35"/>
      <c r="O84" s="35"/>
      <c r="P84" s="35"/>
      <c r="Q84" s="35"/>
      <c r="R84" s="50"/>
    </row>
    <row r="85" spans="2:18" s="1" customFormat="1" ht="14.4" customHeight="1">
      <c r="B85" s="48"/>
      <c r="C85" s="40" t="s">
        <v>31</v>
      </c>
      <c r="D85" s="49"/>
      <c r="E85" s="49"/>
      <c r="F85" s="35" t="str">
        <f>IF(E16="","",E16)</f>
        <v>Vyplň údaj</v>
      </c>
      <c r="G85" s="49"/>
      <c r="H85" s="49"/>
      <c r="I85" s="49"/>
      <c r="J85" s="49"/>
      <c r="K85" s="40" t="s">
        <v>34</v>
      </c>
      <c r="L85" s="49"/>
      <c r="M85" s="35" t="str">
        <f>E22</f>
        <v xml:space="preserve"> </v>
      </c>
      <c r="N85" s="35"/>
      <c r="O85" s="35"/>
      <c r="P85" s="35"/>
      <c r="Q85" s="35"/>
      <c r="R85" s="50"/>
    </row>
    <row r="86" spans="2:18" s="1" customFormat="1" ht="10.3" customHeight="1"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50"/>
    </row>
    <row r="87" spans="2:18" s="1" customFormat="1" ht="29.25" customHeight="1">
      <c r="B87" s="48"/>
      <c r="C87" s="173" t="s">
        <v>132</v>
      </c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73" t="s">
        <v>133</v>
      </c>
      <c r="O87" s="156"/>
      <c r="P87" s="156"/>
      <c r="Q87" s="156"/>
      <c r="R87" s="50"/>
    </row>
    <row r="88" spans="2:18" s="1" customFormat="1" ht="10.3" customHeight="1"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</row>
    <row r="89" spans="2:47" s="1" customFormat="1" ht="29.25" customHeight="1">
      <c r="B89" s="48"/>
      <c r="C89" s="174" t="s">
        <v>134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109">
        <f>N130</f>
        <v>0</v>
      </c>
      <c r="O89" s="175"/>
      <c r="P89" s="175"/>
      <c r="Q89" s="175"/>
      <c r="R89" s="50"/>
      <c r="AU89" s="24" t="s">
        <v>135</v>
      </c>
    </row>
    <row r="90" spans="2:18" s="7" customFormat="1" ht="24.95" customHeight="1">
      <c r="B90" s="176"/>
      <c r="C90" s="177"/>
      <c r="D90" s="178" t="s">
        <v>480</v>
      </c>
      <c r="E90" s="177"/>
      <c r="F90" s="177"/>
      <c r="G90" s="177"/>
      <c r="H90" s="177"/>
      <c r="I90" s="177"/>
      <c r="J90" s="177"/>
      <c r="K90" s="177"/>
      <c r="L90" s="177"/>
      <c r="M90" s="177"/>
      <c r="N90" s="179">
        <f>N131</f>
        <v>0</v>
      </c>
      <c r="O90" s="177"/>
      <c r="P90" s="177"/>
      <c r="Q90" s="177"/>
      <c r="R90" s="180"/>
    </row>
    <row r="91" spans="2:18" s="10" customFormat="1" ht="19.9" customHeight="1">
      <c r="B91" s="239"/>
      <c r="C91" s="129"/>
      <c r="D91" s="144" t="s">
        <v>481</v>
      </c>
      <c r="E91" s="129"/>
      <c r="F91" s="129"/>
      <c r="G91" s="129"/>
      <c r="H91" s="129"/>
      <c r="I91" s="129"/>
      <c r="J91" s="129"/>
      <c r="K91" s="129"/>
      <c r="L91" s="129"/>
      <c r="M91" s="129"/>
      <c r="N91" s="132">
        <f>N132</f>
        <v>0</v>
      </c>
      <c r="O91" s="129"/>
      <c r="P91" s="129"/>
      <c r="Q91" s="129"/>
      <c r="R91" s="240"/>
    </row>
    <row r="92" spans="2:18" s="10" customFormat="1" ht="19.9" customHeight="1">
      <c r="B92" s="239"/>
      <c r="C92" s="129"/>
      <c r="D92" s="144" t="s">
        <v>482</v>
      </c>
      <c r="E92" s="129"/>
      <c r="F92" s="129"/>
      <c r="G92" s="129"/>
      <c r="H92" s="129"/>
      <c r="I92" s="129"/>
      <c r="J92" s="129"/>
      <c r="K92" s="129"/>
      <c r="L92" s="129"/>
      <c r="M92" s="129"/>
      <c r="N92" s="132">
        <f>N135</f>
        <v>0</v>
      </c>
      <c r="O92" s="129"/>
      <c r="P92" s="129"/>
      <c r="Q92" s="129"/>
      <c r="R92" s="240"/>
    </row>
    <row r="93" spans="2:18" s="7" customFormat="1" ht="24.95" customHeight="1">
      <c r="B93" s="176"/>
      <c r="C93" s="177"/>
      <c r="D93" s="178" t="s">
        <v>483</v>
      </c>
      <c r="E93" s="177"/>
      <c r="F93" s="177"/>
      <c r="G93" s="177"/>
      <c r="H93" s="177"/>
      <c r="I93" s="177"/>
      <c r="J93" s="177"/>
      <c r="K93" s="177"/>
      <c r="L93" s="177"/>
      <c r="M93" s="177"/>
      <c r="N93" s="179">
        <f>N138</f>
        <v>0</v>
      </c>
      <c r="O93" s="177"/>
      <c r="P93" s="177"/>
      <c r="Q93" s="177"/>
      <c r="R93" s="180"/>
    </row>
    <row r="94" spans="2:18" s="10" customFormat="1" ht="19.9" customHeight="1">
      <c r="B94" s="239"/>
      <c r="C94" s="129"/>
      <c r="D94" s="144" t="s">
        <v>484</v>
      </c>
      <c r="E94" s="129"/>
      <c r="F94" s="129"/>
      <c r="G94" s="129"/>
      <c r="H94" s="129"/>
      <c r="I94" s="129"/>
      <c r="J94" s="129"/>
      <c r="K94" s="129"/>
      <c r="L94" s="129"/>
      <c r="M94" s="129"/>
      <c r="N94" s="132">
        <f>N139</f>
        <v>0</v>
      </c>
      <c r="O94" s="129"/>
      <c r="P94" s="129"/>
      <c r="Q94" s="129"/>
      <c r="R94" s="240"/>
    </row>
    <row r="95" spans="2:18" s="10" customFormat="1" ht="19.9" customHeight="1">
      <c r="B95" s="239"/>
      <c r="C95" s="129"/>
      <c r="D95" s="144" t="s">
        <v>212</v>
      </c>
      <c r="E95" s="129"/>
      <c r="F95" s="129"/>
      <c r="G95" s="129"/>
      <c r="H95" s="129"/>
      <c r="I95" s="129"/>
      <c r="J95" s="129"/>
      <c r="K95" s="129"/>
      <c r="L95" s="129"/>
      <c r="M95" s="129"/>
      <c r="N95" s="132">
        <f>N170</f>
        <v>0</v>
      </c>
      <c r="O95" s="129"/>
      <c r="P95" s="129"/>
      <c r="Q95" s="129"/>
      <c r="R95" s="240"/>
    </row>
    <row r="96" spans="2:18" s="7" customFormat="1" ht="24.95" customHeight="1">
      <c r="B96" s="176"/>
      <c r="C96" s="177"/>
      <c r="D96" s="178" t="s">
        <v>485</v>
      </c>
      <c r="E96" s="177"/>
      <c r="F96" s="177"/>
      <c r="G96" s="177"/>
      <c r="H96" s="177"/>
      <c r="I96" s="177"/>
      <c r="J96" s="177"/>
      <c r="K96" s="177"/>
      <c r="L96" s="177"/>
      <c r="M96" s="177"/>
      <c r="N96" s="179">
        <f>N177</f>
        <v>0</v>
      </c>
      <c r="O96" s="177"/>
      <c r="P96" s="177"/>
      <c r="Q96" s="177"/>
      <c r="R96" s="180"/>
    </row>
    <row r="97" spans="2:18" s="10" customFormat="1" ht="19.9" customHeight="1">
      <c r="B97" s="239"/>
      <c r="C97" s="129"/>
      <c r="D97" s="144" t="s">
        <v>486</v>
      </c>
      <c r="E97" s="129"/>
      <c r="F97" s="129"/>
      <c r="G97" s="129"/>
      <c r="H97" s="129"/>
      <c r="I97" s="129"/>
      <c r="J97" s="129"/>
      <c r="K97" s="129"/>
      <c r="L97" s="129"/>
      <c r="M97" s="129"/>
      <c r="N97" s="132">
        <f>N178</f>
        <v>0</v>
      </c>
      <c r="O97" s="129"/>
      <c r="P97" s="129"/>
      <c r="Q97" s="129"/>
      <c r="R97" s="240"/>
    </row>
    <row r="98" spans="2:18" s="10" customFormat="1" ht="19.9" customHeight="1">
      <c r="B98" s="239"/>
      <c r="C98" s="129"/>
      <c r="D98" s="144" t="s">
        <v>487</v>
      </c>
      <c r="E98" s="129"/>
      <c r="F98" s="129"/>
      <c r="G98" s="129"/>
      <c r="H98" s="129"/>
      <c r="I98" s="129"/>
      <c r="J98" s="129"/>
      <c r="K98" s="129"/>
      <c r="L98" s="129"/>
      <c r="M98" s="129"/>
      <c r="N98" s="132">
        <f>N192</f>
        <v>0</v>
      </c>
      <c r="O98" s="129"/>
      <c r="P98" s="129"/>
      <c r="Q98" s="129"/>
      <c r="R98" s="240"/>
    </row>
    <row r="99" spans="2:18" s="7" customFormat="1" ht="24.95" customHeight="1">
      <c r="B99" s="176"/>
      <c r="C99" s="177"/>
      <c r="D99" s="178" t="s">
        <v>488</v>
      </c>
      <c r="E99" s="177"/>
      <c r="F99" s="177"/>
      <c r="G99" s="177"/>
      <c r="H99" s="177"/>
      <c r="I99" s="177"/>
      <c r="J99" s="177"/>
      <c r="K99" s="177"/>
      <c r="L99" s="177"/>
      <c r="M99" s="177"/>
      <c r="N99" s="179">
        <f>N194</f>
        <v>0</v>
      </c>
      <c r="O99" s="177"/>
      <c r="P99" s="177"/>
      <c r="Q99" s="177"/>
      <c r="R99" s="180"/>
    </row>
    <row r="100" spans="2:18" s="7" customFormat="1" ht="24.95" customHeight="1">
      <c r="B100" s="176"/>
      <c r="C100" s="177"/>
      <c r="D100" s="178" t="s">
        <v>489</v>
      </c>
      <c r="E100" s="177"/>
      <c r="F100" s="177"/>
      <c r="G100" s="177"/>
      <c r="H100" s="177"/>
      <c r="I100" s="177"/>
      <c r="J100" s="177"/>
      <c r="K100" s="177"/>
      <c r="L100" s="177"/>
      <c r="M100" s="177"/>
      <c r="N100" s="179">
        <f>N196</f>
        <v>0</v>
      </c>
      <c r="O100" s="177"/>
      <c r="P100" s="177"/>
      <c r="Q100" s="177"/>
      <c r="R100" s="180"/>
    </row>
    <row r="101" spans="2:18" s="10" customFormat="1" ht="19.9" customHeight="1">
      <c r="B101" s="239"/>
      <c r="C101" s="129"/>
      <c r="D101" s="144" t="s">
        <v>490</v>
      </c>
      <c r="E101" s="129"/>
      <c r="F101" s="129"/>
      <c r="G101" s="129"/>
      <c r="H101" s="129"/>
      <c r="I101" s="129"/>
      <c r="J101" s="129"/>
      <c r="K101" s="129"/>
      <c r="L101" s="129"/>
      <c r="M101" s="129"/>
      <c r="N101" s="132">
        <f>N197</f>
        <v>0</v>
      </c>
      <c r="O101" s="129"/>
      <c r="P101" s="129"/>
      <c r="Q101" s="129"/>
      <c r="R101" s="240"/>
    </row>
    <row r="102" spans="2:18" s="7" customFormat="1" ht="21.8" customHeight="1">
      <c r="B102" s="176"/>
      <c r="C102" s="177"/>
      <c r="D102" s="178" t="s">
        <v>137</v>
      </c>
      <c r="E102" s="177"/>
      <c r="F102" s="177"/>
      <c r="G102" s="177"/>
      <c r="H102" s="177"/>
      <c r="I102" s="177"/>
      <c r="J102" s="177"/>
      <c r="K102" s="177"/>
      <c r="L102" s="177"/>
      <c r="M102" s="177"/>
      <c r="N102" s="181">
        <f>N200</f>
        <v>0</v>
      </c>
      <c r="O102" s="177"/>
      <c r="P102" s="177"/>
      <c r="Q102" s="177"/>
      <c r="R102" s="180"/>
    </row>
    <row r="103" spans="2:18" s="1" customFormat="1" ht="21.8" customHeight="1"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50"/>
    </row>
    <row r="104" spans="2:21" s="1" customFormat="1" ht="29.25" customHeight="1">
      <c r="B104" s="48"/>
      <c r="C104" s="174" t="s">
        <v>138</v>
      </c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175">
        <f>ROUND(N105+N106+N107+N108+N109+N110,0)</f>
        <v>0</v>
      </c>
      <c r="O104" s="182"/>
      <c r="P104" s="182"/>
      <c r="Q104" s="182"/>
      <c r="R104" s="50"/>
      <c r="T104" s="183"/>
      <c r="U104" s="184" t="s">
        <v>39</v>
      </c>
    </row>
    <row r="105" spans="2:65" s="1" customFormat="1" ht="18" customHeight="1">
      <c r="B105" s="185"/>
      <c r="C105" s="186"/>
      <c r="D105" s="150" t="s">
        <v>139</v>
      </c>
      <c r="E105" s="187"/>
      <c r="F105" s="187"/>
      <c r="G105" s="187"/>
      <c r="H105" s="187"/>
      <c r="I105" s="186"/>
      <c r="J105" s="186"/>
      <c r="K105" s="186"/>
      <c r="L105" s="186"/>
      <c r="M105" s="186"/>
      <c r="N105" s="145">
        <f>ROUND(N89*T105,0)</f>
        <v>0</v>
      </c>
      <c r="O105" s="188"/>
      <c r="P105" s="188"/>
      <c r="Q105" s="188"/>
      <c r="R105" s="189"/>
      <c r="S105" s="190"/>
      <c r="T105" s="191"/>
      <c r="U105" s="192" t="s">
        <v>40</v>
      </c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  <c r="AF105" s="190"/>
      <c r="AG105" s="190"/>
      <c r="AH105" s="190"/>
      <c r="AI105" s="190"/>
      <c r="AJ105" s="190"/>
      <c r="AK105" s="190"/>
      <c r="AL105" s="190"/>
      <c r="AM105" s="190"/>
      <c r="AN105" s="190"/>
      <c r="AO105" s="190"/>
      <c r="AP105" s="190"/>
      <c r="AQ105" s="190"/>
      <c r="AR105" s="190"/>
      <c r="AS105" s="190"/>
      <c r="AT105" s="190"/>
      <c r="AU105" s="190"/>
      <c r="AV105" s="190"/>
      <c r="AW105" s="190"/>
      <c r="AX105" s="190"/>
      <c r="AY105" s="193" t="s">
        <v>140</v>
      </c>
      <c r="AZ105" s="190"/>
      <c r="BA105" s="190"/>
      <c r="BB105" s="190"/>
      <c r="BC105" s="190"/>
      <c r="BD105" s="190"/>
      <c r="BE105" s="194">
        <f>IF(U105="základní",N105,0)</f>
        <v>0</v>
      </c>
      <c r="BF105" s="194">
        <f>IF(U105="snížená",N105,0)</f>
        <v>0</v>
      </c>
      <c r="BG105" s="194">
        <f>IF(U105="zákl. přenesená",N105,0)</f>
        <v>0</v>
      </c>
      <c r="BH105" s="194">
        <f>IF(U105="sníž. přenesená",N105,0)</f>
        <v>0</v>
      </c>
      <c r="BI105" s="194">
        <f>IF(U105="nulová",N105,0)</f>
        <v>0</v>
      </c>
      <c r="BJ105" s="193" t="s">
        <v>11</v>
      </c>
      <c r="BK105" s="190"/>
      <c r="BL105" s="190"/>
      <c r="BM105" s="190"/>
    </row>
    <row r="106" spans="2:65" s="1" customFormat="1" ht="18" customHeight="1">
      <c r="B106" s="185"/>
      <c r="C106" s="186"/>
      <c r="D106" s="150" t="s">
        <v>141</v>
      </c>
      <c r="E106" s="187"/>
      <c r="F106" s="187"/>
      <c r="G106" s="187"/>
      <c r="H106" s="187"/>
      <c r="I106" s="186"/>
      <c r="J106" s="186"/>
      <c r="K106" s="186"/>
      <c r="L106" s="186"/>
      <c r="M106" s="186"/>
      <c r="N106" s="145">
        <f>ROUND(N89*T106,0)</f>
        <v>0</v>
      </c>
      <c r="O106" s="188"/>
      <c r="P106" s="188"/>
      <c r="Q106" s="188"/>
      <c r="R106" s="189"/>
      <c r="S106" s="190"/>
      <c r="T106" s="191"/>
      <c r="U106" s="192" t="s">
        <v>40</v>
      </c>
      <c r="V106" s="190"/>
      <c r="W106" s="190"/>
      <c r="X106" s="190"/>
      <c r="Y106" s="190"/>
      <c r="Z106" s="190"/>
      <c r="AA106" s="190"/>
      <c r="AB106" s="190"/>
      <c r="AC106" s="190"/>
      <c r="AD106" s="190"/>
      <c r="AE106" s="190"/>
      <c r="AF106" s="190"/>
      <c r="AG106" s="190"/>
      <c r="AH106" s="190"/>
      <c r="AI106" s="190"/>
      <c r="AJ106" s="190"/>
      <c r="AK106" s="190"/>
      <c r="AL106" s="190"/>
      <c r="AM106" s="190"/>
      <c r="AN106" s="190"/>
      <c r="AO106" s="190"/>
      <c r="AP106" s="190"/>
      <c r="AQ106" s="190"/>
      <c r="AR106" s="190"/>
      <c r="AS106" s="190"/>
      <c r="AT106" s="190"/>
      <c r="AU106" s="190"/>
      <c r="AV106" s="190"/>
      <c r="AW106" s="190"/>
      <c r="AX106" s="190"/>
      <c r="AY106" s="193" t="s">
        <v>140</v>
      </c>
      <c r="AZ106" s="190"/>
      <c r="BA106" s="190"/>
      <c r="BB106" s="190"/>
      <c r="BC106" s="190"/>
      <c r="BD106" s="190"/>
      <c r="BE106" s="194">
        <f>IF(U106="základní",N106,0)</f>
        <v>0</v>
      </c>
      <c r="BF106" s="194">
        <f>IF(U106="snížená",N106,0)</f>
        <v>0</v>
      </c>
      <c r="BG106" s="194">
        <f>IF(U106="zákl. přenesená",N106,0)</f>
        <v>0</v>
      </c>
      <c r="BH106" s="194">
        <f>IF(U106="sníž. přenesená",N106,0)</f>
        <v>0</v>
      </c>
      <c r="BI106" s="194">
        <f>IF(U106="nulová",N106,0)</f>
        <v>0</v>
      </c>
      <c r="BJ106" s="193" t="s">
        <v>11</v>
      </c>
      <c r="BK106" s="190"/>
      <c r="BL106" s="190"/>
      <c r="BM106" s="190"/>
    </row>
    <row r="107" spans="2:65" s="1" customFormat="1" ht="18" customHeight="1">
      <c r="B107" s="185"/>
      <c r="C107" s="186"/>
      <c r="D107" s="150" t="s">
        <v>142</v>
      </c>
      <c r="E107" s="187"/>
      <c r="F107" s="187"/>
      <c r="G107" s="187"/>
      <c r="H107" s="187"/>
      <c r="I107" s="186"/>
      <c r="J107" s="186"/>
      <c r="K107" s="186"/>
      <c r="L107" s="186"/>
      <c r="M107" s="186"/>
      <c r="N107" s="145">
        <f>ROUND(N89*T107,0)</f>
        <v>0</v>
      </c>
      <c r="O107" s="188"/>
      <c r="P107" s="188"/>
      <c r="Q107" s="188"/>
      <c r="R107" s="189"/>
      <c r="S107" s="190"/>
      <c r="T107" s="191"/>
      <c r="U107" s="192" t="s">
        <v>40</v>
      </c>
      <c r="V107" s="190"/>
      <c r="W107" s="190"/>
      <c r="X107" s="190"/>
      <c r="Y107" s="190"/>
      <c r="Z107" s="190"/>
      <c r="AA107" s="190"/>
      <c r="AB107" s="190"/>
      <c r="AC107" s="190"/>
      <c r="AD107" s="190"/>
      <c r="AE107" s="190"/>
      <c r="AF107" s="190"/>
      <c r="AG107" s="190"/>
      <c r="AH107" s="190"/>
      <c r="AI107" s="190"/>
      <c r="AJ107" s="190"/>
      <c r="AK107" s="190"/>
      <c r="AL107" s="190"/>
      <c r="AM107" s="190"/>
      <c r="AN107" s="190"/>
      <c r="AO107" s="190"/>
      <c r="AP107" s="190"/>
      <c r="AQ107" s="190"/>
      <c r="AR107" s="190"/>
      <c r="AS107" s="190"/>
      <c r="AT107" s="190"/>
      <c r="AU107" s="190"/>
      <c r="AV107" s="190"/>
      <c r="AW107" s="190"/>
      <c r="AX107" s="190"/>
      <c r="AY107" s="193" t="s">
        <v>140</v>
      </c>
      <c r="AZ107" s="190"/>
      <c r="BA107" s="190"/>
      <c r="BB107" s="190"/>
      <c r="BC107" s="190"/>
      <c r="BD107" s="190"/>
      <c r="BE107" s="194">
        <f>IF(U107="základní",N107,0)</f>
        <v>0</v>
      </c>
      <c r="BF107" s="194">
        <f>IF(U107="snížená",N107,0)</f>
        <v>0</v>
      </c>
      <c r="BG107" s="194">
        <f>IF(U107="zákl. přenesená",N107,0)</f>
        <v>0</v>
      </c>
      <c r="BH107" s="194">
        <f>IF(U107="sníž. přenesená",N107,0)</f>
        <v>0</v>
      </c>
      <c r="BI107" s="194">
        <f>IF(U107="nulová",N107,0)</f>
        <v>0</v>
      </c>
      <c r="BJ107" s="193" t="s">
        <v>11</v>
      </c>
      <c r="BK107" s="190"/>
      <c r="BL107" s="190"/>
      <c r="BM107" s="190"/>
    </row>
    <row r="108" spans="2:65" s="1" customFormat="1" ht="18" customHeight="1">
      <c r="B108" s="185"/>
      <c r="C108" s="186"/>
      <c r="D108" s="150" t="s">
        <v>143</v>
      </c>
      <c r="E108" s="187"/>
      <c r="F108" s="187"/>
      <c r="G108" s="187"/>
      <c r="H108" s="187"/>
      <c r="I108" s="186"/>
      <c r="J108" s="186"/>
      <c r="K108" s="186"/>
      <c r="L108" s="186"/>
      <c r="M108" s="186"/>
      <c r="N108" s="145">
        <f>ROUND(N89*T108,0)</f>
        <v>0</v>
      </c>
      <c r="O108" s="188"/>
      <c r="P108" s="188"/>
      <c r="Q108" s="188"/>
      <c r="R108" s="189"/>
      <c r="S108" s="190"/>
      <c r="T108" s="191"/>
      <c r="U108" s="192" t="s">
        <v>40</v>
      </c>
      <c r="V108" s="190"/>
      <c r="W108" s="190"/>
      <c r="X108" s="190"/>
      <c r="Y108" s="190"/>
      <c r="Z108" s="190"/>
      <c r="AA108" s="190"/>
      <c r="AB108" s="190"/>
      <c r="AC108" s="190"/>
      <c r="AD108" s="190"/>
      <c r="AE108" s="190"/>
      <c r="AF108" s="190"/>
      <c r="AG108" s="190"/>
      <c r="AH108" s="190"/>
      <c r="AI108" s="190"/>
      <c r="AJ108" s="190"/>
      <c r="AK108" s="190"/>
      <c r="AL108" s="190"/>
      <c r="AM108" s="190"/>
      <c r="AN108" s="190"/>
      <c r="AO108" s="190"/>
      <c r="AP108" s="190"/>
      <c r="AQ108" s="190"/>
      <c r="AR108" s="190"/>
      <c r="AS108" s="190"/>
      <c r="AT108" s="190"/>
      <c r="AU108" s="190"/>
      <c r="AV108" s="190"/>
      <c r="AW108" s="190"/>
      <c r="AX108" s="190"/>
      <c r="AY108" s="193" t="s">
        <v>140</v>
      </c>
      <c r="AZ108" s="190"/>
      <c r="BA108" s="190"/>
      <c r="BB108" s="190"/>
      <c r="BC108" s="190"/>
      <c r="BD108" s="190"/>
      <c r="BE108" s="194">
        <f>IF(U108="základní",N108,0)</f>
        <v>0</v>
      </c>
      <c r="BF108" s="194">
        <f>IF(U108="snížená",N108,0)</f>
        <v>0</v>
      </c>
      <c r="BG108" s="194">
        <f>IF(U108="zákl. přenesená",N108,0)</f>
        <v>0</v>
      </c>
      <c r="BH108" s="194">
        <f>IF(U108="sníž. přenesená",N108,0)</f>
        <v>0</v>
      </c>
      <c r="BI108" s="194">
        <f>IF(U108="nulová",N108,0)</f>
        <v>0</v>
      </c>
      <c r="BJ108" s="193" t="s">
        <v>11</v>
      </c>
      <c r="BK108" s="190"/>
      <c r="BL108" s="190"/>
      <c r="BM108" s="190"/>
    </row>
    <row r="109" spans="2:65" s="1" customFormat="1" ht="18" customHeight="1">
      <c r="B109" s="185"/>
      <c r="C109" s="186"/>
      <c r="D109" s="150" t="s">
        <v>144</v>
      </c>
      <c r="E109" s="187"/>
      <c r="F109" s="187"/>
      <c r="G109" s="187"/>
      <c r="H109" s="187"/>
      <c r="I109" s="186"/>
      <c r="J109" s="186"/>
      <c r="K109" s="186"/>
      <c r="L109" s="186"/>
      <c r="M109" s="186"/>
      <c r="N109" s="145">
        <f>ROUND(N89*T109,0)</f>
        <v>0</v>
      </c>
      <c r="O109" s="188"/>
      <c r="P109" s="188"/>
      <c r="Q109" s="188"/>
      <c r="R109" s="189"/>
      <c r="S109" s="190"/>
      <c r="T109" s="191"/>
      <c r="U109" s="192" t="s">
        <v>40</v>
      </c>
      <c r="V109" s="190"/>
      <c r="W109" s="190"/>
      <c r="X109" s="190"/>
      <c r="Y109" s="190"/>
      <c r="Z109" s="190"/>
      <c r="AA109" s="190"/>
      <c r="AB109" s="190"/>
      <c r="AC109" s="190"/>
      <c r="AD109" s="190"/>
      <c r="AE109" s="190"/>
      <c r="AF109" s="190"/>
      <c r="AG109" s="190"/>
      <c r="AH109" s="190"/>
      <c r="AI109" s="190"/>
      <c r="AJ109" s="190"/>
      <c r="AK109" s="190"/>
      <c r="AL109" s="190"/>
      <c r="AM109" s="190"/>
      <c r="AN109" s="190"/>
      <c r="AO109" s="190"/>
      <c r="AP109" s="190"/>
      <c r="AQ109" s="190"/>
      <c r="AR109" s="190"/>
      <c r="AS109" s="190"/>
      <c r="AT109" s="190"/>
      <c r="AU109" s="190"/>
      <c r="AV109" s="190"/>
      <c r="AW109" s="190"/>
      <c r="AX109" s="190"/>
      <c r="AY109" s="193" t="s">
        <v>140</v>
      </c>
      <c r="AZ109" s="190"/>
      <c r="BA109" s="190"/>
      <c r="BB109" s="190"/>
      <c r="BC109" s="190"/>
      <c r="BD109" s="190"/>
      <c r="BE109" s="194">
        <f>IF(U109="základní",N109,0)</f>
        <v>0</v>
      </c>
      <c r="BF109" s="194">
        <f>IF(U109="snížená",N109,0)</f>
        <v>0</v>
      </c>
      <c r="BG109" s="194">
        <f>IF(U109="zákl. přenesená",N109,0)</f>
        <v>0</v>
      </c>
      <c r="BH109" s="194">
        <f>IF(U109="sníž. přenesená",N109,0)</f>
        <v>0</v>
      </c>
      <c r="BI109" s="194">
        <f>IF(U109="nulová",N109,0)</f>
        <v>0</v>
      </c>
      <c r="BJ109" s="193" t="s">
        <v>11</v>
      </c>
      <c r="BK109" s="190"/>
      <c r="BL109" s="190"/>
      <c r="BM109" s="190"/>
    </row>
    <row r="110" spans="2:65" s="1" customFormat="1" ht="18" customHeight="1">
      <c r="B110" s="185"/>
      <c r="C110" s="186"/>
      <c r="D110" s="187" t="s">
        <v>145</v>
      </c>
      <c r="E110" s="186"/>
      <c r="F110" s="186"/>
      <c r="G110" s="186"/>
      <c r="H110" s="186"/>
      <c r="I110" s="186"/>
      <c r="J110" s="186"/>
      <c r="K110" s="186"/>
      <c r="L110" s="186"/>
      <c r="M110" s="186"/>
      <c r="N110" s="145">
        <f>ROUND(N89*T110,0)</f>
        <v>0</v>
      </c>
      <c r="O110" s="188"/>
      <c r="P110" s="188"/>
      <c r="Q110" s="188"/>
      <c r="R110" s="189"/>
      <c r="S110" s="190"/>
      <c r="T110" s="195"/>
      <c r="U110" s="196" t="s">
        <v>40</v>
      </c>
      <c r="V110" s="190"/>
      <c r="W110" s="190"/>
      <c r="X110" s="190"/>
      <c r="Y110" s="190"/>
      <c r="Z110" s="190"/>
      <c r="AA110" s="190"/>
      <c r="AB110" s="190"/>
      <c r="AC110" s="190"/>
      <c r="AD110" s="190"/>
      <c r="AE110" s="190"/>
      <c r="AF110" s="190"/>
      <c r="AG110" s="190"/>
      <c r="AH110" s="190"/>
      <c r="AI110" s="190"/>
      <c r="AJ110" s="190"/>
      <c r="AK110" s="190"/>
      <c r="AL110" s="190"/>
      <c r="AM110" s="190"/>
      <c r="AN110" s="190"/>
      <c r="AO110" s="190"/>
      <c r="AP110" s="190"/>
      <c r="AQ110" s="190"/>
      <c r="AR110" s="190"/>
      <c r="AS110" s="190"/>
      <c r="AT110" s="190"/>
      <c r="AU110" s="190"/>
      <c r="AV110" s="190"/>
      <c r="AW110" s="190"/>
      <c r="AX110" s="190"/>
      <c r="AY110" s="193" t="s">
        <v>146</v>
      </c>
      <c r="AZ110" s="190"/>
      <c r="BA110" s="190"/>
      <c r="BB110" s="190"/>
      <c r="BC110" s="190"/>
      <c r="BD110" s="190"/>
      <c r="BE110" s="194">
        <f>IF(U110="základní",N110,0)</f>
        <v>0</v>
      </c>
      <c r="BF110" s="194">
        <f>IF(U110="snížená",N110,0)</f>
        <v>0</v>
      </c>
      <c r="BG110" s="194">
        <f>IF(U110="zákl. přenesená",N110,0)</f>
        <v>0</v>
      </c>
      <c r="BH110" s="194">
        <f>IF(U110="sníž. přenesená",N110,0)</f>
        <v>0</v>
      </c>
      <c r="BI110" s="194">
        <f>IF(U110="nulová",N110,0)</f>
        <v>0</v>
      </c>
      <c r="BJ110" s="193" t="s">
        <v>11</v>
      </c>
      <c r="BK110" s="190"/>
      <c r="BL110" s="190"/>
      <c r="BM110" s="190"/>
    </row>
    <row r="111" spans="2:18" s="1" customFormat="1" ht="13.5">
      <c r="B111" s="48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50"/>
    </row>
    <row r="112" spans="2:18" s="1" customFormat="1" ht="29.25" customHeight="1">
      <c r="B112" s="48"/>
      <c r="C112" s="155" t="s">
        <v>117</v>
      </c>
      <c r="D112" s="156"/>
      <c r="E112" s="156"/>
      <c r="F112" s="156"/>
      <c r="G112" s="156"/>
      <c r="H112" s="156"/>
      <c r="I112" s="156"/>
      <c r="J112" s="156"/>
      <c r="K112" s="156"/>
      <c r="L112" s="157">
        <f>ROUND(SUM(N89+N104),0)</f>
        <v>0</v>
      </c>
      <c r="M112" s="157"/>
      <c r="N112" s="157"/>
      <c r="O112" s="157"/>
      <c r="P112" s="157"/>
      <c r="Q112" s="157"/>
      <c r="R112" s="50"/>
    </row>
    <row r="113" spans="2:18" s="1" customFormat="1" ht="6.95" customHeight="1">
      <c r="B113" s="77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9"/>
    </row>
    <row r="117" spans="2:18" s="1" customFormat="1" ht="6.95" customHeight="1">
      <c r="B117" s="80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2"/>
    </row>
    <row r="118" spans="2:18" s="1" customFormat="1" ht="36.95" customHeight="1">
      <c r="B118" s="48"/>
      <c r="C118" s="29" t="s">
        <v>147</v>
      </c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50"/>
    </row>
    <row r="119" spans="2:18" s="1" customFormat="1" ht="6.95" customHeight="1">
      <c r="B119" s="48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50"/>
    </row>
    <row r="120" spans="2:18" s="1" customFormat="1" ht="30" customHeight="1">
      <c r="B120" s="48"/>
      <c r="C120" s="40" t="s">
        <v>20</v>
      </c>
      <c r="D120" s="49"/>
      <c r="E120" s="49"/>
      <c r="F120" s="160" t="str">
        <f>F6</f>
        <v>LITOMYŠL</v>
      </c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9"/>
      <c r="R120" s="50"/>
    </row>
    <row r="121" spans="2:18" ht="30" customHeight="1">
      <c r="B121" s="28"/>
      <c r="C121" s="40" t="s">
        <v>124</v>
      </c>
      <c r="D121" s="33"/>
      <c r="E121" s="33"/>
      <c r="F121" s="160" t="s">
        <v>125</v>
      </c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1"/>
    </row>
    <row r="122" spans="2:18" s="1" customFormat="1" ht="36.95" customHeight="1">
      <c r="B122" s="48"/>
      <c r="C122" s="87" t="s">
        <v>126</v>
      </c>
      <c r="D122" s="49"/>
      <c r="E122" s="49"/>
      <c r="F122" s="89" t="str">
        <f>F8</f>
        <v>PL - PLYN</v>
      </c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50"/>
    </row>
    <row r="123" spans="2:18" s="1" customFormat="1" ht="6.95" customHeight="1">
      <c r="B123" s="48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50"/>
    </row>
    <row r="124" spans="2:18" s="1" customFormat="1" ht="18" customHeight="1">
      <c r="B124" s="48"/>
      <c r="C124" s="40" t="s">
        <v>24</v>
      </c>
      <c r="D124" s="49"/>
      <c r="E124" s="49"/>
      <c r="F124" s="35" t="str">
        <f>F10</f>
        <v xml:space="preserve"> </v>
      </c>
      <c r="G124" s="49"/>
      <c r="H124" s="49"/>
      <c r="I124" s="49"/>
      <c r="J124" s="49"/>
      <c r="K124" s="40" t="s">
        <v>26</v>
      </c>
      <c r="L124" s="49"/>
      <c r="M124" s="92" t="str">
        <f>IF(O10="","",O10)</f>
        <v>17. 7. 2018</v>
      </c>
      <c r="N124" s="92"/>
      <c r="O124" s="92"/>
      <c r="P124" s="92"/>
      <c r="Q124" s="49"/>
      <c r="R124" s="50"/>
    </row>
    <row r="125" spans="2:18" s="1" customFormat="1" ht="6.95" customHeight="1">
      <c r="B125" s="48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50"/>
    </row>
    <row r="126" spans="2:18" s="1" customFormat="1" ht="13.5">
      <c r="B126" s="48"/>
      <c r="C126" s="40" t="s">
        <v>28</v>
      </c>
      <c r="D126" s="49"/>
      <c r="E126" s="49"/>
      <c r="F126" s="35" t="str">
        <f>E13</f>
        <v xml:space="preserve"> </v>
      </c>
      <c r="G126" s="49"/>
      <c r="H126" s="49"/>
      <c r="I126" s="49"/>
      <c r="J126" s="49"/>
      <c r="K126" s="40" t="s">
        <v>33</v>
      </c>
      <c r="L126" s="49"/>
      <c r="M126" s="35" t="str">
        <f>E19</f>
        <v xml:space="preserve"> </v>
      </c>
      <c r="N126" s="35"/>
      <c r="O126" s="35"/>
      <c r="P126" s="35"/>
      <c r="Q126" s="35"/>
      <c r="R126" s="50"/>
    </row>
    <row r="127" spans="2:18" s="1" customFormat="1" ht="14.4" customHeight="1">
      <c r="B127" s="48"/>
      <c r="C127" s="40" t="s">
        <v>31</v>
      </c>
      <c r="D127" s="49"/>
      <c r="E127" s="49"/>
      <c r="F127" s="35" t="str">
        <f>IF(E16="","",E16)</f>
        <v>Vyplň údaj</v>
      </c>
      <c r="G127" s="49"/>
      <c r="H127" s="49"/>
      <c r="I127" s="49"/>
      <c r="J127" s="49"/>
      <c r="K127" s="40" t="s">
        <v>34</v>
      </c>
      <c r="L127" s="49"/>
      <c r="M127" s="35" t="str">
        <f>E22</f>
        <v xml:space="preserve"> </v>
      </c>
      <c r="N127" s="35"/>
      <c r="O127" s="35"/>
      <c r="P127" s="35"/>
      <c r="Q127" s="35"/>
      <c r="R127" s="50"/>
    </row>
    <row r="128" spans="2:18" s="1" customFormat="1" ht="10.3" customHeight="1">
      <c r="B128" s="48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50"/>
    </row>
    <row r="129" spans="2:27" s="8" customFormat="1" ht="29.25" customHeight="1">
      <c r="B129" s="197"/>
      <c r="C129" s="198" t="s">
        <v>148</v>
      </c>
      <c r="D129" s="199" t="s">
        <v>149</v>
      </c>
      <c r="E129" s="199" t="s">
        <v>57</v>
      </c>
      <c r="F129" s="199" t="s">
        <v>150</v>
      </c>
      <c r="G129" s="199"/>
      <c r="H129" s="199"/>
      <c r="I129" s="199"/>
      <c r="J129" s="199" t="s">
        <v>151</v>
      </c>
      <c r="K129" s="199" t="s">
        <v>152</v>
      </c>
      <c r="L129" s="199" t="s">
        <v>153</v>
      </c>
      <c r="M129" s="199"/>
      <c r="N129" s="199" t="s">
        <v>133</v>
      </c>
      <c r="O129" s="199"/>
      <c r="P129" s="199"/>
      <c r="Q129" s="200"/>
      <c r="R129" s="201"/>
      <c r="T129" s="102" t="s">
        <v>154</v>
      </c>
      <c r="U129" s="103" t="s">
        <v>39</v>
      </c>
      <c r="V129" s="103" t="s">
        <v>155</v>
      </c>
      <c r="W129" s="103" t="s">
        <v>156</v>
      </c>
      <c r="X129" s="103" t="s">
        <v>157</v>
      </c>
      <c r="Y129" s="103" t="s">
        <v>158</v>
      </c>
      <c r="Z129" s="103" t="s">
        <v>159</v>
      </c>
      <c r="AA129" s="104" t="s">
        <v>160</v>
      </c>
    </row>
    <row r="130" spans="2:63" s="1" customFormat="1" ht="29.25" customHeight="1">
      <c r="B130" s="48"/>
      <c r="C130" s="106" t="s">
        <v>130</v>
      </c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202">
        <f>BK130</f>
        <v>0</v>
      </c>
      <c r="O130" s="203"/>
      <c r="P130" s="203"/>
      <c r="Q130" s="203"/>
      <c r="R130" s="50"/>
      <c r="T130" s="105"/>
      <c r="U130" s="69"/>
      <c r="V130" s="69"/>
      <c r="W130" s="204">
        <f>W131+W138+W177+W194+W196+W200</f>
        <v>0</v>
      </c>
      <c r="X130" s="69"/>
      <c r="Y130" s="204">
        <f>Y131+Y138+Y177+Y194+Y196+Y200</f>
        <v>2.222105</v>
      </c>
      <c r="Z130" s="69"/>
      <c r="AA130" s="205">
        <f>AA131+AA138+AA177+AA194+AA196+AA200</f>
        <v>0.6351</v>
      </c>
      <c r="AT130" s="24" t="s">
        <v>74</v>
      </c>
      <c r="AU130" s="24" t="s">
        <v>135</v>
      </c>
      <c r="BK130" s="206">
        <f>BK131+BK138+BK177+BK194+BK196+BK200</f>
        <v>0</v>
      </c>
    </row>
    <row r="131" spans="2:63" s="9" customFormat="1" ht="37.4" customHeight="1">
      <c r="B131" s="207"/>
      <c r="C131" s="208"/>
      <c r="D131" s="209" t="s">
        <v>480</v>
      </c>
      <c r="E131" s="209"/>
      <c r="F131" s="209"/>
      <c r="G131" s="209"/>
      <c r="H131" s="209"/>
      <c r="I131" s="209"/>
      <c r="J131" s="209"/>
      <c r="K131" s="209"/>
      <c r="L131" s="209"/>
      <c r="M131" s="209"/>
      <c r="N131" s="181">
        <f>BK131</f>
        <v>0</v>
      </c>
      <c r="O131" s="179"/>
      <c r="P131" s="179"/>
      <c r="Q131" s="179"/>
      <c r="R131" s="212"/>
      <c r="T131" s="213"/>
      <c r="U131" s="208"/>
      <c r="V131" s="208"/>
      <c r="W131" s="214">
        <f>W132+W135</f>
        <v>0</v>
      </c>
      <c r="X131" s="208"/>
      <c r="Y131" s="214">
        <f>Y132+Y135</f>
        <v>1.8239100000000001</v>
      </c>
      <c r="Z131" s="208"/>
      <c r="AA131" s="215">
        <f>AA132+AA135</f>
        <v>0</v>
      </c>
      <c r="AR131" s="216" t="s">
        <v>11</v>
      </c>
      <c r="AT131" s="217" t="s">
        <v>74</v>
      </c>
      <c r="AU131" s="217" t="s">
        <v>75</v>
      </c>
      <c r="AY131" s="216" t="s">
        <v>162</v>
      </c>
      <c r="BK131" s="218">
        <f>BK132+BK135</f>
        <v>0</v>
      </c>
    </row>
    <row r="132" spans="2:63" s="9" customFormat="1" ht="19.9" customHeight="1">
      <c r="B132" s="207"/>
      <c r="C132" s="208"/>
      <c r="D132" s="241" t="s">
        <v>481</v>
      </c>
      <c r="E132" s="241"/>
      <c r="F132" s="241"/>
      <c r="G132" s="241"/>
      <c r="H132" s="241"/>
      <c r="I132" s="241"/>
      <c r="J132" s="241"/>
      <c r="K132" s="241"/>
      <c r="L132" s="241"/>
      <c r="M132" s="241"/>
      <c r="N132" s="242">
        <f>BK132</f>
        <v>0</v>
      </c>
      <c r="O132" s="243"/>
      <c r="P132" s="243"/>
      <c r="Q132" s="243"/>
      <c r="R132" s="212"/>
      <c r="T132" s="213"/>
      <c r="U132" s="208"/>
      <c r="V132" s="208"/>
      <c r="W132" s="214">
        <f>SUM(W133:W134)</f>
        <v>0</v>
      </c>
      <c r="X132" s="208"/>
      <c r="Y132" s="214">
        <f>SUM(Y133:Y134)</f>
        <v>1.81824</v>
      </c>
      <c r="Z132" s="208"/>
      <c r="AA132" s="215">
        <f>SUM(AA133:AA134)</f>
        <v>0</v>
      </c>
      <c r="AR132" s="216" t="s">
        <v>11</v>
      </c>
      <c r="AT132" s="217" t="s">
        <v>74</v>
      </c>
      <c r="AU132" s="217" t="s">
        <v>11</v>
      </c>
      <c r="AY132" s="216" t="s">
        <v>162</v>
      </c>
      <c r="BK132" s="218">
        <f>SUM(BK133:BK134)</f>
        <v>0</v>
      </c>
    </row>
    <row r="133" spans="2:65" s="1" customFormat="1" ht="38.25" customHeight="1">
      <c r="B133" s="185"/>
      <c r="C133" s="219" t="s">
        <v>12</v>
      </c>
      <c r="D133" s="219" t="s">
        <v>163</v>
      </c>
      <c r="E133" s="220" t="s">
        <v>491</v>
      </c>
      <c r="F133" s="221" t="s">
        <v>492</v>
      </c>
      <c r="G133" s="221"/>
      <c r="H133" s="221"/>
      <c r="I133" s="221"/>
      <c r="J133" s="222" t="s">
        <v>428</v>
      </c>
      <c r="K133" s="223">
        <v>18</v>
      </c>
      <c r="L133" s="224">
        <v>0</v>
      </c>
      <c r="M133" s="224"/>
      <c r="N133" s="225">
        <f>ROUND(L133*K133,0)</f>
        <v>0</v>
      </c>
      <c r="O133" s="225"/>
      <c r="P133" s="225"/>
      <c r="Q133" s="225"/>
      <c r="R133" s="189"/>
      <c r="T133" s="226" t="s">
        <v>5</v>
      </c>
      <c r="U133" s="58" t="s">
        <v>40</v>
      </c>
      <c r="V133" s="49"/>
      <c r="W133" s="227">
        <f>V133*K133</f>
        <v>0</v>
      </c>
      <c r="X133" s="227">
        <v>0.00468</v>
      </c>
      <c r="Y133" s="227">
        <f>X133*K133</f>
        <v>0.08424000000000001</v>
      </c>
      <c r="Z133" s="227">
        <v>0</v>
      </c>
      <c r="AA133" s="228">
        <f>Z133*K133</f>
        <v>0</v>
      </c>
      <c r="AR133" s="24" t="s">
        <v>161</v>
      </c>
      <c r="AT133" s="24" t="s">
        <v>163</v>
      </c>
      <c r="AU133" s="24" t="s">
        <v>84</v>
      </c>
      <c r="AY133" s="24" t="s">
        <v>162</v>
      </c>
      <c r="BE133" s="149">
        <f>IF(U133="základní",N133,0)</f>
        <v>0</v>
      </c>
      <c r="BF133" s="149">
        <f>IF(U133="snížená",N133,0)</f>
        <v>0</v>
      </c>
      <c r="BG133" s="149">
        <f>IF(U133="zákl. přenesená",N133,0)</f>
        <v>0</v>
      </c>
      <c r="BH133" s="149">
        <f>IF(U133="sníž. přenesená",N133,0)</f>
        <v>0</v>
      </c>
      <c r="BI133" s="149">
        <f>IF(U133="nulová",N133,0)</f>
        <v>0</v>
      </c>
      <c r="BJ133" s="24" t="s">
        <v>11</v>
      </c>
      <c r="BK133" s="149">
        <f>ROUND(L133*K133,0)</f>
        <v>0</v>
      </c>
      <c r="BL133" s="24" t="s">
        <v>161</v>
      </c>
      <c r="BM133" s="24" t="s">
        <v>493</v>
      </c>
    </row>
    <row r="134" spans="2:65" s="1" customFormat="1" ht="16.5" customHeight="1">
      <c r="B134" s="185"/>
      <c r="C134" s="246" t="s">
        <v>247</v>
      </c>
      <c r="D134" s="246" t="s">
        <v>249</v>
      </c>
      <c r="E134" s="247" t="s">
        <v>494</v>
      </c>
      <c r="F134" s="248" t="s">
        <v>495</v>
      </c>
      <c r="G134" s="248"/>
      <c r="H134" s="248"/>
      <c r="I134" s="248"/>
      <c r="J134" s="249" t="s">
        <v>260</v>
      </c>
      <c r="K134" s="250">
        <v>34</v>
      </c>
      <c r="L134" s="251">
        <v>0</v>
      </c>
      <c r="M134" s="251"/>
      <c r="N134" s="252">
        <f>ROUND(L134*K134,0)</f>
        <v>0</v>
      </c>
      <c r="O134" s="225"/>
      <c r="P134" s="225"/>
      <c r="Q134" s="225"/>
      <c r="R134" s="189"/>
      <c r="T134" s="226" t="s">
        <v>5</v>
      </c>
      <c r="U134" s="58" t="s">
        <v>40</v>
      </c>
      <c r="V134" s="49"/>
      <c r="W134" s="227">
        <f>V134*K134</f>
        <v>0</v>
      </c>
      <c r="X134" s="227">
        <v>0.051</v>
      </c>
      <c r="Y134" s="227">
        <f>X134*K134</f>
        <v>1.734</v>
      </c>
      <c r="Z134" s="227">
        <v>0</v>
      </c>
      <c r="AA134" s="228">
        <f>Z134*K134</f>
        <v>0</v>
      </c>
      <c r="AR134" s="24" t="s">
        <v>496</v>
      </c>
      <c r="AT134" s="24" t="s">
        <v>249</v>
      </c>
      <c r="AU134" s="24" t="s">
        <v>84</v>
      </c>
      <c r="AY134" s="24" t="s">
        <v>162</v>
      </c>
      <c r="BE134" s="149">
        <f>IF(U134="základní",N134,0)</f>
        <v>0</v>
      </c>
      <c r="BF134" s="149">
        <f>IF(U134="snížená",N134,0)</f>
        <v>0</v>
      </c>
      <c r="BG134" s="149">
        <f>IF(U134="zákl. přenesená",N134,0)</f>
        <v>0</v>
      </c>
      <c r="BH134" s="149">
        <f>IF(U134="sníž. přenesená",N134,0)</f>
        <v>0</v>
      </c>
      <c r="BI134" s="149">
        <f>IF(U134="nulová",N134,0)</f>
        <v>0</v>
      </c>
      <c r="BJ134" s="24" t="s">
        <v>11</v>
      </c>
      <c r="BK134" s="149">
        <f>ROUND(L134*K134,0)</f>
        <v>0</v>
      </c>
      <c r="BL134" s="24" t="s">
        <v>161</v>
      </c>
      <c r="BM134" s="24" t="s">
        <v>497</v>
      </c>
    </row>
    <row r="135" spans="2:63" s="9" customFormat="1" ht="29.85" customHeight="1">
      <c r="B135" s="207"/>
      <c r="C135" s="208"/>
      <c r="D135" s="241" t="s">
        <v>482</v>
      </c>
      <c r="E135" s="241"/>
      <c r="F135" s="241"/>
      <c r="G135" s="241"/>
      <c r="H135" s="241"/>
      <c r="I135" s="241"/>
      <c r="J135" s="241"/>
      <c r="K135" s="241"/>
      <c r="L135" s="241"/>
      <c r="M135" s="241"/>
      <c r="N135" s="253">
        <f>BK135</f>
        <v>0</v>
      </c>
      <c r="O135" s="254"/>
      <c r="P135" s="254"/>
      <c r="Q135" s="254"/>
      <c r="R135" s="212"/>
      <c r="T135" s="213"/>
      <c r="U135" s="208"/>
      <c r="V135" s="208"/>
      <c r="W135" s="214">
        <f>SUM(W136:W137)</f>
        <v>0</v>
      </c>
      <c r="X135" s="208"/>
      <c r="Y135" s="214">
        <f>SUM(Y136:Y137)</f>
        <v>0.0056700000000000006</v>
      </c>
      <c r="Z135" s="208"/>
      <c r="AA135" s="215">
        <f>SUM(AA136:AA137)</f>
        <v>0</v>
      </c>
      <c r="AR135" s="216" t="s">
        <v>11</v>
      </c>
      <c r="AT135" s="217" t="s">
        <v>74</v>
      </c>
      <c r="AU135" s="217" t="s">
        <v>11</v>
      </c>
      <c r="AY135" s="216" t="s">
        <v>162</v>
      </c>
      <c r="BK135" s="218">
        <f>SUM(BK136:BK137)</f>
        <v>0</v>
      </c>
    </row>
    <row r="136" spans="2:65" s="1" customFormat="1" ht="25.5" customHeight="1">
      <c r="B136" s="185"/>
      <c r="C136" s="219" t="s">
        <v>337</v>
      </c>
      <c r="D136" s="219" t="s">
        <v>163</v>
      </c>
      <c r="E136" s="220" t="s">
        <v>498</v>
      </c>
      <c r="F136" s="221" t="s">
        <v>499</v>
      </c>
      <c r="G136" s="221"/>
      <c r="H136" s="221"/>
      <c r="I136" s="221"/>
      <c r="J136" s="222" t="s">
        <v>500</v>
      </c>
      <c r="K136" s="223">
        <v>1</v>
      </c>
      <c r="L136" s="224">
        <v>0</v>
      </c>
      <c r="M136" s="224"/>
      <c r="N136" s="225">
        <f>ROUND(L136*K136,0)</f>
        <v>0</v>
      </c>
      <c r="O136" s="225"/>
      <c r="P136" s="225"/>
      <c r="Q136" s="225"/>
      <c r="R136" s="189"/>
      <c r="T136" s="226" t="s">
        <v>5</v>
      </c>
      <c r="U136" s="58" t="s">
        <v>40</v>
      </c>
      <c r="V136" s="49"/>
      <c r="W136" s="227">
        <f>V136*K136</f>
        <v>0</v>
      </c>
      <c r="X136" s="227">
        <v>0</v>
      </c>
      <c r="Y136" s="227">
        <f>X136*K136</f>
        <v>0</v>
      </c>
      <c r="Z136" s="227">
        <v>0</v>
      </c>
      <c r="AA136" s="228">
        <f>Z136*K136</f>
        <v>0</v>
      </c>
      <c r="AR136" s="24" t="s">
        <v>161</v>
      </c>
      <c r="AT136" s="24" t="s">
        <v>163</v>
      </c>
      <c r="AU136" s="24" t="s">
        <v>84</v>
      </c>
      <c r="AY136" s="24" t="s">
        <v>162</v>
      </c>
      <c r="BE136" s="149">
        <f>IF(U136="základní",N136,0)</f>
        <v>0</v>
      </c>
      <c r="BF136" s="149">
        <f>IF(U136="snížená",N136,0)</f>
        <v>0</v>
      </c>
      <c r="BG136" s="149">
        <f>IF(U136="zákl. přenesená",N136,0)</f>
        <v>0</v>
      </c>
      <c r="BH136" s="149">
        <f>IF(U136="sníž. přenesená",N136,0)</f>
        <v>0</v>
      </c>
      <c r="BI136" s="149">
        <f>IF(U136="nulová",N136,0)</f>
        <v>0</v>
      </c>
      <c r="BJ136" s="24" t="s">
        <v>11</v>
      </c>
      <c r="BK136" s="149">
        <f>ROUND(L136*K136,0)</f>
        <v>0</v>
      </c>
      <c r="BL136" s="24" t="s">
        <v>161</v>
      </c>
      <c r="BM136" s="24" t="s">
        <v>501</v>
      </c>
    </row>
    <row r="137" spans="2:65" s="1" customFormat="1" ht="38.25" customHeight="1">
      <c r="B137" s="185"/>
      <c r="C137" s="219" t="s">
        <v>271</v>
      </c>
      <c r="D137" s="219" t="s">
        <v>163</v>
      </c>
      <c r="E137" s="220" t="s">
        <v>502</v>
      </c>
      <c r="F137" s="221" t="s">
        <v>503</v>
      </c>
      <c r="G137" s="221"/>
      <c r="H137" s="221"/>
      <c r="I137" s="221"/>
      <c r="J137" s="222" t="s">
        <v>246</v>
      </c>
      <c r="K137" s="223">
        <v>27</v>
      </c>
      <c r="L137" s="224">
        <v>0</v>
      </c>
      <c r="M137" s="224"/>
      <c r="N137" s="225">
        <f>ROUND(L137*K137,0)</f>
        <v>0</v>
      </c>
      <c r="O137" s="225"/>
      <c r="P137" s="225"/>
      <c r="Q137" s="225"/>
      <c r="R137" s="189"/>
      <c r="T137" s="226" t="s">
        <v>5</v>
      </c>
      <c r="U137" s="58" t="s">
        <v>40</v>
      </c>
      <c r="V137" s="49"/>
      <c r="W137" s="227">
        <f>V137*K137</f>
        <v>0</v>
      </c>
      <c r="X137" s="227">
        <v>0.00021</v>
      </c>
      <c r="Y137" s="227">
        <f>X137*K137</f>
        <v>0.0056700000000000006</v>
      </c>
      <c r="Z137" s="227">
        <v>0</v>
      </c>
      <c r="AA137" s="228">
        <f>Z137*K137</f>
        <v>0</v>
      </c>
      <c r="AR137" s="24" t="s">
        <v>161</v>
      </c>
      <c r="AT137" s="24" t="s">
        <v>163</v>
      </c>
      <c r="AU137" s="24" t="s">
        <v>84</v>
      </c>
      <c r="AY137" s="24" t="s">
        <v>162</v>
      </c>
      <c r="BE137" s="149">
        <f>IF(U137="základní",N137,0)</f>
        <v>0</v>
      </c>
      <c r="BF137" s="149">
        <f>IF(U137="snížená",N137,0)</f>
        <v>0</v>
      </c>
      <c r="BG137" s="149">
        <f>IF(U137="zákl. přenesená",N137,0)</f>
        <v>0</v>
      </c>
      <c r="BH137" s="149">
        <f>IF(U137="sníž. přenesená",N137,0)</f>
        <v>0</v>
      </c>
      <c r="BI137" s="149">
        <f>IF(U137="nulová",N137,0)</f>
        <v>0</v>
      </c>
      <c r="BJ137" s="24" t="s">
        <v>11</v>
      </c>
      <c r="BK137" s="149">
        <f>ROUND(L137*K137,0)</f>
        <v>0</v>
      </c>
      <c r="BL137" s="24" t="s">
        <v>161</v>
      </c>
      <c r="BM137" s="24" t="s">
        <v>504</v>
      </c>
    </row>
    <row r="138" spans="2:63" s="9" customFormat="1" ht="37.4" customHeight="1">
      <c r="B138" s="207"/>
      <c r="C138" s="208"/>
      <c r="D138" s="209" t="s">
        <v>483</v>
      </c>
      <c r="E138" s="209"/>
      <c r="F138" s="209"/>
      <c r="G138" s="209"/>
      <c r="H138" s="209"/>
      <c r="I138" s="209"/>
      <c r="J138" s="209"/>
      <c r="K138" s="209"/>
      <c r="L138" s="209"/>
      <c r="M138" s="209"/>
      <c r="N138" s="244">
        <f>BK138</f>
        <v>0</v>
      </c>
      <c r="O138" s="245"/>
      <c r="P138" s="245"/>
      <c r="Q138" s="245"/>
      <c r="R138" s="212"/>
      <c r="T138" s="213"/>
      <c r="U138" s="208"/>
      <c r="V138" s="208"/>
      <c r="W138" s="214">
        <f>W139+W170</f>
        <v>0</v>
      </c>
      <c r="X138" s="208"/>
      <c r="Y138" s="214">
        <f>Y139+Y170</f>
        <v>0.38778999999999997</v>
      </c>
      <c r="Z138" s="208"/>
      <c r="AA138" s="215">
        <f>AA139+AA170</f>
        <v>0.6351</v>
      </c>
      <c r="AR138" s="216" t="s">
        <v>84</v>
      </c>
      <c r="AT138" s="217" t="s">
        <v>74</v>
      </c>
      <c r="AU138" s="217" t="s">
        <v>75</v>
      </c>
      <c r="AY138" s="216" t="s">
        <v>162</v>
      </c>
      <c r="BK138" s="218">
        <f>BK139+BK170</f>
        <v>0</v>
      </c>
    </row>
    <row r="139" spans="2:63" s="9" customFormat="1" ht="19.9" customHeight="1">
      <c r="B139" s="207"/>
      <c r="C139" s="208"/>
      <c r="D139" s="241" t="s">
        <v>484</v>
      </c>
      <c r="E139" s="241"/>
      <c r="F139" s="241"/>
      <c r="G139" s="241"/>
      <c r="H139" s="241"/>
      <c r="I139" s="241"/>
      <c r="J139" s="241"/>
      <c r="K139" s="241"/>
      <c r="L139" s="241"/>
      <c r="M139" s="241"/>
      <c r="N139" s="242">
        <f>BK139</f>
        <v>0</v>
      </c>
      <c r="O139" s="243"/>
      <c r="P139" s="243"/>
      <c r="Q139" s="243"/>
      <c r="R139" s="212"/>
      <c r="T139" s="213"/>
      <c r="U139" s="208"/>
      <c r="V139" s="208"/>
      <c r="W139" s="214">
        <f>SUM(W140:W169)</f>
        <v>0</v>
      </c>
      <c r="X139" s="208"/>
      <c r="Y139" s="214">
        <f>SUM(Y140:Y169)</f>
        <v>0.37982</v>
      </c>
      <c r="Z139" s="208"/>
      <c r="AA139" s="215">
        <f>SUM(AA140:AA169)</f>
        <v>0.6351</v>
      </c>
      <c r="AR139" s="216" t="s">
        <v>84</v>
      </c>
      <c r="AT139" s="217" t="s">
        <v>74</v>
      </c>
      <c r="AU139" s="217" t="s">
        <v>11</v>
      </c>
      <c r="AY139" s="216" t="s">
        <v>162</v>
      </c>
      <c r="BK139" s="218">
        <f>SUM(BK140:BK169)</f>
        <v>0</v>
      </c>
    </row>
    <row r="140" spans="2:65" s="1" customFormat="1" ht="25.5" customHeight="1">
      <c r="B140" s="185"/>
      <c r="C140" s="246" t="s">
        <v>341</v>
      </c>
      <c r="D140" s="246" t="s">
        <v>249</v>
      </c>
      <c r="E140" s="247" t="s">
        <v>505</v>
      </c>
      <c r="F140" s="248" t="s">
        <v>506</v>
      </c>
      <c r="G140" s="248"/>
      <c r="H140" s="248"/>
      <c r="I140" s="248"/>
      <c r="J140" s="249" t="s">
        <v>260</v>
      </c>
      <c r="K140" s="250">
        <v>1</v>
      </c>
      <c r="L140" s="251">
        <v>0</v>
      </c>
      <c r="M140" s="251"/>
      <c r="N140" s="252">
        <f>ROUND(L140*K140,0)</f>
        <v>0</v>
      </c>
      <c r="O140" s="225"/>
      <c r="P140" s="225"/>
      <c r="Q140" s="225"/>
      <c r="R140" s="189"/>
      <c r="T140" s="226" t="s">
        <v>5</v>
      </c>
      <c r="U140" s="58" t="s">
        <v>40</v>
      </c>
      <c r="V140" s="49"/>
      <c r="W140" s="227">
        <f>V140*K140</f>
        <v>0</v>
      </c>
      <c r="X140" s="227">
        <v>0</v>
      </c>
      <c r="Y140" s="227">
        <f>X140*K140</f>
        <v>0</v>
      </c>
      <c r="Z140" s="227">
        <v>0</v>
      </c>
      <c r="AA140" s="228">
        <f>Z140*K140</f>
        <v>0</v>
      </c>
      <c r="AR140" s="24" t="s">
        <v>252</v>
      </c>
      <c r="AT140" s="24" t="s">
        <v>249</v>
      </c>
      <c r="AU140" s="24" t="s">
        <v>84</v>
      </c>
      <c r="AY140" s="24" t="s">
        <v>162</v>
      </c>
      <c r="BE140" s="149">
        <f>IF(U140="základní",N140,0)</f>
        <v>0</v>
      </c>
      <c r="BF140" s="149">
        <f>IF(U140="snížená",N140,0)</f>
        <v>0</v>
      </c>
      <c r="BG140" s="149">
        <f>IF(U140="zákl. přenesená",N140,0)</f>
        <v>0</v>
      </c>
      <c r="BH140" s="149">
        <f>IF(U140="sníž. přenesená",N140,0)</f>
        <v>0</v>
      </c>
      <c r="BI140" s="149">
        <f>IF(U140="nulová",N140,0)</f>
        <v>0</v>
      </c>
      <c r="BJ140" s="24" t="s">
        <v>11</v>
      </c>
      <c r="BK140" s="149">
        <f>ROUND(L140*K140,0)</f>
        <v>0</v>
      </c>
      <c r="BL140" s="24" t="s">
        <v>247</v>
      </c>
      <c r="BM140" s="24" t="s">
        <v>507</v>
      </c>
    </row>
    <row r="141" spans="2:65" s="1" customFormat="1" ht="25.5" customHeight="1">
      <c r="B141" s="185"/>
      <c r="C141" s="219" t="s">
        <v>189</v>
      </c>
      <c r="D141" s="219" t="s">
        <v>163</v>
      </c>
      <c r="E141" s="220" t="s">
        <v>508</v>
      </c>
      <c r="F141" s="221" t="s">
        <v>509</v>
      </c>
      <c r="G141" s="221"/>
      <c r="H141" s="221"/>
      <c r="I141" s="221"/>
      <c r="J141" s="222" t="s">
        <v>260</v>
      </c>
      <c r="K141" s="223">
        <v>1</v>
      </c>
      <c r="L141" s="224">
        <v>0</v>
      </c>
      <c r="M141" s="224"/>
      <c r="N141" s="225">
        <f>ROUND(L141*K141,0)</f>
        <v>0</v>
      </c>
      <c r="O141" s="225"/>
      <c r="P141" s="225"/>
      <c r="Q141" s="225"/>
      <c r="R141" s="189"/>
      <c r="T141" s="226" t="s">
        <v>5</v>
      </c>
      <c r="U141" s="58" t="s">
        <v>40</v>
      </c>
      <c r="V141" s="49"/>
      <c r="W141" s="227">
        <f>V141*K141</f>
        <v>0</v>
      </c>
      <c r="X141" s="227">
        <v>0.004</v>
      </c>
      <c r="Y141" s="227">
        <f>X141*K141</f>
        <v>0.004</v>
      </c>
      <c r="Z141" s="227">
        <v>0</v>
      </c>
      <c r="AA141" s="228">
        <f>Z141*K141</f>
        <v>0</v>
      </c>
      <c r="AR141" s="24" t="s">
        <v>247</v>
      </c>
      <c r="AT141" s="24" t="s">
        <v>163</v>
      </c>
      <c r="AU141" s="24" t="s">
        <v>84</v>
      </c>
      <c r="AY141" s="24" t="s">
        <v>162</v>
      </c>
      <c r="BE141" s="149">
        <f>IF(U141="základní",N141,0)</f>
        <v>0</v>
      </c>
      <c r="BF141" s="149">
        <f>IF(U141="snížená",N141,0)</f>
        <v>0</v>
      </c>
      <c r="BG141" s="149">
        <f>IF(U141="zákl. přenesená",N141,0)</f>
        <v>0</v>
      </c>
      <c r="BH141" s="149">
        <f>IF(U141="sníž. přenesená",N141,0)</f>
        <v>0</v>
      </c>
      <c r="BI141" s="149">
        <f>IF(U141="nulová",N141,0)</f>
        <v>0</v>
      </c>
      <c r="BJ141" s="24" t="s">
        <v>11</v>
      </c>
      <c r="BK141" s="149">
        <f>ROUND(L141*K141,0)</f>
        <v>0</v>
      </c>
      <c r="BL141" s="24" t="s">
        <v>247</v>
      </c>
      <c r="BM141" s="24" t="s">
        <v>510</v>
      </c>
    </row>
    <row r="142" spans="2:65" s="1" customFormat="1" ht="51" customHeight="1">
      <c r="B142" s="185"/>
      <c r="C142" s="246" t="s">
        <v>345</v>
      </c>
      <c r="D142" s="246" t="s">
        <v>249</v>
      </c>
      <c r="E142" s="247" t="s">
        <v>511</v>
      </c>
      <c r="F142" s="248" t="s">
        <v>512</v>
      </c>
      <c r="G142" s="248"/>
      <c r="H142" s="248"/>
      <c r="I142" s="248"/>
      <c r="J142" s="249" t="s">
        <v>260</v>
      </c>
      <c r="K142" s="250">
        <v>1</v>
      </c>
      <c r="L142" s="251">
        <v>0</v>
      </c>
      <c r="M142" s="251"/>
      <c r="N142" s="252">
        <f>ROUND(L142*K142,0)</f>
        <v>0</v>
      </c>
      <c r="O142" s="225"/>
      <c r="P142" s="225"/>
      <c r="Q142" s="225"/>
      <c r="R142" s="189"/>
      <c r="T142" s="226" t="s">
        <v>5</v>
      </c>
      <c r="U142" s="58" t="s">
        <v>40</v>
      </c>
      <c r="V142" s="49"/>
      <c r="W142" s="227">
        <f>V142*K142</f>
        <v>0</v>
      </c>
      <c r="X142" s="227">
        <v>0</v>
      </c>
      <c r="Y142" s="227">
        <f>X142*K142</f>
        <v>0</v>
      </c>
      <c r="Z142" s="227">
        <v>0</v>
      </c>
      <c r="AA142" s="228">
        <f>Z142*K142</f>
        <v>0</v>
      </c>
      <c r="AR142" s="24" t="s">
        <v>252</v>
      </c>
      <c r="AT142" s="24" t="s">
        <v>249</v>
      </c>
      <c r="AU142" s="24" t="s">
        <v>84</v>
      </c>
      <c r="AY142" s="24" t="s">
        <v>162</v>
      </c>
      <c r="BE142" s="149">
        <f>IF(U142="základní",N142,0)</f>
        <v>0</v>
      </c>
      <c r="BF142" s="149">
        <f>IF(U142="snížená",N142,0)</f>
        <v>0</v>
      </c>
      <c r="BG142" s="149">
        <f>IF(U142="zákl. přenesená",N142,0)</f>
        <v>0</v>
      </c>
      <c r="BH142" s="149">
        <f>IF(U142="sníž. přenesená",N142,0)</f>
        <v>0</v>
      </c>
      <c r="BI142" s="149">
        <f>IF(U142="nulová",N142,0)</f>
        <v>0</v>
      </c>
      <c r="BJ142" s="24" t="s">
        <v>11</v>
      </c>
      <c r="BK142" s="149">
        <f>ROUND(L142*K142,0)</f>
        <v>0</v>
      </c>
      <c r="BL142" s="24" t="s">
        <v>247</v>
      </c>
      <c r="BM142" s="24" t="s">
        <v>513</v>
      </c>
    </row>
    <row r="143" spans="2:65" s="1" customFormat="1" ht="16.5" customHeight="1">
      <c r="B143" s="185"/>
      <c r="C143" s="219" t="s">
        <v>349</v>
      </c>
      <c r="D143" s="219" t="s">
        <v>163</v>
      </c>
      <c r="E143" s="220" t="s">
        <v>514</v>
      </c>
      <c r="F143" s="221" t="s">
        <v>515</v>
      </c>
      <c r="G143" s="221"/>
      <c r="H143" s="221"/>
      <c r="I143" s="221"/>
      <c r="J143" s="222" t="s">
        <v>260</v>
      </c>
      <c r="K143" s="223">
        <v>1</v>
      </c>
      <c r="L143" s="224">
        <v>0</v>
      </c>
      <c r="M143" s="224"/>
      <c r="N143" s="225">
        <f>ROUND(L143*K143,0)</f>
        <v>0</v>
      </c>
      <c r="O143" s="225"/>
      <c r="P143" s="225"/>
      <c r="Q143" s="225"/>
      <c r="R143" s="189"/>
      <c r="T143" s="226" t="s">
        <v>5</v>
      </c>
      <c r="U143" s="58" t="s">
        <v>40</v>
      </c>
      <c r="V143" s="49"/>
      <c r="W143" s="227">
        <f>V143*K143</f>
        <v>0</v>
      </c>
      <c r="X143" s="227">
        <v>0</v>
      </c>
      <c r="Y143" s="227">
        <f>X143*K143</f>
        <v>0</v>
      </c>
      <c r="Z143" s="227">
        <v>0</v>
      </c>
      <c r="AA143" s="228">
        <f>Z143*K143</f>
        <v>0</v>
      </c>
      <c r="AR143" s="24" t="s">
        <v>247</v>
      </c>
      <c r="AT143" s="24" t="s">
        <v>163</v>
      </c>
      <c r="AU143" s="24" t="s">
        <v>84</v>
      </c>
      <c r="AY143" s="24" t="s">
        <v>162</v>
      </c>
      <c r="BE143" s="149">
        <f>IF(U143="základní",N143,0)</f>
        <v>0</v>
      </c>
      <c r="BF143" s="149">
        <f>IF(U143="snížená",N143,0)</f>
        <v>0</v>
      </c>
      <c r="BG143" s="149">
        <f>IF(U143="zákl. přenesená",N143,0)</f>
        <v>0</v>
      </c>
      <c r="BH143" s="149">
        <f>IF(U143="sníž. přenesená",N143,0)</f>
        <v>0</v>
      </c>
      <c r="BI143" s="149">
        <f>IF(U143="nulová",N143,0)</f>
        <v>0</v>
      </c>
      <c r="BJ143" s="24" t="s">
        <v>11</v>
      </c>
      <c r="BK143" s="149">
        <f>ROUND(L143*K143,0)</f>
        <v>0</v>
      </c>
      <c r="BL143" s="24" t="s">
        <v>247</v>
      </c>
      <c r="BM143" s="24" t="s">
        <v>516</v>
      </c>
    </row>
    <row r="144" spans="2:65" s="1" customFormat="1" ht="25.5" customHeight="1">
      <c r="B144" s="185"/>
      <c r="C144" s="219" t="s">
        <v>10</v>
      </c>
      <c r="D144" s="219" t="s">
        <v>163</v>
      </c>
      <c r="E144" s="220" t="s">
        <v>517</v>
      </c>
      <c r="F144" s="221" t="s">
        <v>518</v>
      </c>
      <c r="G144" s="221"/>
      <c r="H144" s="221"/>
      <c r="I144" s="221"/>
      <c r="J144" s="222" t="s">
        <v>519</v>
      </c>
      <c r="K144" s="223">
        <v>75</v>
      </c>
      <c r="L144" s="224">
        <v>0</v>
      </c>
      <c r="M144" s="224"/>
      <c r="N144" s="225">
        <f>ROUND(L144*K144,0)</f>
        <v>0</v>
      </c>
      <c r="O144" s="225"/>
      <c r="P144" s="225"/>
      <c r="Q144" s="225"/>
      <c r="R144" s="189"/>
      <c r="T144" s="226" t="s">
        <v>5</v>
      </c>
      <c r="U144" s="58" t="s">
        <v>40</v>
      </c>
      <c r="V144" s="49"/>
      <c r="W144" s="227">
        <f>V144*K144</f>
        <v>0</v>
      </c>
      <c r="X144" s="227">
        <v>0</v>
      </c>
      <c r="Y144" s="227">
        <f>X144*K144</f>
        <v>0</v>
      </c>
      <c r="Z144" s="227">
        <v>0</v>
      </c>
      <c r="AA144" s="228">
        <f>Z144*K144</f>
        <v>0</v>
      </c>
      <c r="AR144" s="24" t="s">
        <v>247</v>
      </c>
      <c r="AT144" s="24" t="s">
        <v>163</v>
      </c>
      <c r="AU144" s="24" t="s">
        <v>84</v>
      </c>
      <c r="AY144" s="24" t="s">
        <v>162</v>
      </c>
      <c r="BE144" s="149">
        <f>IF(U144="základní",N144,0)</f>
        <v>0</v>
      </c>
      <c r="BF144" s="149">
        <f>IF(U144="snížená",N144,0)</f>
        <v>0</v>
      </c>
      <c r="BG144" s="149">
        <f>IF(U144="zákl. přenesená",N144,0)</f>
        <v>0</v>
      </c>
      <c r="BH144" s="149">
        <f>IF(U144="sníž. přenesená",N144,0)</f>
        <v>0</v>
      </c>
      <c r="BI144" s="149">
        <f>IF(U144="nulová",N144,0)</f>
        <v>0</v>
      </c>
      <c r="BJ144" s="24" t="s">
        <v>11</v>
      </c>
      <c r="BK144" s="149">
        <f>ROUND(L144*K144,0)</f>
        <v>0</v>
      </c>
      <c r="BL144" s="24" t="s">
        <v>247</v>
      </c>
      <c r="BM144" s="24" t="s">
        <v>520</v>
      </c>
    </row>
    <row r="145" spans="2:65" s="1" customFormat="1" ht="16.5" customHeight="1">
      <c r="B145" s="185"/>
      <c r="C145" s="246" t="s">
        <v>356</v>
      </c>
      <c r="D145" s="246" t="s">
        <v>249</v>
      </c>
      <c r="E145" s="247" t="s">
        <v>521</v>
      </c>
      <c r="F145" s="248" t="s">
        <v>522</v>
      </c>
      <c r="G145" s="248"/>
      <c r="H145" s="248"/>
      <c r="I145" s="248"/>
      <c r="J145" s="249" t="s">
        <v>260</v>
      </c>
      <c r="K145" s="250">
        <v>1</v>
      </c>
      <c r="L145" s="251">
        <v>0</v>
      </c>
      <c r="M145" s="251"/>
      <c r="N145" s="252">
        <f>ROUND(L145*K145,0)</f>
        <v>0</v>
      </c>
      <c r="O145" s="225"/>
      <c r="P145" s="225"/>
      <c r="Q145" s="225"/>
      <c r="R145" s="189"/>
      <c r="T145" s="226" t="s">
        <v>5</v>
      </c>
      <c r="U145" s="58" t="s">
        <v>40</v>
      </c>
      <c r="V145" s="49"/>
      <c r="W145" s="227">
        <f>V145*K145</f>
        <v>0</v>
      </c>
      <c r="X145" s="227">
        <v>0</v>
      </c>
      <c r="Y145" s="227">
        <f>X145*K145</f>
        <v>0</v>
      </c>
      <c r="Z145" s="227">
        <v>0</v>
      </c>
      <c r="AA145" s="228">
        <f>Z145*K145</f>
        <v>0</v>
      </c>
      <c r="AR145" s="24" t="s">
        <v>252</v>
      </c>
      <c r="AT145" s="24" t="s">
        <v>249</v>
      </c>
      <c r="AU145" s="24" t="s">
        <v>84</v>
      </c>
      <c r="AY145" s="24" t="s">
        <v>162</v>
      </c>
      <c r="BE145" s="149">
        <f>IF(U145="základní",N145,0)</f>
        <v>0</v>
      </c>
      <c r="BF145" s="149">
        <f>IF(U145="snížená",N145,0)</f>
        <v>0</v>
      </c>
      <c r="BG145" s="149">
        <f>IF(U145="zákl. přenesená",N145,0)</f>
        <v>0</v>
      </c>
      <c r="BH145" s="149">
        <f>IF(U145="sníž. přenesená",N145,0)</f>
        <v>0</v>
      </c>
      <c r="BI145" s="149">
        <f>IF(U145="nulová",N145,0)</f>
        <v>0</v>
      </c>
      <c r="BJ145" s="24" t="s">
        <v>11</v>
      </c>
      <c r="BK145" s="149">
        <f>ROUND(L145*K145,0)</f>
        <v>0</v>
      </c>
      <c r="BL145" s="24" t="s">
        <v>247</v>
      </c>
      <c r="BM145" s="24" t="s">
        <v>523</v>
      </c>
    </row>
    <row r="146" spans="2:65" s="1" customFormat="1" ht="16.5" customHeight="1">
      <c r="B146" s="185"/>
      <c r="C146" s="246" t="s">
        <v>360</v>
      </c>
      <c r="D146" s="246" t="s">
        <v>249</v>
      </c>
      <c r="E146" s="247" t="s">
        <v>524</v>
      </c>
      <c r="F146" s="248" t="s">
        <v>525</v>
      </c>
      <c r="G146" s="248"/>
      <c r="H146" s="248"/>
      <c r="I146" s="248"/>
      <c r="J146" s="249" t="s">
        <v>260</v>
      </c>
      <c r="K146" s="250">
        <v>1</v>
      </c>
      <c r="L146" s="251">
        <v>0</v>
      </c>
      <c r="M146" s="251"/>
      <c r="N146" s="252">
        <f>ROUND(L146*K146,0)</f>
        <v>0</v>
      </c>
      <c r="O146" s="225"/>
      <c r="P146" s="225"/>
      <c r="Q146" s="225"/>
      <c r="R146" s="189"/>
      <c r="T146" s="226" t="s">
        <v>5</v>
      </c>
      <c r="U146" s="58" t="s">
        <v>40</v>
      </c>
      <c r="V146" s="49"/>
      <c r="W146" s="227">
        <f>V146*K146</f>
        <v>0</v>
      </c>
      <c r="X146" s="227">
        <v>0</v>
      </c>
      <c r="Y146" s="227">
        <f>X146*K146</f>
        <v>0</v>
      </c>
      <c r="Z146" s="227">
        <v>0</v>
      </c>
      <c r="AA146" s="228">
        <f>Z146*K146</f>
        <v>0</v>
      </c>
      <c r="AR146" s="24" t="s">
        <v>252</v>
      </c>
      <c r="AT146" s="24" t="s">
        <v>249</v>
      </c>
      <c r="AU146" s="24" t="s">
        <v>84</v>
      </c>
      <c r="AY146" s="24" t="s">
        <v>162</v>
      </c>
      <c r="BE146" s="149">
        <f>IF(U146="základní",N146,0)</f>
        <v>0</v>
      </c>
      <c r="BF146" s="149">
        <f>IF(U146="snížená",N146,0)</f>
        <v>0</v>
      </c>
      <c r="BG146" s="149">
        <f>IF(U146="zákl. přenesená",N146,0)</f>
        <v>0</v>
      </c>
      <c r="BH146" s="149">
        <f>IF(U146="sníž. přenesená",N146,0)</f>
        <v>0</v>
      </c>
      <c r="BI146" s="149">
        <f>IF(U146="nulová",N146,0)</f>
        <v>0</v>
      </c>
      <c r="BJ146" s="24" t="s">
        <v>11</v>
      </c>
      <c r="BK146" s="149">
        <f>ROUND(L146*K146,0)</f>
        <v>0</v>
      </c>
      <c r="BL146" s="24" t="s">
        <v>247</v>
      </c>
      <c r="BM146" s="24" t="s">
        <v>526</v>
      </c>
    </row>
    <row r="147" spans="2:65" s="1" customFormat="1" ht="16.5" customHeight="1">
      <c r="B147" s="185"/>
      <c r="C147" s="246" t="s">
        <v>364</v>
      </c>
      <c r="D147" s="246" t="s">
        <v>249</v>
      </c>
      <c r="E147" s="247" t="s">
        <v>527</v>
      </c>
      <c r="F147" s="248" t="s">
        <v>528</v>
      </c>
      <c r="G147" s="248"/>
      <c r="H147" s="248"/>
      <c r="I147" s="248"/>
      <c r="J147" s="249" t="s">
        <v>260</v>
      </c>
      <c r="K147" s="250">
        <v>2</v>
      </c>
      <c r="L147" s="251">
        <v>0</v>
      </c>
      <c r="M147" s="251"/>
      <c r="N147" s="252">
        <f>ROUND(L147*K147,0)</f>
        <v>0</v>
      </c>
      <c r="O147" s="225"/>
      <c r="P147" s="225"/>
      <c r="Q147" s="225"/>
      <c r="R147" s="189"/>
      <c r="T147" s="226" t="s">
        <v>5</v>
      </c>
      <c r="U147" s="58" t="s">
        <v>40</v>
      </c>
      <c r="V147" s="49"/>
      <c r="W147" s="227">
        <f>V147*K147</f>
        <v>0</v>
      </c>
      <c r="X147" s="227">
        <v>0</v>
      </c>
      <c r="Y147" s="227">
        <f>X147*K147</f>
        <v>0</v>
      </c>
      <c r="Z147" s="227">
        <v>0</v>
      </c>
      <c r="AA147" s="228">
        <f>Z147*K147</f>
        <v>0</v>
      </c>
      <c r="AR147" s="24" t="s">
        <v>252</v>
      </c>
      <c r="AT147" s="24" t="s">
        <v>249</v>
      </c>
      <c r="AU147" s="24" t="s">
        <v>84</v>
      </c>
      <c r="AY147" s="24" t="s">
        <v>162</v>
      </c>
      <c r="BE147" s="149">
        <f>IF(U147="základní",N147,0)</f>
        <v>0</v>
      </c>
      <c r="BF147" s="149">
        <f>IF(U147="snížená",N147,0)</f>
        <v>0</v>
      </c>
      <c r="BG147" s="149">
        <f>IF(U147="zákl. přenesená",N147,0)</f>
        <v>0</v>
      </c>
      <c r="BH147" s="149">
        <f>IF(U147="sníž. přenesená",N147,0)</f>
        <v>0</v>
      </c>
      <c r="BI147" s="149">
        <f>IF(U147="nulová",N147,0)</f>
        <v>0</v>
      </c>
      <c r="BJ147" s="24" t="s">
        <v>11</v>
      </c>
      <c r="BK147" s="149">
        <f>ROUND(L147*K147,0)</f>
        <v>0</v>
      </c>
      <c r="BL147" s="24" t="s">
        <v>247</v>
      </c>
      <c r="BM147" s="24" t="s">
        <v>529</v>
      </c>
    </row>
    <row r="148" spans="2:65" s="1" customFormat="1" ht="25.5" customHeight="1">
      <c r="B148" s="185"/>
      <c r="C148" s="246" t="s">
        <v>368</v>
      </c>
      <c r="D148" s="246" t="s">
        <v>249</v>
      </c>
      <c r="E148" s="247" t="s">
        <v>530</v>
      </c>
      <c r="F148" s="248" t="s">
        <v>531</v>
      </c>
      <c r="G148" s="248"/>
      <c r="H148" s="248"/>
      <c r="I148" s="248"/>
      <c r="J148" s="249" t="s">
        <v>260</v>
      </c>
      <c r="K148" s="250">
        <v>2</v>
      </c>
      <c r="L148" s="251">
        <v>0</v>
      </c>
      <c r="M148" s="251"/>
      <c r="N148" s="252">
        <f>ROUND(L148*K148,0)</f>
        <v>0</v>
      </c>
      <c r="O148" s="225"/>
      <c r="P148" s="225"/>
      <c r="Q148" s="225"/>
      <c r="R148" s="189"/>
      <c r="T148" s="226" t="s">
        <v>5</v>
      </c>
      <c r="U148" s="58" t="s">
        <v>40</v>
      </c>
      <c r="V148" s="49"/>
      <c r="W148" s="227">
        <f>V148*K148</f>
        <v>0</v>
      </c>
      <c r="X148" s="227">
        <v>0</v>
      </c>
      <c r="Y148" s="227">
        <f>X148*K148</f>
        <v>0</v>
      </c>
      <c r="Z148" s="227">
        <v>0</v>
      </c>
      <c r="AA148" s="228">
        <f>Z148*K148</f>
        <v>0</v>
      </c>
      <c r="AR148" s="24" t="s">
        <v>252</v>
      </c>
      <c r="AT148" s="24" t="s">
        <v>249</v>
      </c>
      <c r="AU148" s="24" t="s">
        <v>84</v>
      </c>
      <c r="AY148" s="24" t="s">
        <v>162</v>
      </c>
      <c r="BE148" s="149">
        <f>IF(U148="základní",N148,0)</f>
        <v>0</v>
      </c>
      <c r="BF148" s="149">
        <f>IF(U148="snížená",N148,0)</f>
        <v>0</v>
      </c>
      <c r="BG148" s="149">
        <f>IF(U148="zákl. přenesená",N148,0)</f>
        <v>0</v>
      </c>
      <c r="BH148" s="149">
        <f>IF(U148="sníž. přenesená",N148,0)</f>
        <v>0</v>
      </c>
      <c r="BI148" s="149">
        <f>IF(U148="nulová",N148,0)</f>
        <v>0</v>
      </c>
      <c r="BJ148" s="24" t="s">
        <v>11</v>
      </c>
      <c r="BK148" s="149">
        <f>ROUND(L148*K148,0)</f>
        <v>0</v>
      </c>
      <c r="BL148" s="24" t="s">
        <v>247</v>
      </c>
      <c r="BM148" s="24" t="s">
        <v>532</v>
      </c>
    </row>
    <row r="149" spans="2:65" s="1" customFormat="1" ht="25.5" customHeight="1">
      <c r="B149" s="185"/>
      <c r="C149" s="219" t="s">
        <v>310</v>
      </c>
      <c r="D149" s="219" t="s">
        <v>163</v>
      </c>
      <c r="E149" s="220" t="s">
        <v>533</v>
      </c>
      <c r="F149" s="221" t="s">
        <v>534</v>
      </c>
      <c r="G149" s="221"/>
      <c r="H149" s="221"/>
      <c r="I149" s="221"/>
      <c r="J149" s="222" t="s">
        <v>196</v>
      </c>
      <c r="K149" s="223">
        <v>2</v>
      </c>
      <c r="L149" s="224">
        <v>0</v>
      </c>
      <c r="M149" s="224"/>
      <c r="N149" s="225">
        <f>ROUND(L149*K149,0)</f>
        <v>0</v>
      </c>
      <c r="O149" s="225"/>
      <c r="P149" s="225"/>
      <c r="Q149" s="225"/>
      <c r="R149" s="189"/>
      <c r="T149" s="226" t="s">
        <v>5</v>
      </c>
      <c r="U149" s="58" t="s">
        <v>40</v>
      </c>
      <c r="V149" s="49"/>
      <c r="W149" s="227">
        <f>V149*K149</f>
        <v>0</v>
      </c>
      <c r="X149" s="227">
        <v>0.03491</v>
      </c>
      <c r="Y149" s="227">
        <f>X149*K149</f>
        <v>0.06982</v>
      </c>
      <c r="Z149" s="227">
        <v>0</v>
      </c>
      <c r="AA149" s="228">
        <f>Z149*K149</f>
        <v>0</v>
      </c>
      <c r="AR149" s="24" t="s">
        <v>247</v>
      </c>
      <c r="AT149" s="24" t="s">
        <v>163</v>
      </c>
      <c r="AU149" s="24" t="s">
        <v>84</v>
      </c>
      <c r="AY149" s="24" t="s">
        <v>162</v>
      </c>
      <c r="BE149" s="149">
        <f>IF(U149="základní",N149,0)</f>
        <v>0</v>
      </c>
      <c r="BF149" s="149">
        <f>IF(U149="snížená",N149,0)</f>
        <v>0</v>
      </c>
      <c r="BG149" s="149">
        <f>IF(U149="zákl. přenesená",N149,0)</f>
        <v>0</v>
      </c>
      <c r="BH149" s="149">
        <f>IF(U149="sníž. přenesená",N149,0)</f>
        <v>0</v>
      </c>
      <c r="BI149" s="149">
        <f>IF(U149="nulová",N149,0)</f>
        <v>0</v>
      </c>
      <c r="BJ149" s="24" t="s">
        <v>11</v>
      </c>
      <c r="BK149" s="149">
        <f>ROUND(L149*K149,0)</f>
        <v>0</v>
      </c>
      <c r="BL149" s="24" t="s">
        <v>247</v>
      </c>
      <c r="BM149" s="24" t="s">
        <v>535</v>
      </c>
    </row>
    <row r="150" spans="2:65" s="1" customFormat="1" ht="16.5" customHeight="1">
      <c r="B150" s="185"/>
      <c r="C150" s="219" t="s">
        <v>193</v>
      </c>
      <c r="D150" s="219" t="s">
        <v>163</v>
      </c>
      <c r="E150" s="220" t="s">
        <v>536</v>
      </c>
      <c r="F150" s="221" t="s">
        <v>537</v>
      </c>
      <c r="G150" s="221"/>
      <c r="H150" s="221"/>
      <c r="I150" s="221"/>
      <c r="J150" s="222" t="s">
        <v>260</v>
      </c>
      <c r="K150" s="223">
        <v>2</v>
      </c>
      <c r="L150" s="224">
        <v>0</v>
      </c>
      <c r="M150" s="224"/>
      <c r="N150" s="225">
        <f>ROUND(L150*K150,0)</f>
        <v>0</v>
      </c>
      <c r="O150" s="225"/>
      <c r="P150" s="225"/>
      <c r="Q150" s="225"/>
      <c r="R150" s="189"/>
      <c r="T150" s="226" t="s">
        <v>5</v>
      </c>
      <c r="U150" s="58" t="s">
        <v>40</v>
      </c>
      <c r="V150" s="49"/>
      <c r="W150" s="227">
        <f>V150*K150</f>
        <v>0</v>
      </c>
      <c r="X150" s="227">
        <v>0.0002</v>
      </c>
      <c r="Y150" s="227">
        <f>X150*K150</f>
        <v>0.0004</v>
      </c>
      <c r="Z150" s="227">
        <v>0</v>
      </c>
      <c r="AA150" s="228">
        <f>Z150*K150</f>
        <v>0</v>
      </c>
      <c r="AR150" s="24" t="s">
        <v>247</v>
      </c>
      <c r="AT150" s="24" t="s">
        <v>163</v>
      </c>
      <c r="AU150" s="24" t="s">
        <v>84</v>
      </c>
      <c r="AY150" s="24" t="s">
        <v>162</v>
      </c>
      <c r="BE150" s="149">
        <f>IF(U150="základní",N150,0)</f>
        <v>0</v>
      </c>
      <c r="BF150" s="149">
        <f>IF(U150="snížená",N150,0)</f>
        <v>0</v>
      </c>
      <c r="BG150" s="149">
        <f>IF(U150="zákl. přenesená",N150,0)</f>
        <v>0</v>
      </c>
      <c r="BH150" s="149">
        <f>IF(U150="sníž. přenesená",N150,0)</f>
        <v>0</v>
      </c>
      <c r="BI150" s="149">
        <f>IF(U150="nulová",N150,0)</f>
        <v>0</v>
      </c>
      <c r="BJ150" s="24" t="s">
        <v>11</v>
      </c>
      <c r="BK150" s="149">
        <f>ROUND(L150*K150,0)</f>
        <v>0</v>
      </c>
      <c r="BL150" s="24" t="s">
        <v>247</v>
      </c>
      <c r="BM150" s="24" t="s">
        <v>538</v>
      </c>
    </row>
    <row r="151" spans="2:65" s="1" customFormat="1" ht="16.5" customHeight="1">
      <c r="B151" s="185"/>
      <c r="C151" s="219" t="s">
        <v>185</v>
      </c>
      <c r="D151" s="219" t="s">
        <v>163</v>
      </c>
      <c r="E151" s="220" t="s">
        <v>539</v>
      </c>
      <c r="F151" s="221" t="s">
        <v>540</v>
      </c>
      <c r="G151" s="221"/>
      <c r="H151" s="221"/>
      <c r="I151" s="221"/>
      <c r="J151" s="222" t="s">
        <v>260</v>
      </c>
      <c r="K151" s="223">
        <v>2</v>
      </c>
      <c r="L151" s="224">
        <v>0</v>
      </c>
      <c r="M151" s="224"/>
      <c r="N151" s="225">
        <f>ROUND(L151*K151,0)</f>
        <v>0</v>
      </c>
      <c r="O151" s="225"/>
      <c r="P151" s="225"/>
      <c r="Q151" s="225"/>
      <c r="R151" s="189"/>
      <c r="T151" s="226" t="s">
        <v>5</v>
      </c>
      <c r="U151" s="58" t="s">
        <v>40</v>
      </c>
      <c r="V151" s="49"/>
      <c r="W151" s="227">
        <f>V151*K151</f>
        <v>0</v>
      </c>
      <c r="X151" s="227">
        <v>0.00024</v>
      </c>
      <c r="Y151" s="227">
        <f>X151*K151</f>
        <v>0.00048</v>
      </c>
      <c r="Z151" s="227">
        <v>0</v>
      </c>
      <c r="AA151" s="228">
        <f>Z151*K151</f>
        <v>0</v>
      </c>
      <c r="AR151" s="24" t="s">
        <v>247</v>
      </c>
      <c r="AT151" s="24" t="s">
        <v>163</v>
      </c>
      <c r="AU151" s="24" t="s">
        <v>84</v>
      </c>
      <c r="AY151" s="24" t="s">
        <v>162</v>
      </c>
      <c r="BE151" s="149">
        <f>IF(U151="základní",N151,0)</f>
        <v>0</v>
      </c>
      <c r="BF151" s="149">
        <f>IF(U151="snížená",N151,0)</f>
        <v>0</v>
      </c>
      <c r="BG151" s="149">
        <f>IF(U151="zákl. přenesená",N151,0)</f>
        <v>0</v>
      </c>
      <c r="BH151" s="149">
        <f>IF(U151="sníž. přenesená",N151,0)</f>
        <v>0</v>
      </c>
      <c r="BI151" s="149">
        <f>IF(U151="nulová",N151,0)</f>
        <v>0</v>
      </c>
      <c r="BJ151" s="24" t="s">
        <v>11</v>
      </c>
      <c r="BK151" s="149">
        <f>ROUND(L151*K151,0)</f>
        <v>0</v>
      </c>
      <c r="BL151" s="24" t="s">
        <v>247</v>
      </c>
      <c r="BM151" s="24" t="s">
        <v>541</v>
      </c>
    </row>
    <row r="152" spans="2:65" s="1" customFormat="1" ht="25.5" customHeight="1">
      <c r="B152" s="185"/>
      <c r="C152" s="219" t="s">
        <v>11</v>
      </c>
      <c r="D152" s="219" t="s">
        <v>163</v>
      </c>
      <c r="E152" s="220" t="s">
        <v>542</v>
      </c>
      <c r="F152" s="221" t="s">
        <v>543</v>
      </c>
      <c r="G152" s="221"/>
      <c r="H152" s="221"/>
      <c r="I152" s="221"/>
      <c r="J152" s="222" t="s">
        <v>226</v>
      </c>
      <c r="K152" s="223">
        <v>1</v>
      </c>
      <c r="L152" s="224">
        <v>0</v>
      </c>
      <c r="M152" s="224"/>
      <c r="N152" s="225">
        <f>ROUND(L152*K152,0)</f>
        <v>0</v>
      </c>
      <c r="O152" s="225"/>
      <c r="P152" s="225"/>
      <c r="Q152" s="225"/>
      <c r="R152" s="189"/>
      <c r="T152" s="226" t="s">
        <v>5</v>
      </c>
      <c r="U152" s="58" t="s">
        <v>40</v>
      </c>
      <c r="V152" s="49"/>
      <c r="W152" s="227">
        <f>V152*K152</f>
        <v>0</v>
      </c>
      <c r="X152" s="227">
        <v>0.00147</v>
      </c>
      <c r="Y152" s="227">
        <f>X152*K152</f>
        <v>0.00147</v>
      </c>
      <c r="Z152" s="227">
        <v>0</v>
      </c>
      <c r="AA152" s="228">
        <f>Z152*K152</f>
        <v>0</v>
      </c>
      <c r="AR152" s="24" t="s">
        <v>247</v>
      </c>
      <c r="AT152" s="24" t="s">
        <v>163</v>
      </c>
      <c r="AU152" s="24" t="s">
        <v>84</v>
      </c>
      <c r="AY152" s="24" t="s">
        <v>162</v>
      </c>
      <c r="BE152" s="149">
        <f>IF(U152="základní",N152,0)</f>
        <v>0</v>
      </c>
      <c r="BF152" s="149">
        <f>IF(U152="snížená",N152,0)</f>
        <v>0</v>
      </c>
      <c r="BG152" s="149">
        <f>IF(U152="zákl. přenesená",N152,0)</f>
        <v>0</v>
      </c>
      <c r="BH152" s="149">
        <f>IF(U152="sníž. přenesená",N152,0)</f>
        <v>0</v>
      </c>
      <c r="BI152" s="149">
        <f>IF(U152="nulová",N152,0)</f>
        <v>0</v>
      </c>
      <c r="BJ152" s="24" t="s">
        <v>11</v>
      </c>
      <c r="BK152" s="149">
        <f>ROUND(L152*K152,0)</f>
        <v>0</v>
      </c>
      <c r="BL152" s="24" t="s">
        <v>247</v>
      </c>
      <c r="BM152" s="24" t="s">
        <v>544</v>
      </c>
    </row>
    <row r="153" spans="2:65" s="1" customFormat="1" ht="38.25" customHeight="1">
      <c r="B153" s="185"/>
      <c r="C153" s="219" t="s">
        <v>84</v>
      </c>
      <c r="D153" s="219" t="s">
        <v>163</v>
      </c>
      <c r="E153" s="220" t="s">
        <v>545</v>
      </c>
      <c r="F153" s="221" t="s">
        <v>546</v>
      </c>
      <c r="G153" s="221"/>
      <c r="H153" s="221"/>
      <c r="I153" s="221"/>
      <c r="J153" s="222" t="s">
        <v>226</v>
      </c>
      <c r="K153" s="223">
        <v>29.5</v>
      </c>
      <c r="L153" s="224">
        <v>0</v>
      </c>
      <c r="M153" s="224"/>
      <c r="N153" s="225">
        <f>ROUND(L153*K153,0)</f>
        <v>0</v>
      </c>
      <c r="O153" s="225"/>
      <c r="P153" s="225"/>
      <c r="Q153" s="225"/>
      <c r="R153" s="189"/>
      <c r="T153" s="226" t="s">
        <v>5</v>
      </c>
      <c r="U153" s="58" t="s">
        <v>40</v>
      </c>
      <c r="V153" s="49"/>
      <c r="W153" s="227">
        <f>V153*K153</f>
        <v>0</v>
      </c>
      <c r="X153" s="227">
        <v>0.00264</v>
      </c>
      <c r="Y153" s="227">
        <f>X153*K153</f>
        <v>0.07788</v>
      </c>
      <c r="Z153" s="227">
        <v>0</v>
      </c>
      <c r="AA153" s="228">
        <f>Z153*K153</f>
        <v>0</v>
      </c>
      <c r="AR153" s="24" t="s">
        <v>247</v>
      </c>
      <c r="AT153" s="24" t="s">
        <v>163</v>
      </c>
      <c r="AU153" s="24" t="s">
        <v>84</v>
      </c>
      <c r="AY153" s="24" t="s">
        <v>162</v>
      </c>
      <c r="BE153" s="149">
        <f>IF(U153="základní",N153,0)</f>
        <v>0</v>
      </c>
      <c r="BF153" s="149">
        <f>IF(U153="snížená",N153,0)</f>
        <v>0</v>
      </c>
      <c r="BG153" s="149">
        <f>IF(U153="zákl. přenesená",N153,0)</f>
        <v>0</v>
      </c>
      <c r="BH153" s="149">
        <f>IF(U153="sníž. přenesená",N153,0)</f>
        <v>0</v>
      </c>
      <c r="BI153" s="149">
        <f>IF(U153="nulová",N153,0)</f>
        <v>0</v>
      </c>
      <c r="BJ153" s="24" t="s">
        <v>11</v>
      </c>
      <c r="BK153" s="149">
        <f>ROUND(L153*K153,0)</f>
        <v>0</v>
      </c>
      <c r="BL153" s="24" t="s">
        <v>247</v>
      </c>
      <c r="BM153" s="24" t="s">
        <v>547</v>
      </c>
    </row>
    <row r="154" spans="2:65" s="1" customFormat="1" ht="38.25" customHeight="1">
      <c r="B154" s="185"/>
      <c r="C154" s="219" t="s">
        <v>88</v>
      </c>
      <c r="D154" s="219" t="s">
        <v>163</v>
      </c>
      <c r="E154" s="220" t="s">
        <v>548</v>
      </c>
      <c r="F154" s="221" t="s">
        <v>549</v>
      </c>
      <c r="G154" s="221"/>
      <c r="H154" s="221"/>
      <c r="I154" s="221"/>
      <c r="J154" s="222" t="s">
        <v>226</v>
      </c>
      <c r="K154" s="223">
        <v>2</v>
      </c>
      <c r="L154" s="224">
        <v>0</v>
      </c>
      <c r="M154" s="224"/>
      <c r="N154" s="225">
        <f>ROUND(L154*K154,0)</f>
        <v>0</v>
      </c>
      <c r="O154" s="225"/>
      <c r="P154" s="225"/>
      <c r="Q154" s="225"/>
      <c r="R154" s="189"/>
      <c r="T154" s="226" t="s">
        <v>5</v>
      </c>
      <c r="U154" s="58" t="s">
        <v>40</v>
      </c>
      <c r="V154" s="49"/>
      <c r="W154" s="227">
        <f>V154*K154</f>
        <v>0</v>
      </c>
      <c r="X154" s="227">
        <v>0.00493</v>
      </c>
      <c r="Y154" s="227">
        <f>X154*K154</f>
        <v>0.00986</v>
      </c>
      <c r="Z154" s="227">
        <v>0</v>
      </c>
      <c r="AA154" s="228">
        <f>Z154*K154</f>
        <v>0</v>
      </c>
      <c r="AR154" s="24" t="s">
        <v>247</v>
      </c>
      <c r="AT154" s="24" t="s">
        <v>163</v>
      </c>
      <c r="AU154" s="24" t="s">
        <v>84</v>
      </c>
      <c r="AY154" s="24" t="s">
        <v>162</v>
      </c>
      <c r="BE154" s="149">
        <f>IF(U154="základní",N154,0)</f>
        <v>0</v>
      </c>
      <c r="BF154" s="149">
        <f>IF(U154="snížená",N154,0)</f>
        <v>0</v>
      </c>
      <c r="BG154" s="149">
        <f>IF(U154="zákl. přenesená",N154,0)</f>
        <v>0</v>
      </c>
      <c r="BH154" s="149">
        <f>IF(U154="sníž. přenesená",N154,0)</f>
        <v>0</v>
      </c>
      <c r="BI154" s="149">
        <f>IF(U154="nulová",N154,0)</f>
        <v>0</v>
      </c>
      <c r="BJ154" s="24" t="s">
        <v>11</v>
      </c>
      <c r="BK154" s="149">
        <f>ROUND(L154*K154,0)</f>
        <v>0</v>
      </c>
      <c r="BL154" s="24" t="s">
        <v>247</v>
      </c>
      <c r="BM154" s="24" t="s">
        <v>550</v>
      </c>
    </row>
    <row r="155" spans="2:65" s="1" customFormat="1" ht="38.25" customHeight="1">
      <c r="B155" s="185"/>
      <c r="C155" s="219" t="s">
        <v>161</v>
      </c>
      <c r="D155" s="219" t="s">
        <v>163</v>
      </c>
      <c r="E155" s="220" t="s">
        <v>551</v>
      </c>
      <c r="F155" s="221" t="s">
        <v>552</v>
      </c>
      <c r="G155" s="221"/>
      <c r="H155" s="221"/>
      <c r="I155" s="221"/>
      <c r="J155" s="222" t="s">
        <v>226</v>
      </c>
      <c r="K155" s="223">
        <v>18</v>
      </c>
      <c r="L155" s="224">
        <v>0</v>
      </c>
      <c r="M155" s="224"/>
      <c r="N155" s="225">
        <f>ROUND(L155*K155,0)</f>
        <v>0</v>
      </c>
      <c r="O155" s="225"/>
      <c r="P155" s="225"/>
      <c r="Q155" s="225"/>
      <c r="R155" s="189"/>
      <c r="T155" s="226" t="s">
        <v>5</v>
      </c>
      <c r="U155" s="58" t="s">
        <v>40</v>
      </c>
      <c r="V155" s="49"/>
      <c r="W155" s="227">
        <f>V155*K155</f>
        <v>0</v>
      </c>
      <c r="X155" s="227">
        <v>0.00888</v>
      </c>
      <c r="Y155" s="227">
        <f>X155*K155</f>
        <v>0.15984</v>
      </c>
      <c r="Z155" s="227">
        <v>0</v>
      </c>
      <c r="AA155" s="228">
        <f>Z155*K155</f>
        <v>0</v>
      </c>
      <c r="AR155" s="24" t="s">
        <v>247</v>
      </c>
      <c r="AT155" s="24" t="s">
        <v>163</v>
      </c>
      <c r="AU155" s="24" t="s">
        <v>84</v>
      </c>
      <c r="AY155" s="24" t="s">
        <v>162</v>
      </c>
      <c r="BE155" s="149">
        <f>IF(U155="základní",N155,0)</f>
        <v>0</v>
      </c>
      <c r="BF155" s="149">
        <f>IF(U155="snížená",N155,0)</f>
        <v>0</v>
      </c>
      <c r="BG155" s="149">
        <f>IF(U155="zákl. přenesená",N155,0)</f>
        <v>0</v>
      </c>
      <c r="BH155" s="149">
        <f>IF(U155="sníž. přenesená",N155,0)</f>
        <v>0</v>
      </c>
      <c r="BI155" s="149">
        <f>IF(U155="nulová",N155,0)</f>
        <v>0</v>
      </c>
      <c r="BJ155" s="24" t="s">
        <v>11</v>
      </c>
      <c r="BK155" s="149">
        <f>ROUND(L155*K155,0)</f>
        <v>0</v>
      </c>
      <c r="BL155" s="24" t="s">
        <v>247</v>
      </c>
      <c r="BM155" s="24" t="s">
        <v>553</v>
      </c>
    </row>
    <row r="156" spans="2:65" s="1" customFormat="1" ht="25.5" customHeight="1">
      <c r="B156" s="185"/>
      <c r="C156" s="219" t="s">
        <v>172</v>
      </c>
      <c r="D156" s="219" t="s">
        <v>163</v>
      </c>
      <c r="E156" s="220" t="s">
        <v>554</v>
      </c>
      <c r="F156" s="221" t="s">
        <v>555</v>
      </c>
      <c r="G156" s="221"/>
      <c r="H156" s="221"/>
      <c r="I156" s="221"/>
      <c r="J156" s="222" t="s">
        <v>260</v>
      </c>
      <c r="K156" s="223">
        <v>3</v>
      </c>
      <c r="L156" s="224">
        <v>0</v>
      </c>
      <c r="M156" s="224"/>
      <c r="N156" s="225">
        <f>ROUND(L156*K156,0)</f>
        <v>0</v>
      </c>
      <c r="O156" s="225"/>
      <c r="P156" s="225"/>
      <c r="Q156" s="225"/>
      <c r="R156" s="189"/>
      <c r="T156" s="226" t="s">
        <v>5</v>
      </c>
      <c r="U156" s="58" t="s">
        <v>40</v>
      </c>
      <c r="V156" s="49"/>
      <c r="W156" s="227">
        <f>V156*K156</f>
        <v>0</v>
      </c>
      <c r="X156" s="227">
        <v>0.00237</v>
      </c>
      <c r="Y156" s="227">
        <f>X156*K156</f>
        <v>0.00711</v>
      </c>
      <c r="Z156" s="227">
        <v>0</v>
      </c>
      <c r="AA156" s="228">
        <f>Z156*K156</f>
        <v>0</v>
      </c>
      <c r="AR156" s="24" t="s">
        <v>247</v>
      </c>
      <c r="AT156" s="24" t="s">
        <v>163</v>
      </c>
      <c r="AU156" s="24" t="s">
        <v>84</v>
      </c>
      <c r="AY156" s="24" t="s">
        <v>162</v>
      </c>
      <c r="BE156" s="149">
        <f>IF(U156="základní",N156,0)</f>
        <v>0</v>
      </c>
      <c r="BF156" s="149">
        <f>IF(U156="snížená",N156,0)</f>
        <v>0</v>
      </c>
      <c r="BG156" s="149">
        <f>IF(U156="zákl. přenesená",N156,0)</f>
        <v>0</v>
      </c>
      <c r="BH156" s="149">
        <f>IF(U156="sníž. přenesená",N156,0)</f>
        <v>0</v>
      </c>
      <c r="BI156" s="149">
        <f>IF(U156="nulová",N156,0)</f>
        <v>0</v>
      </c>
      <c r="BJ156" s="24" t="s">
        <v>11</v>
      </c>
      <c r="BK156" s="149">
        <f>ROUND(L156*K156,0)</f>
        <v>0</v>
      </c>
      <c r="BL156" s="24" t="s">
        <v>247</v>
      </c>
      <c r="BM156" s="24" t="s">
        <v>556</v>
      </c>
    </row>
    <row r="157" spans="2:65" s="1" customFormat="1" ht="25.5" customHeight="1">
      <c r="B157" s="185"/>
      <c r="C157" s="219" t="s">
        <v>168</v>
      </c>
      <c r="D157" s="219" t="s">
        <v>163</v>
      </c>
      <c r="E157" s="220" t="s">
        <v>557</v>
      </c>
      <c r="F157" s="221" t="s">
        <v>558</v>
      </c>
      <c r="G157" s="221"/>
      <c r="H157" s="221"/>
      <c r="I157" s="221"/>
      <c r="J157" s="222" t="s">
        <v>260</v>
      </c>
      <c r="K157" s="223">
        <v>1</v>
      </c>
      <c r="L157" s="224">
        <v>0</v>
      </c>
      <c r="M157" s="224"/>
      <c r="N157" s="225">
        <f>ROUND(L157*K157,0)</f>
        <v>0</v>
      </c>
      <c r="O157" s="225"/>
      <c r="P157" s="225"/>
      <c r="Q157" s="225"/>
      <c r="R157" s="189"/>
      <c r="T157" s="226" t="s">
        <v>5</v>
      </c>
      <c r="U157" s="58" t="s">
        <v>40</v>
      </c>
      <c r="V157" s="49"/>
      <c r="W157" s="227">
        <f>V157*K157</f>
        <v>0</v>
      </c>
      <c r="X157" s="227">
        <v>0.00187</v>
      </c>
      <c r="Y157" s="227">
        <f>X157*K157</f>
        <v>0.00187</v>
      </c>
      <c r="Z157" s="227">
        <v>0</v>
      </c>
      <c r="AA157" s="228">
        <f>Z157*K157</f>
        <v>0</v>
      </c>
      <c r="AR157" s="24" t="s">
        <v>247</v>
      </c>
      <c r="AT157" s="24" t="s">
        <v>163</v>
      </c>
      <c r="AU157" s="24" t="s">
        <v>84</v>
      </c>
      <c r="AY157" s="24" t="s">
        <v>162</v>
      </c>
      <c r="BE157" s="149">
        <f>IF(U157="základní",N157,0)</f>
        <v>0</v>
      </c>
      <c r="BF157" s="149">
        <f>IF(U157="snížená",N157,0)</f>
        <v>0</v>
      </c>
      <c r="BG157" s="149">
        <f>IF(U157="zákl. přenesená",N157,0)</f>
        <v>0</v>
      </c>
      <c r="BH157" s="149">
        <f>IF(U157="sníž. přenesená",N157,0)</f>
        <v>0</v>
      </c>
      <c r="BI157" s="149">
        <f>IF(U157="nulová",N157,0)</f>
        <v>0</v>
      </c>
      <c r="BJ157" s="24" t="s">
        <v>11</v>
      </c>
      <c r="BK157" s="149">
        <f>ROUND(L157*K157,0)</f>
        <v>0</v>
      </c>
      <c r="BL157" s="24" t="s">
        <v>247</v>
      </c>
      <c r="BM157" s="24" t="s">
        <v>559</v>
      </c>
    </row>
    <row r="158" spans="2:65" s="1" customFormat="1" ht="38.25" customHeight="1">
      <c r="B158" s="185"/>
      <c r="C158" s="219" t="s">
        <v>496</v>
      </c>
      <c r="D158" s="219" t="s">
        <v>163</v>
      </c>
      <c r="E158" s="220" t="s">
        <v>560</v>
      </c>
      <c r="F158" s="221" t="s">
        <v>561</v>
      </c>
      <c r="G158" s="221"/>
      <c r="H158" s="221"/>
      <c r="I158" s="221"/>
      <c r="J158" s="222" t="s">
        <v>260</v>
      </c>
      <c r="K158" s="223">
        <v>2</v>
      </c>
      <c r="L158" s="224">
        <v>0</v>
      </c>
      <c r="M158" s="224"/>
      <c r="N158" s="225">
        <f>ROUND(L158*K158,0)</f>
        <v>0</v>
      </c>
      <c r="O158" s="225"/>
      <c r="P158" s="225"/>
      <c r="Q158" s="225"/>
      <c r="R158" s="189"/>
      <c r="T158" s="226" t="s">
        <v>5</v>
      </c>
      <c r="U158" s="58" t="s">
        <v>40</v>
      </c>
      <c r="V158" s="49"/>
      <c r="W158" s="227">
        <f>V158*K158</f>
        <v>0</v>
      </c>
      <c r="X158" s="227">
        <v>0.00101</v>
      </c>
      <c r="Y158" s="227">
        <f>X158*K158</f>
        <v>0.00202</v>
      </c>
      <c r="Z158" s="227">
        <v>0</v>
      </c>
      <c r="AA158" s="228">
        <f>Z158*K158</f>
        <v>0</v>
      </c>
      <c r="AR158" s="24" t="s">
        <v>247</v>
      </c>
      <c r="AT158" s="24" t="s">
        <v>163</v>
      </c>
      <c r="AU158" s="24" t="s">
        <v>84</v>
      </c>
      <c r="AY158" s="24" t="s">
        <v>162</v>
      </c>
      <c r="BE158" s="149">
        <f>IF(U158="základní",N158,0)</f>
        <v>0</v>
      </c>
      <c r="BF158" s="149">
        <f>IF(U158="snížená",N158,0)</f>
        <v>0</v>
      </c>
      <c r="BG158" s="149">
        <f>IF(U158="zákl. přenesená",N158,0)</f>
        <v>0</v>
      </c>
      <c r="BH158" s="149">
        <f>IF(U158="sníž. přenesená",N158,0)</f>
        <v>0</v>
      </c>
      <c r="BI158" s="149">
        <f>IF(U158="nulová",N158,0)</f>
        <v>0</v>
      </c>
      <c r="BJ158" s="24" t="s">
        <v>11</v>
      </c>
      <c r="BK158" s="149">
        <f>ROUND(L158*K158,0)</f>
        <v>0</v>
      </c>
      <c r="BL158" s="24" t="s">
        <v>247</v>
      </c>
      <c r="BM158" s="24" t="s">
        <v>562</v>
      </c>
    </row>
    <row r="159" spans="2:65" s="1" customFormat="1" ht="16.5" customHeight="1">
      <c r="B159" s="185"/>
      <c r="C159" s="219" t="s">
        <v>176</v>
      </c>
      <c r="D159" s="219" t="s">
        <v>163</v>
      </c>
      <c r="E159" s="220" t="s">
        <v>563</v>
      </c>
      <c r="F159" s="221" t="s">
        <v>564</v>
      </c>
      <c r="G159" s="221"/>
      <c r="H159" s="221"/>
      <c r="I159" s="221"/>
      <c r="J159" s="222" t="s">
        <v>226</v>
      </c>
      <c r="K159" s="223">
        <v>2</v>
      </c>
      <c r="L159" s="224">
        <v>0</v>
      </c>
      <c r="M159" s="224"/>
      <c r="N159" s="225">
        <f>ROUND(L159*K159,0)</f>
        <v>0</v>
      </c>
      <c r="O159" s="225"/>
      <c r="P159" s="225"/>
      <c r="Q159" s="225"/>
      <c r="R159" s="189"/>
      <c r="T159" s="226" t="s">
        <v>5</v>
      </c>
      <c r="U159" s="58" t="s">
        <v>40</v>
      </c>
      <c r="V159" s="49"/>
      <c r="W159" s="227">
        <f>V159*K159</f>
        <v>0</v>
      </c>
      <c r="X159" s="227">
        <v>0.00468</v>
      </c>
      <c r="Y159" s="227">
        <f>X159*K159</f>
        <v>0.00936</v>
      </c>
      <c r="Z159" s="227">
        <v>0</v>
      </c>
      <c r="AA159" s="228">
        <f>Z159*K159</f>
        <v>0</v>
      </c>
      <c r="AR159" s="24" t="s">
        <v>247</v>
      </c>
      <c r="AT159" s="24" t="s">
        <v>163</v>
      </c>
      <c r="AU159" s="24" t="s">
        <v>84</v>
      </c>
      <c r="AY159" s="24" t="s">
        <v>162</v>
      </c>
      <c r="BE159" s="149">
        <f>IF(U159="základní",N159,0)</f>
        <v>0</v>
      </c>
      <c r="BF159" s="149">
        <f>IF(U159="snížená",N159,0)</f>
        <v>0</v>
      </c>
      <c r="BG159" s="149">
        <f>IF(U159="zákl. přenesená",N159,0)</f>
        <v>0</v>
      </c>
      <c r="BH159" s="149">
        <f>IF(U159="sníž. přenesená",N159,0)</f>
        <v>0</v>
      </c>
      <c r="BI159" s="149">
        <f>IF(U159="nulová",N159,0)</f>
        <v>0</v>
      </c>
      <c r="BJ159" s="24" t="s">
        <v>11</v>
      </c>
      <c r="BK159" s="149">
        <f>ROUND(L159*K159,0)</f>
        <v>0</v>
      </c>
      <c r="BL159" s="24" t="s">
        <v>247</v>
      </c>
      <c r="BM159" s="24" t="s">
        <v>565</v>
      </c>
    </row>
    <row r="160" spans="2:65" s="1" customFormat="1" ht="25.5" customHeight="1">
      <c r="B160" s="185"/>
      <c r="C160" s="219" t="s">
        <v>181</v>
      </c>
      <c r="D160" s="219" t="s">
        <v>163</v>
      </c>
      <c r="E160" s="220" t="s">
        <v>566</v>
      </c>
      <c r="F160" s="221" t="s">
        <v>567</v>
      </c>
      <c r="G160" s="221"/>
      <c r="H160" s="221"/>
      <c r="I160" s="221"/>
      <c r="J160" s="222" t="s">
        <v>260</v>
      </c>
      <c r="K160" s="223">
        <v>1</v>
      </c>
      <c r="L160" s="224">
        <v>0</v>
      </c>
      <c r="M160" s="224"/>
      <c r="N160" s="225">
        <f>ROUND(L160*K160,0)</f>
        <v>0</v>
      </c>
      <c r="O160" s="225"/>
      <c r="P160" s="225"/>
      <c r="Q160" s="225"/>
      <c r="R160" s="189"/>
      <c r="T160" s="226" t="s">
        <v>5</v>
      </c>
      <c r="U160" s="58" t="s">
        <v>40</v>
      </c>
      <c r="V160" s="49"/>
      <c r="W160" s="227">
        <f>V160*K160</f>
        <v>0</v>
      </c>
      <c r="X160" s="227">
        <v>0.00311</v>
      </c>
      <c r="Y160" s="227">
        <f>X160*K160</f>
        <v>0.00311</v>
      </c>
      <c r="Z160" s="227">
        <v>0</v>
      </c>
      <c r="AA160" s="228">
        <f>Z160*K160</f>
        <v>0</v>
      </c>
      <c r="AR160" s="24" t="s">
        <v>247</v>
      </c>
      <c r="AT160" s="24" t="s">
        <v>163</v>
      </c>
      <c r="AU160" s="24" t="s">
        <v>84</v>
      </c>
      <c r="AY160" s="24" t="s">
        <v>162</v>
      </c>
      <c r="BE160" s="149">
        <f>IF(U160="základní",N160,0)</f>
        <v>0</v>
      </c>
      <c r="BF160" s="149">
        <f>IF(U160="snížená",N160,0)</f>
        <v>0</v>
      </c>
      <c r="BG160" s="149">
        <f>IF(U160="zákl. přenesená",N160,0)</f>
        <v>0</v>
      </c>
      <c r="BH160" s="149">
        <f>IF(U160="sníž. přenesená",N160,0)</f>
        <v>0</v>
      </c>
      <c r="BI160" s="149">
        <f>IF(U160="nulová",N160,0)</f>
        <v>0</v>
      </c>
      <c r="BJ160" s="24" t="s">
        <v>11</v>
      </c>
      <c r="BK160" s="149">
        <f>ROUND(L160*K160,0)</f>
        <v>0</v>
      </c>
      <c r="BL160" s="24" t="s">
        <v>247</v>
      </c>
      <c r="BM160" s="24" t="s">
        <v>568</v>
      </c>
    </row>
    <row r="161" spans="2:65" s="1" customFormat="1" ht="38.25" customHeight="1">
      <c r="B161" s="185"/>
      <c r="C161" s="219" t="s">
        <v>306</v>
      </c>
      <c r="D161" s="219" t="s">
        <v>163</v>
      </c>
      <c r="E161" s="220" t="s">
        <v>569</v>
      </c>
      <c r="F161" s="221" t="s">
        <v>570</v>
      </c>
      <c r="G161" s="221"/>
      <c r="H161" s="221"/>
      <c r="I161" s="221"/>
      <c r="J161" s="222" t="s">
        <v>196</v>
      </c>
      <c r="K161" s="223">
        <v>2</v>
      </c>
      <c r="L161" s="224">
        <v>0</v>
      </c>
      <c r="M161" s="224"/>
      <c r="N161" s="225">
        <f>ROUND(L161*K161,0)</f>
        <v>0</v>
      </c>
      <c r="O161" s="225"/>
      <c r="P161" s="225"/>
      <c r="Q161" s="225"/>
      <c r="R161" s="189"/>
      <c r="T161" s="226" t="s">
        <v>5</v>
      </c>
      <c r="U161" s="58" t="s">
        <v>40</v>
      </c>
      <c r="V161" s="49"/>
      <c r="W161" s="227">
        <f>V161*K161</f>
        <v>0</v>
      </c>
      <c r="X161" s="227">
        <v>0.0163</v>
      </c>
      <c r="Y161" s="227">
        <f>X161*K161</f>
        <v>0.0326</v>
      </c>
      <c r="Z161" s="227">
        <v>0</v>
      </c>
      <c r="AA161" s="228">
        <f>Z161*K161</f>
        <v>0</v>
      </c>
      <c r="AR161" s="24" t="s">
        <v>247</v>
      </c>
      <c r="AT161" s="24" t="s">
        <v>163</v>
      </c>
      <c r="AU161" s="24" t="s">
        <v>84</v>
      </c>
      <c r="AY161" s="24" t="s">
        <v>162</v>
      </c>
      <c r="BE161" s="149">
        <f>IF(U161="základní",N161,0)</f>
        <v>0</v>
      </c>
      <c r="BF161" s="149">
        <f>IF(U161="snížená",N161,0)</f>
        <v>0</v>
      </c>
      <c r="BG161" s="149">
        <f>IF(U161="zákl. přenesená",N161,0)</f>
        <v>0</v>
      </c>
      <c r="BH161" s="149">
        <f>IF(U161="sníž. přenesená",N161,0)</f>
        <v>0</v>
      </c>
      <c r="BI161" s="149">
        <f>IF(U161="nulová",N161,0)</f>
        <v>0</v>
      </c>
      <c r="BJ161" s="24" t="s">
        <v>11</v>
      </c>
      <c r="BK161" s="149">
        <f>ROUND(L161*K161,0)</f>
        <v>0</v>
      </c>
      <c r="BL161" s="24" t="s">
        <v>247</v>
      </c>
      <c r="BM161" s="24" t="s">
        <v>571</v>
      </c>
    </row>
    <row r="162" spans="2:65" s="1" customFormat="1" ht="25.5" customHeight="1">
      <c r="B162" s="185"/>
      <c r="C162" s="219" t="s">
        <v>372</v>
      </c>
      <c r="D162" s="219" t="s">
        <v>163</v>
      </c>
      <c r="E162" s="220" t="s">
        <v>572</v>
      </c>
      <c r="F162" s="221" t="s">
        <v>573</v>
      </c>
      <c r="G162" s="221"/>
      <c r="H162" s="221"/>
      <c r="I162" s="221"/>
      <c r="J162" s="222" t="s">
        <v>260</v>
      </c>
      <c r="K162" s="223">
        <v>2</v>
      </c>
      <c r="L162" s="224">
        <v>0</v>
      </c>
      <c r="M162" s="224"/>
      <c r="N162" s="225">
        <f>ROUND(L162*K162,0)</f>
        <v>0</v>
      </c>
      <c r="O162" s="225"/>
      <c r="P162" s="225"/>
      <c r="Q162" s="225"/>
      <c r="R162" s="189"/>
      <c r="T162" s="226" t="s">
        <v>5</v>
      </c>
      <c r="U162" s="58" t="s">
        <v>40</v>
      </c>
      <c r="V162" s="49"/>
      <c r="W162" s="227">
        <f>V162*K162</f>
        <v>0</v>
      </c>
      <c r="X162" s="227">
        <v>0</v>
      </c>
      <c r="Y162" s="227">
        <f>X162*K162</f>
        <v>0</v>
      </c>
      <c r="Z162" s="227">
        <v>0</v>
      </c>
      <c r="AA162" s="228">
        <f>Z162*K162</f>
        <v>0</v>
      </c>
      <c r="AR162" s="24" t="s">
        <v>247</v>
      </c>
      <c r="AT162" s="24" t="s">
        <v>163</v>
      </c>
      <c r="AU162" s="24" t="s">
        <v>84</v>
      </c>
      <c r="AY162" s="24" t="s">
        <v>162</v>
      </c>
      <c r="BE162" s="149">
        <f>IF(U162="základní",N162,0)</f>
        <v>0</v>
      </c>
      <c r="BF162" s="149">
        <f>IF(U162="snížená",N162,0)</f>
        <v>0</v>
      </c>
      <c r="BG162" s="149">
        <f>IF(U162="zákl. přenesená",N162,0)</f>
        <v>0</v>
      </c>
      <c r="BH162" s="149">
        <f>IF(U162="sníž. přenesená",N162,0)</f>
        <v>0</v>
      </c>
      <c r="BI162" s="149">
        <f>IF(U162="nulová",N162,0)</f>
        <v>0</v>
      </c>
      <c r="BJ162" s="24" t="s">
        <v>11</v>
      </c>
      <c r="BK162" s="149">
        <f>ROUND(L162*K162,0)</f>
        <v>0</v>
      </c>
      <c r="BL162" s="24" t="s">
        <v>247</v>
      </c>
      <c r="BM162" s="24" t="s">
        <v>574</v>
      </c>
    </row>
    <row r="163" spans="2:65" s="1" customFormat="1" ht="25.5" customHeight="1">
      <c r="B163" s="185"/>
      <c r="C163" s="219" t="s">
        <v>376</v>
      </c>
      <c r="D163" s="219" t="s">
        <v>163</v>
      </c>
      <c r="E163" s="220" t="s">
        <v>575</v>
      </c>
      <c r="F163" s="221" t="s">
        <v>576</v>
      </c>
      <c r="G163" s="221"/>
      <c r="H163" s="221"/>
      <c r="I163" s="221"/>
      <c r="J163" s="222" t="s">
        <v>260</v>
      </c>
      <c r="K163" s="223">
        <v>22</v>
      </c>
      <c r="L163" s="224">
        <v>0</v>
      </c>
      <c r="M163" s="224"/>
      <c r="N163" s="225">
        <f>ROUND(L163*K163,0)</f>
        <v>0</v>
      </c>
      <c r="O163" s="225"/>
      <c r="P163" s="225"/>
      <c r="Q163" s="225"/>
      <c r="R163" s="189"/>
      <c r="T163" s="226" t="s">
        <v>5</v>
      </c>
      <c r="U163" s="58" t="s">
        <v>40</v>
      </c>
      <c r="V163" s="49"/>
      <c r="W163" s="227">
        <f>V163*K163</f>
        <v>0</v>
      </c>
      <c r="X163" s="227">
        <v>0</v>
      </c>
      <c r="Y163" s="227">
        <f>X163*K163</f>
        <v>0</v>
      </c>
      <c r="Z163" s="227">
        <v>0.02826</v>
      </c>
      <c r="AA163" s="228">
        <f>Z163*K163</f>
        <v>0.62172</v>
      </c>
      <c r="AR163" s="24" t="s">
        <v>247</v>
      </c>
      <c r="AT163" s="24" t="s">
        <v>163</v>
      </c>
      <c r="AU163" s="24" t="s">
        <v>84</v>
      </c>
      <c r="AY163" s="24" t="s">
        <v>162</v>
      </c>
      <c r="BE163" s="149">
        <f>IF(U163="základní",N163,0)</f>
        <v>0</v>
      </c>
      <c r="BF163" s="149">
        <f>IF(U163="snížená",N163,0)</f>
        <v>0</v>
      </c>
      <c r="BG163" s="149">
        <f>IF(U163="zákl. přenesená",N163,0)</f>
        <v>0</v>
      </c>
      <c r="BH163" s="149">
        <f>IF(U163="sníž. přenesená",N163,0)</f>
        <v>0</v>
      </c>
      <c r="BI163" s="149">
        <f>IF(U163="nulová",N163,0)</f>
        <v>0</v>
      </c>
      <c r="BJ163" s="24" t="s">
        <v>11</v>
      </c>
      <c r="BK163" s="149">
        <f>ROUND(L163*K163,0)</f>
        <v>0</v>
      </c>
      <c r="BL163" s="24" t="s">
        <v>247</v>
      </c>
      <c r="BM163" s="24" t="s">
        <v>577</v>
      </c>
    </row>
    <row r="164" spans="2:65" s="1" customFormat="1" ht="25.5" customHeight="1">
      <c r="B164" s="185"/>
      <c r="C164" s="219" t="s">
        <v>578</v>
      </c>
      <c r="D164" s="219" t="s">
        <v>163</v>
      </c>
      <c r="E164" s="220" t="s">
        <v>579</v>
      </c>
      <c r="F164" s="221" t="s">
        <v>580</v>
      </c>
      <c r="G164" s="221"/>
      <c r="H164" s="221"/>
      <c r="I164" s="221"/>
      <c r="J164" s="222" t="s">
        <v>260</v>
      </c>
      <c r="K164" s="223">
        <v>3</v>
      </c>
      <c r="L164" s="224">
        <v>0</v>
      </c>
      <c r="M164" s="224"/>
      <c r="N164" s="225">
        <f>ROUND(L164*K164,0)</f>
        <v>0</v>
      </c>
      <c r="O164" s="225"/>
      <c r="P164" s="225"/>
      <c r="Q164" s="225"/>
      <c r="R164" s="189"/>
      <c r="T164" s="226" t="s">
        <v>5</v>
      </c>
      <c r="U164" s="58" t="s">
        <v>40</v>
      </c>
      <c r="V164" s="49"/>
      <c r="W164" s="227">
        <f>V164*K164</f>
        <v>0</v>
      </c>
      <c r="X164" s="227">
        <v>0</v>
      </c>
      <c r="Y164" s="227">
        <f>X164*K164</f>
        <v>0</v>
      </c>
      <c r="Z164" s="227">
        <v>0.00123</v>
      </c>
      <c r="AA164" s="228">
        <f>Z164*K164</f>
        <v>0.0036899999999999997</v>
      </c>
      <c r="AR164" s="24" t="s">
        <v>247</v>
      </c>
      <c r="AT164" s="24" t="s">
        <v>163</v>
      </c>
      <c r="AU164" s="24" t="s">
        <v>84</v>
      </c>
      <c r="AY164" s="24" t="s">
        <v>162</v>
      </c>
      <c r="BE164" s="149">
        <f>IF(U164="základní",N164,0)</f>
        <v>0</v>
      </c>
      <c r="BF164" s="149">
        <f>IF(U164="snížená",N164,0)</f>
        <v>0</v>
      </c>
      <c r="BG164" s="149">
        <f>IF(U164="zákl. přenesená",N164,0)</f>
        <v>0</v>
      </c>
      <c r="BH164" s="149">
        <f>IF(U164="sníž. přenesená",N164,0)</f>
        <v>0</v>
      </c>
      <c r="BI164" s="149">
        <f>IF(U164="nulová",N164,0)</f>
        <v>0</v>
      </c>
      <c r="BJ164" s="24" t="s">
        <v>11</v>
      </c>
      <c r="BK164" s="149">
        <f>ROUND(L164*K164,0)</f>
        <v>0</v>
      </c>
      <c r="BL164" s="24" t="s">
        <v>247</v>
      </c>
      <c r="BM164" s="24" t="s">
        <v>581</v>
      </c>
    </row>
    <row r="165" spans="2:65" s="1" customFormat="1" ht="25.5" customHeight="1">
      <c r="B165" s="185"/>
      <c r="C165" s="219" t="s">
        <v>314</v>
      </c>
      <c r="D165" s="219" t="s">
        <v>163</v>
      </c>
      <c r="E165" s="220" t="s">
        <v>582</v>
      </c>
      <c r="F165" s="221" t="s">
        <v>583</v>
      </c>
      <c r="G165" s="221"/>
      <c r="H165" s="221"/>
      <c r="I165" s="221"/>
      <c r="J165" s="222" t="s">
        <v>260</v>
      </c>
      <c r="K165" s="223">
        <v>3</v>
      </c>
      <c r="L165" s="224">
        <v>0</v>
      </c>
      <c r="M165" s="224"/>
      <c r="N165" s="225">
        <f>ROUND(L165*K165,0)</f>
        <v>0</v>
      </c>
      <c r="O165" s="225"/>
      <c r="P165" s="225"/>
      <c r="Q165" s="225"/>
      <c r="R165" s="189"/>
      <c r="T165" s="226" t="s">
        <v>5</v>
      </c>
      <c r="U165" s="58" t="s">
        <v>40</v>
      </c>
      <c r="V165" s="49"/>
      <c r="W165" s="227">
        <f>V165*K165</f>
        <v>0</v>
      </c>
      <c r="X165" s="227">
        <v>0</v>
      </c>
      <c r="Y165" s="227">
        <f>X165*K165</f>
        <v>0</v>
      </c>
      <c r="Z165" s="227">
        <v>0.00132</v>
      </c>
      <c r="AA165" s="228">
        <f>Z165*K165</f>
        <v>0.00396</v>
      </c>
      <c r="AR165" s="24" t="s">
        <v>247</v>
      </c>
      <c r="AT165" s="24" t="s">
        <v>163</v>
      </c>
      <c r="AU165" s="24" t="s">
        <v>84</v>
      </c>
      <c r="AY165" s="24" t="s">
        <v>162</v>
      </c>
      <c r="BE165" s="149">
        <f>IF(U165="základní",N165,0)</f>
        <v>0</v>
      </c>
      <c r="BF165" s="149">
        <f>IF(U165="snížená",N165,0)</f>
        <v>0</v>
      </c>
      <c r="BG165" s="149">
        <f>IF(U165="zákl. přenesená",N165,0)</f>
        <v>0</v>
      </c>
      <c r="BH165" s="149">
        <f>IF(U165="sníž. přenesená",N165,0)</f>
        <v>0</v>
      </c>
      <c r="BI165" s="149">
        <f>IF(U165="nulová",N165,0)</f>
        <v>0</v>
      </c>
      <c r="BJ165" s="24" t="s">
        <v>11</v>
      </c>
      <c r="BK165" s="149">
        <f>ROUND(L165*K165,0)</f>
        <v>0</v>
      </c>
      <c r="BL165" s="24" t="s">
        <v>247</v>
      </c>
      <c r="BM165" s="24" t="s">
        <v>584</v>
      </c>
    </row>
    <row r="166" spans="2:65" s="1" customFormat="1" ht="16.5" customHeight="1">
      <c r="B166" s="185"/>
      <c r="C166" s="219" t="s">
        <v>413</v>
      </c>
      <c r="D166" s="219" t="s">
        <v>163</v>
      </c>
      <c r="E166" s="220" t="s">
        <v>585</v>
      </c>
      <c r="F166" s="221" t="s">
        <v>586</v>
      </c>
      <c r="G166" s="221"/>
      <c r="H166" s="221"/>
      <c r="I166" s="221"/>
      <c r="J166" s="222" t="s">
        <v>260</v>
      </c>
      <c r="K166" s="223">
        <v>3</v>
      </c>
      <c r="L166" s="224">
        <v>0</v>
      </c>
      <c r="M166" s="224"/>
      <c r="N166" s="225">
        <f>ROUND(L166*K166,0)</f>
        <v>0</v>
      </c>
      <c r="O166" s="225"/>
      <c r="P166" s="225"/>
      <c r="Q166" s="225"/>
      <c r="R166" s="189"/>
      <c r="T166" s="226" t="s">
        <v>5</v>
      </c>
      <c r="U166" s="58" t="s">
        <v>40</v>
      </c>
      <c r="V166" s="49"/>
      <c r="W166" s="227">
        <f>V166*K166</f>
        <v>0</v>
      </c>
      <c r="X166" s="227">
        <v>0</v>
      </c>
      <c r="Y166" s="227">
        <f>X166*K166</f>
        <v>0</v>
      </c>
      <c r="Z166" s="227">
        <v>0.00191</v>
      </c>
      <c r="AA166" s="228">
        <f>Z166*K166</f>
        <v>0.00573</v>
      </c>
      <c r="AR166" s="24" t="s">
        <v>247</v>
      </c>
      <c r="AT166" s="24" t="s">
        <v>163</v>
      </c>
      <c r="AU166" s="24" t="s">
        <v>84</v>
      </c>
      <c r="AY166" s="24" t="s">
        <v>162</v>
      </c>
      <c r="BE166" s="149">
        <f>IF(U166="základní",N166,0)</f>
        <v>0</v>
      </c>
      <c r="BF166" s="149">
        <f>IF(U166="snížená",N166,0)</f>
        <v>0</v>
      </c>
      <c r="BG166" s="149">
        <f>IF(U166="zákl. přenesená",N166,0)</f>
        <v>0</v>
      </c>
      <c r="BH166" s="149">
        <f>IF(U166="sníž. přenesená",N166,0)</f>
        <v>0</v>
      </c>
      <c r="BI166" s="149">
        <f>IF(U166="nulová",N166,0)</f>
        <v>0</v>
      </c>
      <c r="BJ166" s="24" t="s">
        <v>11</v>
      </c>
      <c r="BK166" s="149">
        <f>ROUND(L166*K166,0)</f>
        <v>0</v>
      </c>
      <c r="BL166" s="24" t="s">
        <v>247</v>
      </c>
      <c r="BM166" s="24" t="s">
        <v>587</v>
      </c>
    </row>
    <row r="167" spans="2:65" s="1" customFormat="1" ht="25.5" customHeight="1">
      <c r="B167" s="185"/>
      <c r="C167" s="219" t="s">
        <v>425</v>
      </c>
      <c r="D167" s="219" t="s">
        <v>163</v>
      </c>
      <c r="E167" s="220" t="s">
        <v>588</v>
      </c>
      <c r="F167" s="221" t="s">
        <v>589</v>
      </c>
      <c r="G167" s="221"/>
      <c r="H167" s="221"/>
      <c r="I167" s="221"/>
      <c r="J167" s="222" t="s">
        <v>166</v>
      </c>
      <c r="K167" s="223">
        <v>0.37982</v>
      </c>
      <c r="L167" s="224">
        <v>0</v>
      </c>
      <c r="M167" s="224"/>
      <c r="N167" s="225">
        <f>ROUND(L167*K167,0)</f>
        <v>0</v>
      </c>
      <c r="O167" s="225"/>
      <c r="P167" s="225"/>
      <c r="Q167" s="225"/>
      <c r="R167" s="189"/>
      <c r="T167" s="226" t="s">
        <v>5</v>
      </c>
      <c r="U167" s="58" t="s">
        <v>40</v>
      </c>
      <c r="V167" s="49"/>
      <c r="W167" s="227">
        <f>V167*K167</f>
        <v>0</v>
      </c>
      <c r="X167" s="227">
        <v>0</v>
      </c>
      <c r="Y167" s="227">
        <f>X167*K167</f>
        <v>0</v>
      </c>
      <c r="Z167" s="227">
        <v>0</v>
      </c>
      <c r="AA167" s="228">
        <f>Z167*K167</f>
        <v>0</v>
      </c>
      <c r="AR167" s="24" t="s">
        <v>247</v>
      </c>
      <c r="AT167" s="24" t="s">
        <v>163</v>
      </c>
      <c r="AU167" s="24" t="s">
        <v>84</v>
      </c>
      <c r="AY167" s="24" t="s">
        <v>162</v>
      </c>
      <c r="BE167" s="149">
        <f>IF(U167="základní",N167,0)</f>
        <v>0</v>
      </c>
      <c r="BF167" s="149">
        <f>IF(U167="snížená",N167,0)</f>
        <v>0</v>
      </c>
      <c r="BG167" s="149">
        <f>IF(U167="zákl. přenesená",N167,0)</f>
        <v>0</v>
      </c>
      <c r="BH167" s="149">
        <f>IF(U167="sníž. přenesená",N167,0)</f>
        <v>0</v>
      </c>
      <c r="BI167" s="149">
        <f>IF(U167="nulová",N167,0)</f>
        <v>0</v>
      </c>
      <c r="BJ167" s="24" t="s">
        <v>11</v>
      </c>
      <c r="BK167" s="149">
        <f>ROUND(L167*K167,0)</f>
        <v>0</v>
      </c>
      <c r="BL167" s="24" t="s">
        <v>247</v>
      </c>
      <c r="BM167" s="24" t="s">
        <v>590</v>
      </c>
    </row>
    <row r="168" spans="2:65" s="1" customFormat="1" ht="25.5" customHeight="1">
      <c r="B168" s="185"/>
      <c r="C168" s="219" t="s">
        <v>432</v>
      </c>
      <c r="D168" s="219" t="s">
        <v>163</v>
      </c>
      <c r="E168" s="220" t="s">
        <v>591</v>
      </c>
      <c r="F168" s="221" t="s">
        <v>592</v>
      </c>
      <c r="G168" s="221"/>
      <c r="H168" s="221"/>
      <c r="I168" s="221"/>
      <c r="J168" s="222" t="s">
        <v>166</v>
      </c>
      <c r="K168" s="223">
        <v>0.37982</v>
      </c>
      <c r="L168" s="224">
        <v>0</v>
      </c>
      <c r="M168" s="224"/>
      <c r="N168" s="225">
        <f>ROUND(L168*K168,0)</f>
        <v>0</v>
      </c>
      <c r="O168" s="225"/>
      <c r="P168" s="225"/>
      <c r="Q168" s="225"/>
      <c r="R168" s="189"/>
      <c r="T168" s="226" t="s">
        <v>5</v>
      </c>
      <c r="U168" s="58" t="s">
        <v>40</v>
      </c>
      <c r="V168" s="49"/>
      <c r="W168" s="227">
        <f>V168*K168</f>
        <v>0</v>
      </c>
      <c r="X168" s="227">
        <v>0</v>
      </c>
      <c r="Y168" s="227">
        <f>X168*K168</f>
        <v>0</v>
      </c>
      <c r="Z168" s="227">
        <v>0</v>
      </c>
      <c r="AA168" s="228">
        <f>Z168*K168</f>
        <v>0</v>
      </c>
      <c r="AR168" s="24" t="s">
        <v>247</v>
      </c>
      <c r="AT168" s="24" t="s">
        <v>163</v>
      </c>
      <c r="AU168" s="24" t="s">
        <v>84</v>
      </c>
      <c r="AY168" s="24" t="s">
        <v>162</v>
      </c>
      <c r="BE168" s="149">
        <f>IF(U168="základní",N168,0)</f>
        <v>0</v>
      </c>
      <c r="BF168" s="149">
        <f>IF(U168="snížená",N168,0)</f>
        <v>0</v>
      </c>
      <c r="BG168" s="149">
        <f>IF(U168="zákl. přenesená",N168,0)</f>
        <v>0</v>
      </c>
      <c r="BH168" s="149">
        <f>IF(U168="sníž. přenesená",N168,0)</f>
        <v>0</v>
      </c>
      <c r="BI168" s="149">
        <f>IF(U168="nulová",N168,0)</f>
        <v>0</v>
      </c>
      <c r="BJ168" s="24" t="s">
        <v>11</v>
      </c>
      <c r="BK168" s="149">
        <f>ROUND(L168*K168,0)</f>
        <v>0</v>
      </c>
      <c r="BL168" s="24" t="s">
        <v>247</v>
      </c>
      <c r="BM168" s="24" t="s">
        <v>593</v>
      </c>
    </row>
    <row r="169" spans="2:65" s="1" customFormat="1" ht="25.5" customHeight="1">
      <c r="B169" s="185"/>
      <c r="C169" s="219" t="s">
        <v>252</v>
      </c>
      <c r="D169" s="219" t="s">
        <v>163</v>
      </c>
      <c r="E169" s="220" t="s">
        <v>594</v>
      </c>
      <c r="F169" s="221" t="s">
        <v>595</v>
      </c>
      <c r="G169" s="221"/>
      <c r="H169" s="221"/>
      <c r="I169" s="221"/>
      <c r="J169" s="222" t="s">
        <v>166</v>
      </c>
      <c r="K169" s="223">
        <v>0.37982</v>
      </c>
      <c r="L169" s="224">
        <v>0</v>
      </c>
      <c r="M169" s="224"/>
      <c r="N169" s="225">
        <f>ROUND(L169*K169,0)</f>
        <v>0</v>
      </c>
      <c r="O169" s="225"/>
      <c r="P169" s="225"/>
      <c r="Q169" s="225"/>
      <c r="R169" s="189"/>
      <c r="T169" s="226" t="s">
        <v>5</v>
      </c>
      <c r="U169" s="58" t="s">
        <v>40</v>
      </c>
      <c r="V169" s="49"/>
      <c r="W169" s="227">
        <f>V169*K169</f>
        <v>0</v>
      </c>
      <c r="X169" s="227">
        <v>0</v>
      </c>
      <c r="Y169" s="227">
        <f>X169*K169</f>
        <v>0</v>
      </c>
      <c r="Z169" s="227">
        <v>0</v>
      </c>
      <c r="AA169" s="228">
        <f>Z169*K169</f>
        <v>0</v>
      </c>
      <c r="AR169" s="24" t="s">
        <v>247</v>
      </c>
      <c r="AT169" s="24" t="s">
        <v>163</v>
      </c>
      <c r="AU169" s="24" t="s">
        <v>84</v>
      </c>
      <c r="AY169" s="24" t="s">
        <v>162</v>
      </c>
      <c r="BE169" s="149">
        <f>IF(U169="základní",N169,0)</f>
        <v>0</v>
      </c>
      <c r="BF169" s="149">
        <f>IF(U169="snížená",N169,0)</f>
        <v>0</v>
      </c>
      <c r="BG169" s="149">
        <f>IF(U169="zákl. přenesená",N169,0)</f>
        <v>0</v>
      </c>
      <c r="BH169" s="149">
        <f>IF(U169="sníž. přenesená",N169,0)</f>
        <v>0</v>
      </c>
      <c r="BI169" s="149">
        <f>IF(U169="nulová",N169,0)</f>
        <v>0</v>
      </c>
      <c r="BJ169" s="24" t="s">
        <v>11</v>
      </c>
      <c r="BK169" s="149">
        <f>ROUND(L169*K169,0)</f>
        <v>0</v>
      </c>
      <c r="BL169" s="24" t="s">
        <v>247</v>
      </c>
      <c r="BM169" s="24" t="s">
        <v>596</v>
      </c>
    </row>
    <row r="170" spans="2:63" s="9" customFormat="1" ht="29.85" customHeight="1">
      <c r="B170" s="207"/>
      <c r="C170" s="208"/>
      <c r="D170" s="241" t="s">
        <v>212</v>
      </c>
      <c r="E170" s="241"/>
      <c r="F170" s="241"/>
      <c r="G170" s="241"/>
      <c r="H170" s="241"/>
      <c r="I170" s="241"/>
      <c r="J170" s="241"/>
      <c r="K170" s="241"/>
      <c r="L170" s="241"/>
      <c r="M170" s="241"/>
      <c r="N170" s="253">
        <f>BK170</f>
        <v>0</v>
      </c>
      <c r="O170" s="254"/>
      <c r="P170" s="254"/>
      <c r="Q170" s="254"/>
      <c r="R170" s="212"/>
      <c r="T170" s="213"/>
      <c r="U170" s="208"/>
      <c r="V170" s="208"/>
      <c r="W170" s="214">
        <f>SUM(W171:W176)</f>
        <v>0</v>
      </c>
      <c r="X170" s="208"/>
      <c r="Y170" s="214">
        <f>SUM(Y171:Y176)</f>
        <v>0.007970000000000001</v>
      </c>
      <c r="Z170" s="208"/>
      <c r="AA170" s="215">
        <f>SUM(AA171:AA176)</f>
        <v>0</v>
      </c>
      <c r="AR170" s="216" t="s">
        <v>84</v>
      </c>
      <c r="AT170" s="217" t="s">
        <v>74</v>
      </c>
      <c r="AU170" s="217" t="s">
        <v>11</v>
      </c>
      <c r="AY170" s="216" t="s">
        <v>162</v>
      </c>
      <c r="BK170" s="218">
        <f>SUM(BK171:BK176)</f>
        <v>0</v>
      </c>
    </row>
    <row r="171" spans="2:65" s="1" customFormat="1" ht="25.5" customHeight="1">
      <c r="B171" s="185"/>
      <c r="C171" s="219" t="s">
        <v>436</v>
      </c>
      <c r="D171" s="219" t="s">
        <v>163</v>
      </c>
      <c r="E171" s="220" t="s">
        <v>597</v>
      </c>
      <c r="F171" s="221" t="s">
        <v>598</v>
      </c>
      <c r="G171" s="221"/>
      <c r="H171" s="221"/>
      <c r="I171" s="221"/>
      <c r="J171" s="222" t="s">
        <v>226</v>
      </c>
      <c r="K171" s="223">
        <v>32.5</v>
      </c>
      <c r="L171" s="224">
        <v>0</v>
      </c>
      <c r="M171" s="224"/>
      <c r="N171" s="225">
        <f>ROUND(L171*K171,0)</f>
        <v>0</v>
      </c>
      <c r="O171" s="225"/>
      <c r="P171" s="225"/>
      <c r="Q171" s="225"/>
      <c r="R171" s="189"/>
      <c r="T171" s="226" t="s">
        <v>5</v>
      </c>
      <c r="U171" s="58" t="s">
        <v>40</v>
      </c>
      <c r="V171" s="49"/>
      <c r="W171" s="227">
        <f>V171*K171</f>
        <v>0</v>
      </c>
      <c r="X171" s="227">
        <v>2E-05</v>
      </c>
      <c r="Y171" s="227">
        <f>X171*K171</f>
        <v>0.0006500000000000001</v>
      </c>
      <c r="Z171" s="227">
        <v>0</v>
      </c>
      <c r="AA171" s="228">
        <f>Z171*K171</f>
        <v>0</v>
      </c>
      <c r="AR171" s="24" t="s">
        <v>247</v>
      </c>
      <c r="AT171" s="24" t="s">
        <v>163</v>
      </c>
      <c r="AU171" s="24" t="s">
        <v>84</v>
      </c>
      <c r="AY171" s="24" t="s">
        <v>162</v>
      </c>
      <c r="BE171" s="149">
        <f>IF(U171="základní",N171,0)</f>
        <v>0</v>
      </c>
      <c r="BF171" s="149">
        <f>IF(U171="snížená",N171,0)</f>
        <v>0</v>
      </c>
      <c r="BG171" s="149">
        <f>IF(U171="zákl. přenesená",N171,0)</f>
        <v>0</v>
      </c>
      <c r="BH171" s="149">
        <f>IF(U171="sníž. přenesená",N171,0)</f>
        <v>0</v>
      </c>
      <c r="BI171" s="149">
        <f>IF(U171="nulová",N171,0)</f>
        <v>0</v>
      </c>
      <c r="BJ171" s="24" t="s">
        <v>11</v>
      </c>
      <c r="BK171" s="149">
        <f>ROUND(L171*K171,0)</f>
        <v>0</v>
      </c>
      <c r="BL171" s="24" t="s">
        <v>247</v>
      </c>
      <c r="BM171" s="24" t="s">
        <v>599</v>
      </c>
    </row>
    <row r="172" spans="2:65" s="1" customFormat="1" ht="25.5" customHeight="1">
      <c r="B172" s="185"/>
      <c r="C172" s="219" t="s">
        <v>440</v>
      </c>
      <c r="D172" s="219" t="s">
        <v>163</v>
      </c>
      <c r="E172" s="220" t="s">
        <v>600</v>
      </c>
      <c r="F172" s="221" t="s">
        <v>601</v>
      </c>
      <c r="G172" s="221"/>
      <c r="H172" s="221"/>
      <c r="I172" s="221"/>
      <c r="J172" s="222" t="s">
        <v>226</v>
      </c>
      <c r="K172" s="223">
        <v>18</v>
      </c>
      <c r="L172" s="224">
        <v>0</v>
      </c>
      <c r="M172" s="224"/>
      <c r="N172" s="225">
        <f>ROUND(L172*K172,0)</f>
        <v>0</v>
      </c>
      <c r="O172" s="225"/>
      <c r="P172" s="225"/>
      <c r="Q172" s="225"/>
      <c r="R172" s="189"/>
      <c r="T172" s="226" t="s">
        <v>5</v>
      </c>
      <c r="U172" s="58" t="s">
        <v>40</v>
      </c>
      <c r="V172" s="49"/>
      <c r="W172" s="227">
        <f>V172*K172</f>
        <v>0</v>
      </c>
      <c r="X172" s="227">
        <v>5E-05</v>
      </c>
      <c r="Y172" s="227">
        <f>X172*K172</f>
        <v>0.0009000000000000001</v>
      </c>
      <c r="Z172" s="227">
        <v>0</v>
      </c>
      <c r="AA172" s="228">
        <f>Z172*K172</f>
        <v>0</v>
      </c>
      <c r="AR172" s="24" t="s">
        <v>247</v>
      </c>
      <c r="AT172" s="24" t="s">
        <v>163</v>
      </c>
      <c r="AU172" s="24" t="s">
        <v>84</v>
      </c>
      <c r="AY172" s="24" t="s">
        <v>162</v>
      </c>
      <c r="BE172" s="149">
        <f>IF(U172="základní",N172,0)</f>
        <v>0</v>
      </c>
      <c r="BF172" s="149">
        <f>IF(U172="snížená",N172,0)</f>
        <v>0</v>
      </c>
      <c r="BG172" s="149">
        <f>IF(U172="zákl. přenesená",N172,0)</f>
        <v>0</v>
      </c>
      <c r="BH172" s="149">
        <f>IF(U172="sníž. přenesená",N172,0)</f>
        <v>0</v>
      </c>
      <c r="BI172" s="149">
        <f>IF(U172="nulová",N172,0)</f>
        <v>0</v>
      </c>
      <c r="BJ172" s="24" t="s">
        <v>11</v>
      </c>
      <c r="BK172" s="149">
        <f>ROUND(L172*K172,0)</f>
        <v>0</v>
      </c>
      <c r="BL172" s="24" t="s">
        <v>247</v>
      </c>
      <c r="BM172" s="24" t="s">
        <v>602</v>
      </c>
    </row>
    <row r="173" spans="2:65" s="1" customFormat="1" ht="25.5" customHeight="1">
      <c r="B173" s="185"/>
      <c r="C173" s="219" t="s">
        <v>444</v>
      </c>
      <c r="D173" s="219" t="s">
        <v>163</v>
      </c>
      <c r="E173" s="220" t="s">
        <v>603</v>
      </c>
      <c r="F173" s="221" t="s">
        <v>604</v>
      </c>
      <c r="G173" s="221"/>
      <c r="H173" s="221"/>
      <c r="I173" s="221"/>
      <c r="J173" s="222" t="s">
        <v>226</v>
      </c>
      <c r="K173" s="223">
        <v>32.5</v>
      </c>
      <c r="L173" s="224">
        <v>0</v>
      </c>
      <c r="M173" s="224"/>
      <c r="N173" s="225">
        <f>ROUND(L173*K173,0)</f>
        <v>0</v>
      </c>
      <c r="O173" s="225"/>
      <c r="P173" s="225"/>
      <c r="Q173" s="225"/>
      <c r="R173" s="189"/>
      <c r="T173" s="226" t="s">
        <v>5</v>
      </c>
      <c r="U173" s="58" t="s">
        <v>40</v>
      </c>
      <c r="V173" s="49"/>
      <c r="W173" s="227">
        <f>V173*K173</f>
        <v>0</v>
      </c>
      <c r="X173" s="227">
        <v>6E-05</v>
      </c>
      <c r="Y173" s="227">
        <f>X173*K173</f>
        <v>0.0019500000000000001</v>
      </c>
      <c r="Z173" s="227">
        <v>0</v>
      </c>
      <c r="AA173" s="228">
        <f>Z173*K173</f>
        <v>0</v>
      </c>
      <c r="AR173" s="24" t="s">
        <v>247</v>
      </c>
      <c r="AT173" s="24" t="s">
        <v>163</v>
      </c>
      <c r="AU173" s="24" t="s">
        <v>84</v>
      </c>
      <c r="AY173" s="24" t="s">
        <v>162</v>
      </c>
      <c r="BE173" s="149">
        <f>IF(U173="základní",N173,0)</f>
        <v>0</v>
      </c>
      <c r="BF173" s="149">
        <f>IF(U173="snížená",N173,0)</f>
        <v>0</v>
      </c>
      <c r="BG173" s="149">
        <f>IF(U173="zákl. přenesená",N173,0)</f>
        <v>0</v>
      </c>
      <c r="BH173" s="149">
        <f>IF(U173="sníž. přenesená",N173,0)</f>
        <v>0</v>
      </c>
      <c r="BI173" s="149">
        <f>IF(U173="nulová",N173,0)</f>
        <v>0</v>
      </c>
      <c r="BJ173" s="24" t="s">
        <v>11</v>
      </c>
      <c r="BK173" s="149">
        <f>ROUND(L173*K173,0)</f>
        <v>0</v>
      </c>
      <c r="BL173" s="24" t="s">
        <v>247</v>
      </c>
      <c r="BM173" s="24" t="s">
        <v>605</v>
      </c>
    </row>
    <row r="174" spans="2:65" s="1" customFormat="1" ht="25.5" customHeight="1">
      <c r="B174" s="185"/>
      <c r="C174" s="219" t="s">
        <v>448</v>
      </c>
      <c r="D174" s="219" t="s">
        <v>163</v>
      </c>
      <c r="E174" s="220" t="s">
        <v>606</v>
      </c>
      <c r="F174" s="221" t="s">
        <v>607</v>
      </c>
      <c r="G174" s="221"/>
      <c r="H174" s="221"/>
      <c r="I174" s="221"/>
      <c r="J174" s="222" t="s">
        <v>226</v>
      </c>
      <c r="K174" s="223">
        <v>18</v>
      </c>
      <c r="L174" s="224">
        <v>0</v>
      </c>
      <c r="M174" s="224"/>
      <c r="N174" s="225">
        <f>ROUND(L174*K174,0)</f>
        <v>0</v>
      </c>
      <c r="O174" s="225"/>
      <c r="P174" s="225"/>
      <c r="Q174" s="225"/>
      <c r="R174" s="189"/>
      <c r="T174" s="226" t="s">
        <v>5</v>
      </c>
      <c r="U174" s="58" t="s">
        <v>40</v>
      </c>
      <c r="V174" s="49"/>
      <c r="W174" s="227">
        <f>V174*K174</f>
        <v>0</v>
      </c>
      <c r="X174" s="227">
        <v>4E-05</v>
      </c>
      <c r="Y174" s="227">
        <f>X174*K174</f>
        <v>0.00072</v>
      </c>
      <c r="Z174" s="227">
        <v>0</v>
      </c>
      <c r="AA174" s="228">
        <f>Z174*K174</f>
        <v>0</v>
      </c>
      <c r="AR174" s="24" t="s">
        <v>247</v>
      </c>
      <c r="AT174" s="24" t="s">
        <v>163</v>
      </c>
      <c r="AU174" s="24" t="s">
        <v>84</v>
      </c>
      <c r="AY174" s="24" t="s">
        <v>162</v>
      </c>
      <c r="BE174" s="149">
        <f>IF(U174="základní",N174,0)</f>
        <v>0</v>
      </c>
      <c r="BF174" s="149">
        <f>IF(U174="snížená",N174,0)</f>
        <v>0</v>
      </c>
      <c r="BG174" s="149">
        <f>IF(U174="zákl. přenesená",N174,0)</f>
        <v>0</v>
      </c>
      <c r="BH174" s="149">
        <f>IF(U174="sníž. přenesená",N174,0)</f>
        <v>0</v>
      </c>
      <c r="BI174" s="149">
        <f>IF(U174="nulová",N174,0)</f>
        <v>0</v>
      </c>
      <c r="BJ174" s="24" t="s">
        <v>11</v>
      </c>
      <c r="BK174" s="149">
        <f>ROUND(L174*K174,0)</f>
        <v>0</v>
      </c>
      <c r="BL174" s="24" t="s">
        <v>247</v>
      </c>
      <c r="BM174" s="24" t="s">
        <v>608</v>
      </c>
    </row>
    <row r="175" spans="2:65" s="1" customFormat="1" ht="25.5" customHeight="1">
      <c r="B175" s="185"/>
      <c r="C175" s="219" t="s">
        <v>453</v>
      </c>
      <c r="D175" s="219" t="s">
        <v>163</v>
      </c>
      <c r="E175" s="220" t="s">
        <v>609</v>
      </c>
      <c r="F175" s="221" t="s">
        <v>610</v>
      </c>
      <c r="G175" s="221"/>
      <c r="H175" s="221"/>
      <c r="I175" s="221"/>
      <c r="J175" s="222" t="s">
        <v>226</v>
      </c>
      <c r="K175" s="223">
        <v>32.5</v>
      </c>
      <c r="L175" s="224">
        <v>0</v>
      </c>
      <c r="M175" s="224"/>
      <c r="N175" s="225">
        <f>ROUND(L175*K175,0)</f>
        <v>0</v>
      </c>
      <c r="O175" s="225"/>
      <c r="P175" s="225"/>
      <c r="Q175" s="225"/>
      <c r="R175" s="189"/>
      <c r="T175" s="226" t="s">
        <v>5</v>
      </c>
      <c r="U175" s="58" t="s">
        <v>40</v>
      </c>
      <c r="V175" s="49"/>
      <c r="W175" s="227">
        <f>V175*K175</f>
        <v>0</v>
      </c>
      <c r="X175" s="227">
        <v>6E-05</v>
      </c>
      <c r="Y175" s="227">
        <f>X175*K175</f>
        <v>0.0019500000000000001</v>
      </c>
      <c r="Z175" s="227">
        <v>0</v>
      </c>
      <c r="AA175" s="228">
        <f>Z175*K175</f>
        <v>0</v>
      </c>
      <c r="AR175" s="24" t="s">
        <v>247</v>
      </c>
      <c r="AT175" s="24" t="s">
        <v>163</v>
      </c>
      <c r="AU175" s="24" t="s">
        <v>84</v>
      </c>
      <c r="AY175" s="24" t="s">
        <v>162</v>
      </c>
      <c r="BE175" s="149">
        <f>IF(U175="základní",N175,0)</f>
        <v>0</v>
      </c>
      <c r="BF175" s="149">
        <f>IF(U175="snížená",N175,0)</f>
        <v>0</v>
      </c>
      <c r="BG175" s="149">
        <f>IF(U175="zákl. přenesená",N175,0)</f>
        <v>0</v>
      </c>
      <c r="BH175" s="149">
        <f>IF(U175="sníž. přenesená",N175,0)</f>
        <v>0</v>
      </c>
      <c r="BI175" s="149">
        <f>IF(U175="nulová",N175,0)</f>
        <v>0</v>
      </c>
      <c r="BJ175" s="24" t="s">
        <v>11</v>
      </c>
      <c r="BK175" s="149">
        <f>ROUND(L175*K175,0)</f>
        <v>0</v>
      </c>
      <c r="BL175" s="24" t="s">
        <v>247</v>
      </c>
      <c r="BM175" s="24" t="s">
        <v>611</v>
      </c>
    </row>
    <row r="176" spans="2:65" s="1" customFormat="1" ht="25.5" customHeight="1">
      <c r="B176" s="185"/>
      <c r="C176" s="219" t="s">
        <v>457</v>
      </c>
      <c r="D176" s="219" t="s">
        <v>163</v>
      </c>
      <c r="E176" s="220" t="s">
        <v>612</v>
      </c>
      <c r="F176" s="221" t="s">
        <v>613</v>
      </c>
      <c r="G176" s="221"/>
      <c r="H176" s="221"/>
      <c r="I176" s="221"/>
      <c r="J176" s="222" t="s">
        <v>226</v>
      </c>
      <c r="K176" s="223">
        <v>18</v>
      </c>
      <c r="L176" s="224">
        <v>0</v>
      </c>
      <c r="M176" s="224"/>
      <c r="N176" s="225">
        <f>ROUND(L176*K176,0)</f>
        <v>0</v>
      </c>
      <c r="O176" s="225"/>
      <c r="P176" s="225"/>
      <c r="Q176" s="225"/>
      <c r="R176" s="189"/>
      <c r="T176" s="226" t="s">
        <v>5</v>
      </c>
      <c r="U176" s="58" t="s">
        <v>40</v>
      </c>
      <c r="V176" s="49"/>
      <c r="W176" s="227">
        <f>V176*K176</f>
        <v>0</v>
      </c>
      <c r="X176" s="227">
        <v>0.0001</v>
      </c>
      <c r="Y176" s="227">
        <f>X176*K176</f>
        <v>0.0018000000000000002</v>
      </c>
      <c r="Z176" s="227">
        <v>0</v>
      </c>
      <c r="AA176" s="228">
        <f>Z176*K176</f>
        <v>0</v>
      </c>
      <c r="AR176" s="24" t="s">
        <v>247</v>
      </c>
      <c r="AT176" s="24" t="s">
        <v>163</v>
      </c>
      <c r="AU176" s="24" t="s">
        <v>84</v>
      </c>
      <c r="AY176" s="24" t="s">
        <v>162</v>
      </c>
      <c r="BE176" s="149">
        <f>IF(U176="základní",N176,0)</f>
        <v>0</v>
      </c>
      <c r="BF176" s="149">
        <f>IF(U176="snížená",N176,0)</f>
        <v>0</v>
      </c>
      <c r="BG176" s="149">
        <f>IF(U176="zákl. přenesená",N176,0)</f>
        <v>0</v>
      </c>
      <c r="BH176" s="149">
        <f>IF(U176="sníž. přenesená",N176,0)</f>
        <v>0</v>
      </c>
      <c r="BI176" s="149">
        <f>IF(U176="nulová",N176,0)</f>
        <v>0</v>
      </c>
      <c r="BJ176" s="24" t="s">
        <v>11</v>
      </c>
      <c r="BK176" s="149">
        <f>ROUND(L176*K176,0)</f>
        <v>0</v>
      </c>
      <c r="BL176" s="24" t="s">
        <v>247</v>
      </c>
      <c r="BM176" s="24" t="s">
        <v>614</v>
      </c>
    </row>
    <row r="177" spans="2:63" s="9" customFormat="1" ht="37.4" customHeight="1">
      <c r="B177" s="207"/>
      <c r="C177" s="208"/>
      <c r="D177" s="209" t="s">
        <v>485</v>
      </c>
      <c r="E177" s="209"/>
      <c r="F177" s="209"/>
      <c r="G177" s="209"/>
      <c r="H177" s="209"/>
      <c r="I177" s="209"/>
      <c r="J177" s="209"/>
      <c r="K177" s="209"/>
      <c r="L177" s="209"/>
      <c r="M177" s="209"/>
      <c r="N177" s="244">
        <f>BK177</f>
        <v>0</v>
      </c>
      <c r="O177" s="245"/>
      <c r="P177" s="245"/>
      <c r="Q177" s="245"/>
      <c r="R177" s="212"/>
      <c r="T177" s="213"/>
      <c r="U177" s="208"/>
      <c r="V177" s="208"/>
      <c r="W177" s="214">
        <f>W178+W192</f>
        <v>0</v>
      </c>
      <c r="X177" s="208"/>
      <c r="Y177" s="214">
        <f>Y178+Y192</f>
        <v>0.010405000000000001</v>
      </c>
      <c r="Z177" s="208"/>
      <c r="AA177" s="215">
        <f>AA178+AA192</f>
        <v>0</v>
      </c>
      <c r="AR177" s="216" t="s">
        <v>88</v>
      </c>
      <c r="AT177" s="217" t="s">
        <v>74</v>
      </c>
      <c r="AU177" s="217" t="s">
        <v>75</v>
      </c>
      <c r="AY177" s="216" t="s">
        <v>162</v>
      </c>
      <c r="BK177" s="218">
        <f>BK178+BK192</f>
        <v>0</v>
      </c>
    </row>
    <row r="178" spans="2:63" s="9" customFormat="1" ht="19.9" customHeight="1">
      <c r="B178" s="207"/>
      <c r="C178" s="208"/>
      <c r="D178" s="241" t="s">
        <v>486</v>
      </c>
      <c r="E178" s="241"/>
      <c r="F178" s="241"/>
      <c r="G178" s="241"/>
      <c r="H178" s="241"/>
      <c r="I178" s="241"/>
      <c r="J178" s="241"/>
      <c r="K178" s="241"/>
      <c r="L178" s="241"/>
      <c r="M178" s="241"/>
      <c r="N178" s="242">
        <f>BK178</f>
        <v>0</v>
      </c>
      <c r="O178" s="243"/>
      <c r="P178" s="243"/>
      <c r="Q178" s="243"/>
      <c r="R178" s="212"/>
      <c r="T178" s="213"/>
      <c r="U178" s="208"/>
      <c r="V178" s="208"/>
      <c r="W178" s="214">
        <f>SUM(W179:W191)</f>
        <v>0</v>
      </c>
      <c r="X178" s="208"/>
      <c r="Y178" s="214">
        <f>SUM(Y179:Y191)</f>
        <v>0.010405000000000001</v>
      </c>
      <c r="Z178" s="208"/>
      <c r="AA178" s="215">
        <f>SUM(AA179:AA191)</f>
        <v>0</v>
      </c>
      <c r="AR178" s="216" t="s">
        <v>88</v>
      </c>
      <c r="AT178" s="217" t="s">
        <v>74</v>
      </c>
      <c r="AU178" s="217" t="s">
        <v>11</v>
      </c>
      <c r="AY178" s="216" t="s">
        <v>162</v>
      </c>
      <c r="BK178" s="218">
        <f>SUM(BK179:BK191)</f>
        <v>0</v>
      </c>
    </row>
    <row r="179" spans="2:65" s="1" customFormat="1" ht="16.5" customHeight="1">
      <c r="B179" s="185"/>
      <c r="C179" s="219" t="s">
        <v>461</v>
      </c>
      <c r="D179" s="219" t="s">
        <v>163</v>
      </c>
      <c r="E179" s="220" t="s">
        <v>615</v>
      </c>
      <c r="F179" s="221" t="s">
        <v>616</v>
      </c>
      <c r="G179" s="221"/>
      <c r="H179" s="221"/>
      <c r="I179" s="221"/>
      <c r="J179" s="222" t="s">
        <v>226</v>
      </c>
      <c r="K179" s="223">
        <v>65.5</v>
      </c>
      <c r="L179" s="224">
        <v>0</v>
      </c>
      <c r="M179" s="224"/>
      <c r="N179" s="225">
        <f>ROUND(L179*K179,0)</f>
        <v>0</v>
      </c>
      <c r="O179" s="225"/>
      <c r="P179" s="225"/>
      <c r="Q179" s="225"/>
      <c r="R179" s="189"/>
      <c r="T179" s="226" t="s">
        <v>5</v>
      </c>
      <c r="U179" s="58" t="s">
        <v>40</v>
      </c>
      <c r="V179" s="49"/>
      <c r="W179" s="227">
        <f>V179*K179</f>
        <v>0</v>
      </c>
      <c r="X179" s="227">
        <v>0</v>
      </c>
      <c r="Y179" s="227">
        <f>X179*K179</f>
        <v>0</v>
      </c>
      <c r="Z179" s="227">
        <v>0</v>
      </c>
      <c r="AA179" s="228">
        <f>Z179*K179</f>
        <v>0</v>
      </c>
      <c r="AR179" s="24" t="s">
        <v>397</v>
      </c>
      <c r="AT179" s="24" t="s">
        <v>163</v>
      </c>
      <c r="AU179" s="24" t="s">
        <v>84</v>
      </c>
      <c r="AY179" s="24" t="s">
        <v>162</v>
      </c>
      <c r="BE179" s="149">
        <f>IF(U179="základní",N179,0)</f>
        <v>0</v>
      </c>
      <c r="BF179" s="149">
        <f>IF(U179="snížená",N179,0)</f>
        <v>0</v>
      </c>
      <c r="BG179" s="149">
        <f>IF(U179="zákl. přenesená",N179,0)</f>
        <v>0</v>
      </c>
      <c r="BH179" s="149">
        <f>IF(U179="sníž. přenesená",N179,0)</f>
        <v>0</v>
      </c>
      <c r="BI179" s="149">
        <f>IF(U179="nulová",N179,0)</f>
        <v>0</v>
      </c>
      <c r="BJ179" s="24" t="s">
        <v>11</v>
      </c>
      <c r="BK179" s="149">
        <f>ROUND(L179*K179,0)</f>
        <v>0</v>
      </c>
      <c r="BL179" s="24" t="s">
        <v>397</v>
      </c>
      <c r="BM179" s="24" t="s">
        <v>617</v>
      </c>
    </row>
    <row r="180" spans="2:65" s="1" customFormat="1" ht="16.5" customHeight="1">
      <c r="B180" s="185"/>
      <c r="C180" s="219" t="s">
        <v>465</v>
      </c>
      <c r="D180" s="219" t="s">
        <v>163</v>
      </c>
      <c r="E180" s="220" t="s">
        <v>618</v>
      </c>
      <c r="F180" s="221" t="s">
        <v>619</v>
      </c>
      <c r="G180" s="221"/>
      <c r="H180" s="221"/>
      <c r="I180" s="221"/>
      <c r="J180" s="222" t="s">
        <v>226</v>
      </c>
      <c r="K180" s="223">
        <v>68</v>
      </c>
      <c r="L180" s="224">
        <v>0</v>
      </c>
      <c r="M180" s="224"/>
      <c r="N180" s="225">
        <f>ROUND(L180*K180,0)</f>
        <v>0</v>
      </c>
      <c r="O180" s="225"/>
      <c r="P180" s="225"/>
      <c r="Q180" s="225"/>
      <c r="R180" s="189"/>
      <c r="T180" s="226" t="s">
        <v>5</v>
      </c>
      <c r="U180" s="58" t="s">
        <v>40</v>
      </c>
      <c r="V180" s="49"/>
      <c r="W180" s="227">
        <f>V180*K180</f>
        <v>0</v>
      </c>
      <c r="X180" s="227">
        <v>0</v>
      </c>
      <c r="Y180" s="227">
        <f>X180*K180</f>
        <v>0</v>
      </c>
      <c r="Z180" s="227">
        <v>0</v>
      </c>
      <c r="AA180" s="228">
        <f>Z180*K180</f>
        <v>0</v>
      </c>
      <c r="AR180" s="24" t="s">
        <v>397</v>
      </c>
      <c r="AT180" s="24" t="s">
        <v>163</v>
      </c>
      <c r="AU180" s="24" t="s">
        <v>84</v>
      </c>
      <c r="AY180" s="24" t="s">
        <v>162</v>
      </c>
      <c r="BE180" s="149">
        <f>IF(U180="základní",N180,0)</f>
        <v>0</v>
      </c>
      <c r="BF180" s="149">
        <f>IF(U180="snížená",N180,0)</f>
        <v>0</v>
      </c>
      <c r="BG180" s="149">
        <f>IF(U180="zákl. přenesená",N180,0)</f>
        <v>0</v>
      </c>
      <c r="BH180" s="149">
        <f>IF(U180="sníž. přenesená",N180,0)</f>
        <v>0</v>
      </c>
      <c r="BI180" s="149">
        <f>IF(U180="nulová",N180,0)</f>
        <v>0</v>
      </c>
      <c r="BJ180" s="24" t="s">
        <v>11</v>
      </c>
      <c r="BK180" s="149">
        <f>ROUND(L180*K180,0)</f>
        <v>0</v>
      </c>
      <c r="BL180" s="24" t="s">
        <v>397</v>
      </c>
      <c r="BM180" s="24" t="s">
        <v>620</v>
      </c>
    </row>
    <row r="181" spans="2:65" s="1" customFormat="1" ht="16.5" customHeight="1">
      <c r="B181" s="185"/>
      <c r="C181" s="219" t="s">
        <v>473</v>
      </c>
      <c r="D181" s="219" t="s">
        <v>163</v>
      </c>
      <c r="E181" s="220" t="s">
        <v>621</v>
      </c>
      <c r="F181" s="221" t="s">
        <v>622</v>
      </c>
      <c r="G181" s="221"/>
      <c r="H181" s="221"/>
      <c r="I181" s="221"/>
      <c r="J181" s="222" t="s">
        <v>260</v>
      </c>
      <c r="K181" s="223">
        <v>1</v>
      </c>
      <c r="L181" s="224">
        <v>0</v>
      </c>
      <c r="M181" s="224"/>
      <c r="N181" s="225">
        <f>ROUND(L181*K181,0)</f>
        <v>0</v>
      </c>
      <c r="O181" s="225"/>
      <c r="P181" s="225"/>
      <c r="Q181" s="225"/>
      <c r="R181" s="189"/>
      <c r="T181" s="226" t="s">
        <v>5</v>
      </c>
      <c r="U181" s="58" t="s">
        <v>40</v>
      </c>
      <c r="V181" s="49"/>
      <c r="W181" s="227">
        <f>V181*K181</f>
        <v>0</v>
      </c>
      <c r="X181" s="227">
        <v>0</v>
      </c>
      <c r="Y181" s="227">
        <f>X181*K181</f>
        <v>0</v>
      </c>
      <c r="Z181" s="227">
        <v>0</v>
      </c>
      <c r="AA181" s="228">
        <f>Z181*K181</f>
        <v>0</v>
      </c>
      <c r="AR181" s="24" t="s">
        <v>397</v>
      </c>
      <c r="AT181" s="24" t="s">
        <v>163</v>
      </c>
      <c r="AU181" s="24" t="s">
        <v>84</v>
      </c>
      <c r="AY181" s="24" t="s">
        <v>162</v>
      </c>
      <c r="BE181" s="149">
        <f>IF(U181="základní",N181,0)</f>
        <v>0</v>
      </c>
      <c r="BF181" s="149">
        <f>IF(U181="snížená",N181,0)</f>
        <v>0</v>
      </c>
      <c r="BG181" s="149">
        <f>IF(U181="zákl. přenesená",N181,0)</f>
        <v>0</v>
      </c>
      <c r="BH181" s="149">
        <f>IF(U181="sníž. přenesená",N181,0)</f>
        <v>0</v>
      </c>
      <c r="BI181" s="149">
        <f>IF(U181="nulová",N181,0)</f>
        <v>0</v>
      </c>
      <c r="BJ181" s="24" t="s">
        <v>11</v>
      </c>
      <c r="BK181" s="149">
        <f>ROUND(L181*K181,0)</f>
        <v>0</v>
      </c>
      <c r="BL181" s="24" t="s">
        <v>397</v>
      </c>
      <c r="BM181" s="24" t="s">
        <v>623</v>
      </c>
    </row>
    <row r="182" spans="2:65" s="1" customFormat="1" ht="25.5" customHeight="1">
      <c r="B182" s="185"/>
      <c r="C182" s="219" t="s">
        <v>283</v>
      </c>
      <c r="D182" s="219" t="s">
        <v>163</v>
      </c>
      <c r="E182" s="220" t="s">
        <v>624</v>
      </c>
      <c r="F182" s="221" t="s">
        <v>625</v>
      </c>
      <c r="G182" s="221"/>
      <c r="H182" s="221"/>
      <c r="I182" s="221"/>
      <c r="J182" s="222" t="s">
        <v>260</v>
      </c>
      <c r="K182" s="223">
        <v>52</v>
      </c>
      <c r="L182" s="224">
        <v>0</v>
      </c>
      <c r="M182" s="224"/>
      <c r="N182" s="225">
        <f>ROUND(L182*K182,0)</f>
        <v>0</v>
      </c>
      <c r="O182" s="225"/>
      <c r="P182" s="225"/>
      <c r="Q182" s="225"/>
      <c r="R182" s="189"/>
      <c r="T182" s="226" t="s">
        <v>5</v>
      </c>
      <c r="U182" s="58" t="s">
        <v>40</v>
      </c>
      <c r="V182" s="49"/>
      <c r="W182" s="227">
        <f>V182*K182</f>
        <v>0</v>
      </c>
      <c r="X182" s="227">
        <v>0.00013</v>
      </c>
      <c r="Y182" s="227">
        <f>X182*K182</f>
        <v>0.0067599999999999995</v>
      </c>
      <c r="Z182" s="227">
        <v>0</v>
      </c>
      <c r="AA182" s="228">
        <f>Z182*K182</f>
        <v>0</v>
      </c>
      <c r="AR182" s="24" t="s">
        <v>397</v>
      </c>
      <c r="AT182" s="24" t="s">
        <v>163</v>
      </c>
      <c r="AU182" s="24" t="s">
        <v>84</v>
      </c>
      <c r="AY182" s="24" t="s">
        <v>162</v>
      </c>
      <c r="BE182" s="149">
        <f>IF(U182="základní",N182,0)</f>
        <v>0</v>
      </c>
      <c r="BF182" s="149">
        <f>IF(U182="snížená",N182,0)</f>
        <v>0</v>
      </c>
      <c r="BG182" s="149">
        <f>IF(U182="zákl. přenesená",N182,0)</f>
        <v>0</v>
      </c>
      <c r="BH182" s="149">
        <f>IF(U182="sníž. přenesená",N182,0)</f>
        <v>0</v>
      </c>
      <c r="BI182" s="149">
        <f>IF(U182="nulová",N182,0)</f>
        <v>0</v>
      </c>
      <c r="BJ182" s="24" t="s">
        <v>11</v>
      </c>
      <c r="BK182" s="149">
        <f>ROUND(L182*K182,0)</f>
        <v>0</v>
      </c>
      <c r="BL182" s="24" t="s">
        <v>397</v>
      </c>
      <c r="BM182" s="24" t="s">
        <v>626</v>
      </c>
    </row>
    <row r="183" spans="2:65" s="1" customFormat="1" ht="25.5" customHeight="1">
      <c r="B183" s="185"/>
      <c r="C183" s="219" t="s">
        <v>215</v>
      </c>
      <c r="D183" s="219" t="s">
        <v>163</v>
      </c>
      <c r="E183" s="220" t="s">
        <v>627</v>
      </c>
      <c r="F183" s="221" t="s">
        <v>628</v>
      </c>
      <c r="G183" s="221"/>
      <c r="H183" s="221"/>
      <c r="I183" s="221"/>
      <c r="J183" s="222" t="s">
        <v>260</v>
      </c>
      <c r="K183" s="223">
        <v>5</v>
      </c>
      <c r="L183" s="224">
        <v>0</v>
      </c>
      <c r="M183" s="224"/>
      <c r="N183" s="225">
        <f>ROUND(L183*K183,0)</f>
        <v>0</v>
      </c>
      <c r="O183" s="225"/>
      <c r="P183" s="225"/>
      <c r="Q183" s="225"/>
      <c r="R183" s="189"/>
      <c r="T183" s="226" t="s">
        <v>5</v>
      </c>
      <c r="U183" s="58" t="s">
        <v>40</v>
      </c>
      <c r="V183" s="49"/>
      <c r="W183" s="227">
        <f>V183*K183</f>
        <v>0</v>
      </c>
      <c r="X183" s="227">
        <v>0.00014</v>
      </c>
      <c r="Y183" s="227">
        <f>X183*K183</f>
        <v>0.0006999999999999999</v>
      </c>
      <c r="Z183" s="227">
        <v>0</v>
      </c>
      <c r="AA183" s="228">
        <f>Z183*K183</f>
        <v>0</v>
      </c>
      <c r="AR183" s="24" t="s">
        <v>397</v>
      </c>
      <c r="AT183" s="24" t="s">
        <v>163</v>
      </c>
      <c r="AU183" s="24" t="s">
        <v>84</v>
      </c>
      <c r="AY183" s="24" t="s">
        <v>162</v>
      </c>
      <c r="BE183" s="149">
        <f>IF(U183="základní",N183,0)</f>
        <v>0</v>
      </c>
      <c r="BF183" s="149">
        <f>IF(U183="snížená",N183,0)</f>
        <v>0</v>
      </c>
      <c r="BG183" s="149">
        <f>IF(U183="zákl. přenesená",N183,0)</f>
        <v>0</v>
      </c>
      <c r="BH183" s="149">
        <f>IF(U183="sníž. přenesená",N183,0)</f>
        <v>0</v>
      </c>
      <c r="BI183" s="149">
        <f>IF(U183="nulová",N183,0)</f>
        <v>0</v>
      </c>
      <c r="BJ183" s="24" t="s">
        <v>11</v>
      </c>
      <c r="BK183" s="149">
        <f>ROUND(L183*K183,0)</f>
        <v>0</v>
      </c>
      <c r="BL183" s="24" t="s">
        <v>397</v>
      </c>
      <c r="BM183" s="24" t="s">
        <v>629</v>
      </c>
    </row>
    <row r="184" spans="2:65" s="1" customFormat="1" ht="25.5" customHeight="1">
      <c r="B184" s="185"/>
      <c r="C184" s="219" t="s">
        <v>219</v>
      </c>
      <c r="D184" s="219" t="s">
        <v>163</v>
      </c>
      <c r="E184" s="220" t="s">
        <v>630</v>
      </c>
      <c r="F184" s="221" t="s">
        <v>631</v>
      </c>
      <c r="G184" s="221"/>
      <c r="H184" s="221"/>
      <c r="I184" s="221"/>
      <c r="J184" s="222" t="s">
        <v>260</v>
      </c>
      <c r="K184" s="223">
        <v>17.5</v>
      </c>
      <c r="L184" s="224">
        <v>0</v>
      </c>
      <c r="M184" s="224"/>
      <c r="N184" s="225">
        <f>ROUND(L184*K184,0)</f>
        <v>0</v>
      </c>
      <c r="O184" s="225"/>
      <c r="P184" s="225"/>
      <c r="Q184" s="225"/>
      <c r="R184" s="189"/>
      <c r="T184" s="226" t="s">
        <v>5</v>
      </c>
      <c r="U184" s="58" t="s">
        <v>40</v>
      </c>
      <c r="V184" s="49"/>
      <c r="W184" s="227">
        <f>V184*K184</f>
        <v>0</v>
      </c>
      <c r="X184" s="227">
        <v>0.00015</v>
      </c>
      <c r="Y184" s="227">
        <f>X184*K184</f>
        <v>0.0026249999999999997</v>
      </c>
      <c r="Z184" s="227">
        <v>0</v>
      </c>
      <c r="AA184" s="228">
        <f>Z184*K184</f>
        <v>0</v>
      </c>
      <c r="AR184" s="24" t="s">
        <v>397</v>
      </c>
      <c r="AT184" s="24" t="s">
        <v>163</v>
      </c>
      <c r="AU184" s="24" t="s">
        <v>84</v>
      </c>
      <c r="AY184" s="24" t="s">
        <v>162</v>
      </c>
      <c r="BE184" s="149">
        <f>IF(U184="základní",N184,0)</f>
        <v>0</v>
      </c>
      <c r="BF184" s="149">
        <f>IF(U184="snížená",N184,0)</f>
        <v>0</v>
      </c>
      <c r="BG184" s="149">
        <f>IF(U184="zákl. přenesená",N184,0)</f>
        <v>0</v>
      </c>
      <c r="BH184" s="149">
        <f>IF(U184="sníž. přenesená",N184,0)</f>
        <v>0</v>
      </c>
      <c r="BI184" s="149">
        <f>IF(U184="nulová",N184,0)</f>
        <v>0</v>
      </c>
      <c r="BJ184" s="24" t="s">
        <v>11</v>
      </c>
      <c r="BK184" s="149">
        <f>ROUND(L184*K184,0)</f>
        <v>0</v>
      </c>
      <c r="BL184" s="24" t="s">
        <v>397</v>
      </c>
      <c r="BM184" s="24" t="s">
        <v>632</v>
      </c>
    </row>
    <row r="185" spans="2:65" s="1" customFormat="1" ht="25.5" customHeight="1">
      <c r="B185" s="185"/>
      <c r="C185" s="219" t="s">
        <v>330</v>
      </c>
      <c r="D185" s="219" t="s">
        <v>163</v>
      </c>
      <c r="E185" s="220" t="s">
        <v>633</v>
      </c>
      <c r="F185" s="221" t="s">
        <v>634</v>
      </c>
      <c r="G185" s="221"/>
      <c r="H185" s="221"/>
      <c r="I185" s="221"/>
      <c r="J185" s="222" t="s">
        <v>260</v>
      </c>
      <c r="K185" s="223">
        <v>2</v>
      </c>
      <c r="L185" s="224">
        <v>0</v>
      </c>
      <c r="M185" s="224"/>
      <c r="N185" s="225">
        <f>ROUND(L185*K185,0)</f>
        <v>0</v>
      </c>
      <c r="O185" s="225"/>
      <c r="P185" s="225"/>
      <c r="Q185" s="225"/>
      <c r="R185" s="189"/>
      <c r="T185" s="226" t="s">
        <v>5</v>
      </c>
      <c r="U185" s="58" t="s">
        <v>40</v>
      </c>
      <c r="V185" s="49"/>
      <c r="W185" s="227">
        <f>V185*K185</f>
        <v>0</v>
      </c>
      <c r="X185" s="227">
        <v>0.00016</v>
      </c>
      <c r="Y185" s="227">
        <f>X185*K185</f>
        <v>0.00032</v>
      </c>
      <c r="Z185" s="227">
        <v>0</v>
      </c>
      <c r="AA185" s="228">
        <f>Z185*K185</f>
        <v>0</v>
      </c>
      <c r="AR185" s="24" t="s">
        <v>397</v>
      </c>
      <c r="AT185" s="24" t="s">
        <v>163</v>
      </c>
      <c r="AU185" s="24" t="s">
        <v>84</v>
      </c>
      <c r="AY185" s="24" t="s">
        <v>162</v>
      </c>
      <c r="BE185" s="149">
        <f>IF(U185="základní",N185,0)</f>
        <v>0</v>
      </c>
      <c r="BF185" s="149">
        <f>IF(U185="snížená",N185,0)</f>
        <v>0</v>
      </c>
      <c r="BG185" s="149">
        <f>IF(U185="zákl. přenesená",N185,0)</f>
        <v>0</v>
      </c>
      <c r="BH185" s="149">
        <f>IF(U185="sníž. přenesená",N185,0)</f>
        <v>0</v>
      </c>
      <c r="BI185" s="149">
        <f>IF(U185="nulová",N185,0)</f>
        <v>0</v>
      </c>
      <c r="BJ185" s="24" t="s">
        <v>11</v>
      </c>
      <c r="BK185" s="149">
        <f>ROUND(L185*K185,0)</f>
        <v>0</v>
      </c>
      <c r="BL185" s="24" t="s">
        <v>397</v>
      </c>
      <c r="BM185" s="24" t="s">
        <v>635</v>
      </c>
    </row>
    <row r="186" spans="2:65" s="1" customFormat="1" ht="25.5" customHeight="1">
      <c r="B186" s="185"/>
      <c r="C186" s="219" t="s">
        <v>232</v>
      </c>
      <c r="D186" s="219" t="s">
        <v>163</v>
      </c>
      <c r="E186" s="220" t="s">
        <v>636</v>
      </c>
      <c r="F186" s="221" t="s">
        <v>637</v>
      </c>
      <c r="G186" s="221"/>
      <c r="H186" s="221"/>
      <c r="I186" s="221"/>
      <c r="J186" s="222" t="s">
        <v>226</v>
      </c>
      <c r="K186" s="223">
        <v>2.5</v>
      </c>
      <c r="L186" s="224">
        <v>0</v>
      </c>
      <c r="M186" s="224"/>
      <c r="N186" s="225">
        <f>ROUND(L186*K186,0)</f>
        <v>0</v>
      </c>
      <c r="O186" s="225"/>
      <c r="P186" s="225"/>
      <c r="Q186" s="225"/>
      <c r="R186" s="189"/>
      <c r="T186" s="226" t="s">
        <v>5</v>
      </c>
      <c r="U186" s="58" t="s">
        <v>40</v>
      </c>
      <c r="V186" s="49"/>
      <c r="W186" s="227">
        <f>V186*K186</f>
        <v>0</v>
      </c>
      <c r="X186" s="227">
        <v>0</v>
      </c>
      <c r="Y186" s="227">
        <f>X186*K186</f>
        <v>0</v>
      </c>
      <c r="Z186" s="227">
        <v>0</v>
      </c>
      <c r="AA186" s="228">
        <f>Z186*K186</f>
        <v>0</v>
      </c>
      <c r="AR186" s="24" t="s">
        <v>397</v>
      </c>
      <c r="AT186" s="24" t="s">
        <v>163</v>
      </c>
      <c r="AU186" s="24" t="s">
        <v>84</v>
      </c>
      <c r="AY186" s="24" t="s">
        <v>162</v>
      </c>
      <c r="BE186" s="149">
        <f>IF(U186="základní",N186,0)</f>
        <v>0</v>
      </c>
      <c r="BF186" s="149">
        <f>IF(U186="snížená",N186,0)</f>
        <v>0</v>
      </c>
      <c r="BG186" s="149">
        <f>IF(U186="zákl. přenesená",N186,0)</f>
        <v>0</v>
      </c>
      <c r="BH186" s="149">
        <f>IF(U186="sníž. přenesená",N186,0)</f>
        <v>0</v>
      </c>
      <c r="BI186" s="149">
        <f>IF(U186="nulová",N186,0)</f>
        <v>0</v>
      </c>
      <c r="BJ186" s="24" t="s">
        <v>11</v>
      </c>
      <c r="BK186" s="149">
        <f>ROUND(L186*K186,0)</f>
        <v>0</v>
      </c>
      <c r="BL186" s="24" t="s">
        <v>397</v>
      </c>
      <c r="BM186" s="24" t="s">
        <v>638</v>
      </c>
    </row>
    <row r="187" spans="2:65" s="1" customFormat="1" ht="25.5" customHeight="1">
      <c r="B187" s="185"/>
      <c r="C187" s="219" t="s">
        <v>236</v>
      </c>
      <c r="D187" s="219" t="s">
        <v>163</v>
      </c>
      <c r="E187" s="220" t="s">
        <v>639</v>
      </c>
      <c r="F187" s="221" t="s">
        <v>640</v>
      </c>
      <c r="G187" s="221"/>
      <c r="H187" s="221"/>
      <c r="I187" s="221"/>
      <c r="J187" s="222" t="s">
        <v>226</v>
      </c>
      <c r="K187" s="223">
        <v>21</v>
      </c>
      <c r="L187" s="224">
        <v>0</v>
      </c>
      <c r="M187" s="224"/>
      <c r="N187" s="225">
        <f>ROUND(L187*K187,0)</f>
        <v>0</v>
      </c>
      <c r="O187" s="225"/>
      <c r="P187" s="225"/>
      <c r="Q187" s="225"/>
      <c r="R187" s="189"/>
      <c r="T187" s="226" t="s">
        <v>5</v>
      </c>
      <c r="U187" s="58" t="s">
        <v>40</v>
      </c>
      <c r="V187" s="49"/>
      <c r="W187" s="227">
        <f>V187*K187</f>
        <v>0</v>
      </c>
      <c r="X187" s="227">
        <v>0</v>
      </c>
      <c r="Y187" s="227">
        <f>X187*K187</f>
        <v>0</v>
      </c>
      <c r="Z187" s="227">
        <v>0</v>
      </c>
      <c r="AA187" s="228">
        <f>Z187*K187</f>
        <v>0</v>
      </c>
      <c r="AR187" s="24" t="s">
        <v>397</v>
      </c>
      <c r="AT187" s="24" t="s">
        <v>163</v>
      </c>
      <c r="AU187" s="24" t="s">
        <v>84</v>
      </c>
      <c r="AY187" s="24" t="s">
        <v>162</v>
      </c>
      <c r="BE187" s="149">
        <f>IF(U187="základní",N187,0)</f>
        <v>0</v>
      </c>
      <c r="BF187" s="149">
        <f>IF(U187="snížená",N187,0)</f>
        <v>0</v>
      </c>
      <c r="BG187" s="149">
        <f>IF(U187="zákl. přenesená",N187,0)</f>
        <v>0</v>
      </c>
      <c r="BH187" s="149">
        <f>IF(U187="sníž. přenesená",N187,0)</f>
        <v>0</v>
      </c>
      <c r="BI187" s="149">
        <f>IF(U187="nulová",N187,0)</f>
        <v>0</v>
      </c>
      <c r="BJ187" s="24" t="s">
        <v>11</v>
      </c>
      <c r="BK187" s="149">
        <f>ROUND(L187*K187,0)</f>
        <v>0</v>
      </c>
      <c r="BL187" s="24" t="s">
        <v>397</v>
      </c>
      <c r="BM187" s="24" t="s">
        <v>641</v>
      </c>
    </row>
    <row r="188" spans="2:65" s="1" customFormat="1" ht="25.5" customHeight="1">
      <c r="B188" s="185"/>
      <c r="C188" s="219" t="s">
        <v>240</v>
      </c>
      <c r="D188" s="219" t="s">
        <v>163</v>
      </c>
      <c r="E188" s="220" t="s">
        <v>642</v>
      </c>
      <c r="F188" s="221" t="s">
        <v>643</v>
      </c>
      <c r="G188" s="221"/>
      <c r="H188" s="221"/>
      <c r="I188" s="221"/>
      <c r="J188" s="222" t="s">
        <v>226</v>
      </c>
      <c r="K188" s="223">
        <v>11</v>
      </c>
      <c r="L188" s="224">
        <v>0</v>
      </c>
      <c r="M188" s="224"/>
      <c r="N188" s="225">
        <f>ROUND(L188*K188,0)</f>
        <v>0</v>
      </c>
      <c r="O188" s="225"/>
      <c r="P188" s="225"/>
      <c r="Q188" s="225"/>
      <c r="R188" s="189"/>
      <c r="T188" s="226" t="s">
        <v>5</v>
      </c>
      <c r="U188" s="58" t="s">
        <v>40</v>
      </c>
      <c r="V188" s="49"/>
      <c r="W188" s="227">
        <f>V188*K188</f>
        <v>0</v>
      </c>
      <c r="X188" s="227">
        <v>0</v>
      </c>
      <c r="Y188" s="227">
        <f>X188*K188</f>
        <v>0</v>
      </c>
      <c r="Z188" s="227">
        <v>0</v>
      </c>
      <c r="AA188" s="228">
        <f>Z188*K188</f>
        <v>0</v>
      </c>
      <c r="AR188" s="24" t="s">
        <v>397</v>
      </c>
      <c r="AT188" s="24" t="s">
        <v>163</v>
      </c>
      <c r="AU188" s="24" t="s">
        <v>84</v>
      </c>
      <c r="AY188" s="24" t="s">
        <v>162</v>
      </c>
      <c r="BE188" s="149">
        <f>IF(U188="základní",N188,0)</f>
        <v>0</v>
      </c>
      <c r="BF188" s="149">
        <f>IF(U188="snížená",N188,0)</f>
        <v>0</v>
      </c>
      <c r="BG188" s="149">
        <f>IF(U188="zákl. přenesená",N188,0)</f>
        <v>0</v>
      </c>
      <c r="BH188" s="149">
        <f>IF(U188="sníž. přenesená",N188,0)</f>
        <v>0</v>
      </c>
      <c r="BI188" s="149">
        <f>IF(U188="nulová",N188,0)</f>
        <v>0</v>
      </c>
      <c r="BJ188" s="24" t="s">
        <v>11</v>
      </c>
      <c r="BK188" s="149">
        <f>ROUND(L188*K188,0)</f>
        <v>0</v>
      </c>
      <c r="BL188" s="24" t="s">
        <v>397</v>
      </c>
      <c r="BM188" s="24" t="s">
        <v>644</v>
      </c>
    </row>
    <row r="189" spans="2:65" s="1" customFormat="1" ht="25.5" customHeight="1">
      <c r="B189" s="185"/>
      <c r="C189" s="219" t="s">
        <v>384</v>
      </c>
      <c r="D189" s="219" t="s">
        <v>163</v>
      </c>
      <c r="E189" s="220" t="s">
        <v>645</v>
      </c>
      <c r="F189" s="221" t="s">
        <v>646</v>
      </c>
      <c r="G189" s="221"/>
      <c r="H189" s="221"/>
      <c r="I189" s="221"/>
      <c r="J189" s="222" t="s">
        <v>226</v>
      </c>
      <c r="K189" s="223">
        <v>24</v>
      </c>
      <c r="L189" s="224">
        <v>0</v>
      </c>
      <c r="M189" s="224"/>
      <c r="N189" s="225">
        <f>ROUND(L189*K189,0)</f>
        <v>0</v>
      </c>
      <c r="O189" s="225"/>
      <c r="P189" s="225"/>
      <c r="Q189" s="225"/>
      <c r="R189" s="189"/>
      <c r="T189" s="226" t="s">
        <v>5</v>
      </c>
      <c r="U189" s="58" t="s">
        <v>40</v>
      </c>
      <c r="V189" s="49"/>
      <c r="W189" s="227">
        <f>V189*K189</f>
        <v>0</v>
      </c>
      <c r="X189" s="227">
        <v>0</v>
      </c>
      <c r="Y189" s="227">
        <f>X189*K189</f>
        <v>0</v>
      </c>
      <c r="Z189" s="227">
        <v>0</v>
      </c>
      <c r="AA189" s="228">
        <f>Z189*K189</f>
        <v>0</v>
      </c>
      <c r="AR189" s="24" t="s">
        <v>397</v>
      </c>
      <c r="AT189" s="24" t="s">
        <v>163</v>
      </c>
      <c r="AU189" s="24" t="s">
        <v>84</v>
      </c>
      <c r="AY189" s="24" t="s">
        <v>162</v>
      </c>
      <c r="BE189" s="149">
        <f>IF(U189="základní",N189,0)</f>
        <v>0</v>
      </c>
      <c r="BF189" s="149">
        <f>IF(U189="snížená",N189,0)</f>
        <v>0</v>
      </c>
      <c r="BG189" s="149">
        <f>IF(U189="zákl. přenesená",N189,0)</f>
        <v>0</v>
      </c>
      <c r="BH189" s="149">
        <f>IF(U189="sníž. přenesená",N189,0)</f>
        <v>0</v>
      </c>
      <c r="BI189" s="149">
        <f>IF(U189="nulová",N189,0)</f>
        <v>0</v>
      </c>
      <c r="BJ189" s="24" t="s">
        <v>11</v>
      </c>
      <c r="BK189" s="149">
        <f>ROUND(L189*K189,0)</f>
        <v>0</v>
      </c>
      <c r="BL189" s="24" t="s">
        <v>397</v>
      </c>
      <c r="BM189" s="24" t="s">
        <v>647</v>
      </c>
    </row>
    <row r="190" spans="2:65" s="1" customFormat="1" ht="25.5" customHeight="1">
      <c r="B190" s="185"/>
      <c r="C190" s="219" t="s">
        <v>389</v>
      </c>
      <c r="D190" s="219" t="s">
        <v>163</v>
      </c>
      <c r="E190" s="220" t="s">
        <v>648</v>
      </c>
      <c r="F190" s="221" t="s">
        <v>649</v>
      </c>
      <c r="G190" s="221"/>
      <c r="H190" s="221"/>
      <c r="I190" s="221"/>
      <c r="J190" s="222" t="s">
        <v>226</v>
      </c>
      <c r="K190" s="223">
        <v>7.5</v>
      </c>
      <c r="L190" s="224">
        <v>0</v>
      </c>
      <c r="M190" s="224"/>
      <c r="N190" s="225">
        <f>ROUND(L190*K190,0)</f>
        <v>0</v>
      </c>
      <c r="O190" s="225"/>
      <c r="P190" s="225"/>
      <c r="Q190" s="225"/>
      <c r="R190" s="189"/>
      <c r="T190" s="226" t="s">
        <v>5</v>
      </c>
      <c r="U190" s="58" t="s">
        <v>40</v>
      </c>
      <c r="V190" s="49"/>
      <c r="W190" s="227">
        <f>V190*K190</f>
        <v>0</v>
      </c>
      <c r="X190" s="227">
        <v>0</v>
      </c>
      <c r="Y190" s="227">
        <f>X190*K190</f>
        <v>0</v>
      </c>
      <c r="Z190" s="227">
        <v>0</v>
      </c>
      <c r="AA190" s="228">
        <f>Z190*K190</f>
        <v>0</v>
      </c>
      <c r="AR190" s="24" t="s">
        <v>397</v>
      </c>
      <c r="AT190" s="24" t="s">
        <v>163</v>
      </c>
      <c r="AU190" s="24" t="s">
        <v>84</v>
      </c>
      <c r="AY190" s="24" t="s">
        <v>162</v>
      </c>
      <c r="BE190" s="149">
        <f>IF(U190="základní",N190,0)</f>
        <v>0</v>
      </c>
      <c r="BF190" s="149">
        <f>IF(U190="snížená",N190,0)</f>
        <v>0</v>
      </c>
      <c r="BG190" s="149">
        <f>IF(U190="zákl. přenesená",N190,0)</f>
        <v>0</v>
      </c>
      <c r="BH190" s="149">
        <f>IF(U190="sníž. přenesená",N190,0)</f>
        <v>0</v>
      </c>
      <c r="BI190" s="149">
        <f>IF(U190="nulová",N190,0)</f>
        <v>0</v>
      </c>
      <c r="BJ190" s="24" t="s">
        <v>11</v>
      </c>
      <c r="BK190" s="149">
        <f>ROUND(L190*K190,0)</f>
        <v>0</v>
      </c>
      <c r="BL190" s="24" t="s">
        <v>397</v>
      </c>
      <c r="BM190" s="24" t="s">
        <v>650</v>
      </c>
    </row>
    <row r="191" spans="2:65" s="1" customFormat="1" ht="25.5" customHeight="1">
      <c r="B191" s="185"/>
      <c r="C191" s="219" t="s">
        <v>228</v>
      </c>
      <c r="D191" s="219" t="s">
        <v>163</v>
      </c>
      <c r="E191" s="220" t="s">
        <v>651</v>
      </c>
      <c r="F191" s="221" t="s">
        <v>652</v>
      </c>
      <c r="G191" s="221"/>
      <c r="H191" s="221"/>
      <c r="I191" s="221"/>
      <c r="J191" s="222" t="s">
        <v>226</v>
      </c>
      <c r="K191" s="223">
        <v>50.5</v>
      </c>
      <c r="L191" s="224">
        <v>0</v>
      </c>
      <c r="M191" s="224"/>
      <c r="N191" s="225">
        <f>ROUND(L191*K191,0)</f>
        <v>0</v>
      </c>
      <c r="O191" s="225"/>
      <c r="P191" s="225"/>
      <c r="Q191" s="225"/>
      <c r="R191" s="189"/>
      <c r="T191" s="226" t="s">
        <v>5</v>
      </c>
      <c r="U191" s="58" t="s">
        <v>40</v>
      </c>
      <c r="V191" s="49"/>
      <c r="W191" s="227">
        <f>V191*K191</f>
        <v>0</v>
      </c>
      <c r="X191" s="227">
        <v>0</v>
      </c>
      <c r="Y191" s="227">
        <f>X191*K191</f>
        <v>0</v>
      </c>
      <c r="Z191" s="227">
        <v>0</v>
      </c>
      <c r="AA191" s="228">
        <f>Z191*K191</f>
        <v>0</v>
      </c>
      <c r="AR191" s="24" t="s">
        <v>397</v>
      </c>
      <c r="AT191" s="24" t="s">
        <v>163</v>
      </c>
      <c r="AU191" s="24" t="s">
        <v>84</v>
      </c>
      <c r="AY191" s="24" t="s">
        <v>162</v>
      </c>
      <c r="BE191" s="149">
        <f>IF(U191="základní",N191,0)</f>
        <v>0</v>
      </c>
      <c r="BF191" s="149">
        <f>IF(U191="snížená",N191,0)</f>
        <v>0</v>
      </c>
      <c r="BG191" s="149">
        <f>IF(U191="zákl. přenesená",N191,0)</f>
        <v>0</v>
      </c>
      <c r="BH191" s="149">
        <f>IF(U191="sníž. přenesená",N191,0)</f>
        <v>0</v>
      </c>
      <c r="BI191" s="149">
        <f>IF(U191="nulová",N191,0)</f>
        <v>0</v>
      </c>
      <c r="BJ191" s="24" t="s">
        <v>11</v>
      </c>
      <c r="BK191" s="149">
        <f>ROUND(L191*K191,0)</f>
        <v>0</v>
      </c>
      <c r="BL191" s="24" t="s">
        <v>397</v>
      </c>
      <c r="BM191" s="24" t="s">
        <v>653</v>
      </c>
    </row>
    <row r="192" spans="2:63" s="9" customFormat="1" ht="29.85" customHeight="1">
      <c r="B192" s="207"/>
      <c r="C192" s="208"/>
      <c r="D192" s="241" t="s">
        <v>487</v>
      </c>
      <c r="E192" s="241"/>
      <c r="F192" s="241"/>
      <c r="G192" s="241"/>
      <c r="H192" s="241"/>
      <c r="I192" s="241"/>
      <c r="J192" s="241"/>
      <c r="K192" s="241"/>
      <c r="L192" s="241"/>
      <c r="M192" s="241"/>
      <c r="N192" s="253">
        <f>BK192</f>
        <v>0</v>
      </c>
      <c r="O192" s="254"/>
      <c r="P192" s="254"/>
      <c r="Q192" s="254"/>
      <c r="R192" s="212"/>
      <c r="T192" s="213"/>
      <c r="U192" s="208"/>
      <c r="V192" s="208"/>
      <c r="W192" s="214">
        <f>W193</f>
        <v>0</v>
      </c>
      <c r="X192" s="208"/>
      <c r="Y192" s="214">
        <f>Y193</f>
        <v>0</v>
      </c>
      <c r="Z192" s="208"/>
      <c r="AA192" s="215">
        <f>AA193</f>
        <v>0</v>
      </c>
      <c r="AR192" s="216" t="s">
        <v>88</v>
      </c>
      <c r="AT192" s="217" t="s">
        <v>74</v>
      </c>
      <c r="AU192" s="217" t="s">
        <v>11</v>
      </c>
      <c r="AY192" s="216" t="s">
        <v>162</v>
      </c>
      <c r="BK192" s="218">
        <f>BK193</f>
        <v>0</v>
      </c>
    </row>
    <row r="193" spans="2:65" s="1" customFormat="1" ht="25.5" customHeight="1">
      <c r="B193" s="185"/>
      <c r="C193" s="219" t="s">
        <v>291</v>
      </c>
      <c r="D193" s="219" t="s">
        <v>163</v>
      </c>
      <c r="E193" s="220" t="s">
        <v>654</v>
      </c>
      <c r="F193" s="221" t="s">
        <v>655</v>
      </c>
      <c r="G193" s="221"/>
      <c r="H193" s="221"/>
      <c r="I193" s="221"/>
      <c r="J193" s="222" t="s">
        <v>260</v>
      </c>
      <c r="K193" s="223">
        <v>2</v>
      </c>
      <c r="L193" s="224">
        <v>0</v>
      </c>
      <c r="M193" s="224"/>
      <c r="N193" s="225">
        <f>ROUND(L193*K193,0)</f>
        <v>0</v>
      </c>
      <c r="O193" s="225"/>
      <c r="P193" s="225"/>
      <c r="Q193" s="225"/>
      <c r="R193" s="189"/>
      <c r="T193" s="226" t="s">
        <v>5</v>
      </c>
      <c r="U193" s="58" t="s">
        <v>40</v>
      </c>
      <c r="V193" s="49"/>
      <c r="W193" s="227">
        <f>V193*K193</f>
        <v>0</v>
      </c>
      <c r="X193" s="227">
        <v>0</v>
      </c>
      <c r="Y193" s="227">
        <f>X193*K193</f>
        <v>0</v>
      </c>
      <c r="Z193" s="227">
        <v>0</v>
      </c>
      <c r="AA193" s="228">
        <f>Z193*K193</f>
        <v>0</v>
      </c>
      <c r="AR193" s="24" t="s">
        <v>397</v>
      </c>
      <c r="AT193" s="24" t="s">
        <v>163</v>
      </c>
      <c r="AU193" s="24" t="s">
        <v>84</v>
      </c>
      <c r="AY193" s="24" t="s">
        <v>162</v>
      </c>
      <c r="BE193" s="149">
        <f>IF(U193="základní",N193,0)</f>
        <v>0</v>
      </c>
      <c r="BF193" s="149">
        <f>IF(U193="snížená",N193,0)</f>
        <v>0</v>
      </c>
      <c r="BG193" s="149">
        <f>IF(U193="zákl. přenesená",N193,0)</f>
        <v>0</v>
      </c>
      <c r="BH193" s="149">
        <f>IF(U193="sníž. přenesená",N193,0)</f>
        <v>0</v>
      </c>
      <c r="BI193" s="149">
        <f>IF(U193="nulová",N193,0)</f>
        <v>0</v>
      </c>
      <c r="BJ193" s="24" t="s">
        <v>11</v>
      </c>
      <c r="BK193" s="149">
        <f>ROUND(L193*K193,0)</f>
        <v>0</v>
      </c>
      <c r="BL193" s="24" t="s">
        <v>397</v>
      </c>
      <c r="BM193" s="24" t="s">
        <v>656</v>
      </c>
    </row>
    <row r="194" spans="2:63" s="9" customFormat="1" ht="37.4" customHeight="1">
      <c r="B194" s="207"/>
      <c r="C194" s="208"/>
      <c r="D194" s="209" t="s">
        <v>488</v>
      </c>
      <c r="E194" s="209"/>
      <c r="F194" s="209"/>
      <c r="G194" s="209"/>
      <c r="H194" s="209"/>
      <c r="I194" s="209"/>
      <c r="J194" s="209"/>
      <c r="K194" s="209"/>
      <c r="L194" s="209"/>
      <c r="M194" s="209"/>
      <c r="N194" s="229">
        <f>BK194</f>
        <v>0</v>
      </c>
      <c r="O194" s="230"/>
      <c r="P194" s="230"/>
      <c r="Q194" s="230"/>
      <c r="R194" s="212"/>
      <c r="T194" s="213"/>
      <c r="U194" s="208"/>
      <c r="V194" s="208"/>
      <c r="W194" s="214">
        <f>W195</f>
        <v>0</v>
      </c>
      <c r="X194" s="208"/>
      <c r="Y194" s="214">
        <f>Y195</f>
        <v>0</v>
      </c>
      <c r="Z194" s="208"/>
      <c r="AA194" s="215">
        <f>AA195</f>
        <v>0</v>
      </c>
      <c r="AR194" s="216" t="s">
        <v>161</v>
      </c>
      <c r="AT194" s="217" t="s">
        <v>74</v>
      </c>
      <c r="AU194" s="217" t="s">
        <v>75</v>
      </c>
      <c r="AY194" s="216" t="s">
        <v>162</v>
      </c>
      <c r="BK194" s="218">
        <f>BK195</f>
        <v>0</v>
      </c>
    </row>
    <row r="195" spans="2:65" s="1" customFormat="1" ht="25.5" customHeight="1">
      <c r="B195" s="185"/>
      <c r="C195" s="219" t="s">
        <v>469</v>
      </c>
      <c r="D195" s="219" t="s">
        <v>163</v>
      </c>
      <c r="E195" s="220" t="s">
        <v>657</v>
      </c>
      <c r="F195" s="221" t="s">
        <v>658</v>
      </c>
      <c r="G195" s="221"/>
      <c r="H195" s="221"/>
      <c r="I195" s="221"/>
      <c r="J195" s="222" t="s">
        <v>179</v>
      </c>
      <c r="K195" s="223">
        <v>10</v>
      </c>
      <c r="L195" s="224">
        <v>0</v>
      </c>
      <c r="M195" s="224"/>
      <c r="N195" s="225">
        <f>ROUND(L195*K195,0)</f>
        <v>0</v>
      </c>
      <c r="O195" s="225"/>
      <c r="P195" s="225"/>
      <c r="Q195" s="225"/>
      <c r="R195" s="189"/>
      <c r="T195" s="226" t="s">
        <v>5</v>
      </c>
      <c r="U195" s="58" t="s">
        <v>40</v>
      </c>
      <c r="V195" s="49"/>
      <c r="W195" s="227">
        <f>V195*K195</f>
        <v>0</v>
      </c>
      <c r="X195" s="227">
        <v>0</v>
      </c>
      <c r="Y195" s="227">
        <f>X195*K195</f>
        <v>0</v>
      </c>
      <c r="Z195" s="227">
        <v>0</v>
      </c>
      <c r="AA195" s="228">
        <f>Z195*K195</f>
        <v>0</v>
      </c>
      <c r="AR195" s="24" t="s">
        <v>475</v>
      </c>
      <c r="AT195" s="24" t="s">
        <v>163</v>
      </c>
      <c r="AU195" s="24" t="s">
        <v>11</v>
      </c>
      <c r="AY195" s="24" t="s">
        <v>162</v>
      </c>
      <c r="BE195" s="149">
        <f>IF(U195="základní",N195,0)</f>
        <v>0</v>
      </c>
      <c r="BF195" s="149">
        <f>IF(U195="snížená",N195,0)</f>
        <v>0</v>
      </c>
      <c r="BG195" s="149">
        <f>IF(U195="zákl. přenesená",N195,0)</f>
        <v>0</v>
      </c>
      <c r="BH195" s="149">
        <f>IF(U195="sníž. přenesená",N195,0)</f>
        <v>0</v>
      </c>
      <c r="BI195" s="149">
        <f>IF(U195="nulová",N195,0)</f>
        <v>0</v>
      </c>
      <c r="BJ195" s="24" t="s">
        <v>11</v>
      </c>
      <c r="BK195" s="149">
        <f>ROUND(L195*K195,0)</f>
        <v>0</v>
      </c>
      <c r="BL195" s="24" t="s">
        <v>475</v>
      </c>
      <c r="BM195" s="24" t="s">
        <v>659</v>
      </c>
    </row>
    <row r="196" spans="2:63" s="9" customFormat="1" ht="37.4" customHeight="1">
      <c r="B196" s="207"/>
      <c r="C196" s="208"/>
      <c r="D196" s="209" t="s">
        <v>489</v>
      </c>
      <c r="E196" s="209"/>
      <c r="F196" s="209"/>
      <c r="G196" s="209"/>
      <c r="H196" s="209"/>
      <c r="I196" s="209"/>
      <c r="J196" s="209"/>
      <c r="K196" s="209"/>
      <c r="L196" s="209"/>
      <c r="M196" s="209"/>
      <c r="N196" s="244">
        <f>BK196</f>
        <v>0</v>
      </c>
      <c r="O196" s="245"/>
      <c r="P196" s="245"/>
      <c r="Q196" s="245"/>
      <c r="R196" s="212"/>
      <c r="T196" s="213"/>
      <c r="U196" s="208"/>
      <c r="V196" s="208"/>
      <c r="W196" s="214">
        <f>W197</f>
        <v>0</v>
      </c>
      <c r="X196" s="208"/>
      <c r="Y196" s="214">
        <f>Y197</f>
        <v>0</v>
      </c>
      <c r="Z196" s="208"/>
      <c r="AA196" s="215">
        <f>AA197</f>
        <v>0</v>
      </c>
      <c r="AR196" s="216" t="s">
        <v>161</v>
      </c>
      <c r="AT196" s="217" t="s">
        <v>74</v>
      </c>
      <c r="AU196" s="217" t="s">
        <v>75</v>
      </c>
      <c r="AY196" s="216" t="s">
        <v>162</v>
      </c>
      <c r="BK196" s="218">
        <f>BK197</f>
        <v>0</v>
      </c>
    </row>
    <row r="197" spans="2:63" s="9" customFormat="1" ht="19.9" customHeight="1">
      <c r="B197" s="207"/>
      <c r="C197" s="208"/>
      <c r="D197" s="241" t="s">
        <v>490</v>
      </c>
      <c r="E197" s="241"/>
      <c r="F197" s="241"/>
      <c r="G197" s="241"/>
      <c r="H197" s="241"/>
      <c r="I197" s="241"/>
      <c r="J197" s="241"/>
      <c r="K197" s="241"/>
      <c r="L197" s="241"/>
      <c r="M197" s="241"/>
      <c r="N197" s="242">
        <f>BK197</f>
        <v>0</v>
      </c>
      <c r="O197" s="243"/>
      <c r="P197" s="243"/>
      <c r="Q197" s="243"/>
      <c r="R197" s="212"/>
      <c r="T197" s="213"/>
      <c r="U197" s="208"/>
      <c r="V197" s="208"/>
      <c r="W197" s="214">
        <f>SUM(W198:W199)</f>
        <v>0</v>
      </c>
      <c r="X197" s="208"/>
      <c r="Y197" s="214">
        <f>SUM(Y198:Y199)</f>
        <v>0</v>
      </c>
      <c r="Z197" s="208"/>
      <c r="AA197" s="215">
        <f>SUM(AA198:AA199)</f>
        <v>0</v>
      </c>
      <c r="AR197" s="216" t="s">
        <v>161</v>
      </c>
      <c r="AT197" s="217" t="s">
        <v>74</v>
      </c>
      <c r="AU197" s="217" t="s">
        <v>11</v>
      </c>
      <c r="AY197" s="216" t="s">
        <v>162</v>
      </c>
      <c r="BK197" s="218">
        <f>SUM(BK198:BK199)</f>
        <v>0</v>
      </c>
    </row>
    <row r="198" spans="2:65" s="1" customFormat="1" ht="16.5" customHeight="1">
      <c r="B198" s="185"/>
      <c r="C198" s="219" t="s">
        <v>287</v>
      </c>
      <c r="D198" s="219" t="s">
        <v>163</v>
      </c>
      <c r="E198" s="220" t="s">
        <v>474</v>
      </c>
      <c r="F198" s="221" t="s">
        <v>154</v>
      </c>
      <c r="G198" s="221"/>
      <c r="H198" s="221"/>
      <c r="I198" s="221"/>
      <c r="J198" s="222" t="s">
        <v>196</v>
      </c>
      <c r="K198" s="223">
        <v>1</v>
      </c>
      <c r="L198" s="224">
        <v>0</v>
      </c>
      <c r="M198" s="224"/>
      <c r="N198" s="225">
        <f>ROUND(L198*K198,0)</f>
        <v>0</v>
      </c>
      <c r="O198" s="225"/>
      <c r="P198" s="225"/>
      <c r="Q198" s="225"/>
      <c r="R198" s="189"/>
      <c r="T198" s="226" t="s">
        <v>5</v>
      </c>
      <c r="U198" s="58" t="s">
        <v>40</v>
      </c>
      <c r="V198" s="49"/>
      <c r="W198" s="227">
        <f>V198*K198</f>
        <v>0</v>
      </c>
      <c r="X198" s="227">
        <v>0</v>
      </c>
      <c r="Y198" s="227">
        <f>X198*K198</f>
        <v>0</v>
      </c>
      <c r="Z198" s="227">
        <v>0</v>
      </c>
      <c r="AA198" s="228">
        <f>Z198*K198</f>
        <v>0</v>
      </c>
      <c r="AR198" s="24" t="s">
        <v>475</v>
      </c>
      <c r="AT198" s="24" t="s">
        <v>163</v>
      </c>
      <c r="AU198" s="24" t="s">
        <v>84</v>
      </c>
      <c r="AY198" s="24" t="s">
        <v>162</v>
      </c>
      <c r="BE198" s="149">
        <f>IF(U198="základní",N198,0)</f>
        <v>0</v>
      </c>
      <c r="BF198" s="149">
        <f>IF(U198="snížená",N198,0)</f>
        <v>0</v>
      </c>
      <c r="BG198" s="149">
        <f>IF(U198="zákl. přenesená",N198,0)</f>
        <v>0</v>
      </c>
      <c r="BH198" s="149">
        <f>IF(U198="sníž. přenesená",N198,0)</f>
        <v>0</v>
      </c>
      <c r="BI198" s="149">
        <f>IF(U198="nulová",N198,0)</f>
        <v>0</v>
      </c>
      <c r="BJ198" s="24" t="s">
        <v>11</v>
      </c>
      <c r="BK198" s="149">
        <f>ROUND(L198*K198,0)</f>
        <v>0</v>
      </c>
      <c r="BL198" s="24" t="s">
        <v>475</v>
      </c>
      <c r="BM198" s="24" t="s">
        <v>660</v>
      </c>
    </row>
    <row r="199" spans="2:47" s="1" customFormat="1" ht="192" customHeight="1">
      <c r="B199" s="48"/>
      <c r="C199" s="49"/>
      <c r="D199" s="49"/>
      <c r="E199" s="49"/>
      <c r="F199" s="255" t="s">
        <v>477</v>
      </c>
      <c r="G199" s="69"/>
      <c r="H199" s="69"/>
      <c r="I199" s="69"/>
      <c r="J199" s="49"/>
      <c r="K199" s="49"/>
      <c r="L199" s="49"/>
      <c r="M199" s="49"/>
      <c r="N199" s="49"/>
      <c r="O199" s="49"/>
      <c r="P199" s="49"/>
      <c r="Q199" s="49"/>
      <c r="R199" s="50"/>
      <c r="T199" s="231"/>
      <c r="U199" s="49"/>
      <c r="V199" s="49"/>
      <c r="W199" s="49"/>
      <c r="X199" s="49"/>
      <c r="Y199" s="49"/>
      <c r="Z199" s="49"/>
      <c r="AA199" s="96"/>
      <c r="AT199" s="24" t="s">
        <v>478</v>
      </c>
      <c r="AU199" s="24" t="s">
        <v>84</v>
      </c>
    </row>
    <row r="200" spans="2:63" s="1" customFormat="1" ht="49.9" customHeight="1">
      <c r="B200" s="48"/>
      <c r="C200" s="49"/>
      <c r="D200" s="209" t="s">
        <v>198</v>
      </c>
      <c r="E200" s="49"/>
      <c r="F200" s="49"/>
      <c r="G200" s="49"/>
      <c r="H200" s="49"/>
      <c r="I200" s="49"/>
      <c r="J200" s="49"/>
      <c r="K200" s="49"/>
      <c r="L200" s="49"/>
      <c r="M200" s="49"/>
      <c r="N200" s="210">
        <f>BK200</f>
        <v>0</v>
      </c>
      <c r="O200" s="211"/>
      <c r="P200" s="211"/>
      <c r="Q200" s="211"/>
      <c r="R200" s="50"/>
      <c r="T200" s="231"/>
      <c r="U200" s="49"/>
      <c r="V200" s="49"/>
      <c r="W200" s="49"/>
      <c r="X200" s="49"/>
      <c r="Y200" s="49"/>
      <c r="Z200" s="49"/>
      <c r="AA200" s="96"/>
      <c r="AT200" s="24" t="s">
        <v>74</v>
      </c>
      <c r="AU200" s="24" t="s">
        <v>75</v>
      </c>
      <c r="AY200" s="24" t="s">
        <v>199</v>
      </c>
      <c r="BK200" s="149">
        <f>SUM(BK201:BK205)</f>
        <v>0</v>
      </c>
    </row>
    <row r="201" spans="2:63" s="1" customFormat="1" ht="22.3" customHeight="1">
      <c r="B201" s="48"/>
      <c r="C201" s="232" t="s">
        <v>5</v>
      </c>
      <c r="D201" s="232" t="s">
        <v>163</v>
      </c>
      <c r="E201" s="233" t="s">
        <v>5</v>
      </c>
      <c r="F201" s="234" t="s">
        <v>5</v>
      </c>
      <c r="G201" s="234"/>
      <c r="H201" s="234"/>
      <c r="I201" s="234"/>
      <c r="J201" s="235" t="s">
        <v>5</v>
      </c>
      <c r="K201" s="236"/>
      <c r="L201" s="224"/>
      <c r="M201" s="237"/>
      <c r="N201" s="237">
        <f>BK201</f>
        <v>0</v>
      </c>
      <c r="O201" s="237"/>
      <c r="P201" s="237"/>
      <c r="Q201" s="237"/>
      <c r="R201" s="50"/>
      <c r="T201" s="226" t="s">
        <v>5</v>
      </c>
      <c r="U201" s="238" t="s">
        <v>40</v>
      </c>
      <c r="V201" s="49"/>
      <c r="W201" s="49"/>
      <c r="X201" s="49"/>
      <c r="Y201" s="49"/>
      <c r="Z201" s="49"/>
      <c r="AA201" s="96"/>
      <c r="AT201" s="24" t="s">
        <v>199</v>
      </c>
      <c r="AU201" s="24" t="s">
        <v>11</v>
      </c>
      <c r="AY201" s="24" t="s">
        <v>199</v>
      </c>
      <c r="BE201" s="149">
        <f>IF(U201="základní",N201,0)</f>
        <v>0</v>
      </c>
      <c r="BF201" s="149">
        <f>IF(U201="snížená",N201,0)</f>
        <v>0</v>
      </c>
      <c r="BG201" s="149">
        <f>IF(U201="zákl. přenesená",N201,0)</f>
        <v>0</v>
      </c>
      <c r="BH201" s="149">
        <f>IF(U201="sníž. přenesená",N201,0)</f>
        <v>0</v>
      </c>
      <c r="BI201" s="149">
        <f>IF(U201="nulová",N201,0)</f>
        <v>0</v>
      </c>
      <c r="BJ201" s="24" t="s">
        <v>11</v>
      </c>
      <c r="BK201" s="149">
        <f>L201*K201</f>
        <v>0</v>
      </c>
    </row>
    <row r="202" spans="2:63" s="1" customFormat="1" ht="22.3" customHeight="1">
      <c r="B202" s="48"/>
      <c r="C202" s="232" t="s">
        <v>5</v>
      </c>
      <c r="D202" s="232" t="s">
        <v>163</v>
      </c>
      <c r="E202" s="233" t="s">
        <v>5</v>
      </c>
      <c r="F202" s="234" t="s">
        <v>5</v>
      </c>
      <c r="G202" s="234"/>
      <c r="H202" s="234"/>
      <c r="I202" s="234"/>
      <c r="J202" s="235" t="s">
        <v>5</v>
      </c>
      <c r="K202" s="236"/>
      <c r="L202" s="224"/>
      <c r="M202" s="237"/>
      <c r="N202" s="237">
        <f>BK202</f>
        <v>0</v>
      </c>
      <c r="O202" s="237"/>
      <c r="P202" s="237"/>
      <c r="Q202" s="237"/>
      <c r="R202" s="50"/>
      <c r="T202" s="226" t="s">
        <v>5</v>
      </c>
      <c r="U202" s="238" t="s">
        <v>40</v>
      </c>
      <c r="V202" s="49"/>
      <c r="W202" s="49"/>
      <c r="X202" s="49"/>
      <c r="Y202" s="49"/>
      <c r="Z202" s="49"/>
      <c r="AA202" s="96"/>
      <c r="AT202" s="24" t="s">
        <v>199</v>
      </c>
      <c r="AU202" s="24" t="s">
        <v>11</v>
      </c>
      <c r="AY202" s="24" t="s">
        <v>199</v>
      </c>
      <c r="BE202" s="149">
        <f>IF(U202="základní",N202,0)</f>
        <v>0</v>
      </c>
      <c r="BF202" s="149">
        <f>IF(U202="snížená",N202,0)</f>
        <v>0</v>
      </c>
      <c r="BG202" s="149">
        <f>IF(U202="zákl. přenesená",N202,0)</f>
        <v>0</v>
      </c>
      <c r="BH202" s="149">
        <f>IF(U202="sníž. přenesená",N202,0)</f>
        <v>0</v>
      </c>
      <c r="BI202" s="149">
        <f>IF(U202="nulová",N202,0)</f>
        <v>0</v>
      </c>
      <c r="BJ202" s="24" t="s">
        <v>11</v>
      </c>
      <c r="BK202" s="149">
        <f>L202*K202</f>
        <v>0</v>
      </c>
    </row>
    <row r="203" spans="2:63" s="1" customFormat="1" ht="22.3" customHeight="1">
      <c r="B203" s="48"/>
      <c r="C203" s="232" t="s">
        <v>5</v>
      </c>
      <c r="D203" s="232" t="s">
        <v>163</v>
      </c>
      <c r="E203" s="233" t="s">
        <v>5</v>
      </c>
      <c r="F203" s="234" t="s">
        <v>5</v>
      </c>
      <c r="G203" s="234"/>
      <c r="H203" s="234"/>
      <c r="I203" s="234"/>
      <c r="J203" s="235" t="s">
        <v>5</v>
      </c>
      <c r="K203" s="236"/>
      <c r="L203" s="224"/>
      <c r="M203" s="237"/>
      <c r="N203" s="237">
        <f>BK203</f>
        <v>0</v>
      </c>
      <c r="O203" s="237"/>
      <c r="P203" s="237"/>
      <c r="Q203" s="237"/>
      <c r="R203" s="50"/>
      <c r="T203" s="226" t="s">
        <v>5</v>
      </c>
      <c r="U203" s="238" t="s">
        <v>40</v>
      </c>
      <c r="V203" s="49"/>
      <c r="W203" s="49"/>
      <c r="X203" s="49"/>
      <c r="Y203" s="49"/>
      <c r="Z203" s="49"/>
      <c r="AA203" s="96"/>
      <c r="AT203" s="24" t="s">
        <v>199</v>
      </c>
      <c r="AU203" s="24" t="s">
        <v>11</v>
      </c>
      <c r="AY203" s="24" t="s">
        <v>199</v>
      </c>
      <c r="BE203" s="149">
        <f>IF(U203="základní",N203,0)</f>
        <v>0</v>
      </c>
      <c r="BF203" s="149">
        <f>IF(U203="snížená",N203,0)</f>
        <v>0</v>
      </c>
      <c r="BG203" s="149">
        <f>IF(U203="zákl. přenesená",N203,0)</f>
        <v>0</v>
      </c>
      <c r="BH203" s="149">
        <f>IF(U203="sníž. přenesená",N203,0)</f>
        <v>0</v>
      </c>
      <c r="BI203" s="149">
        <f>IF(U203="nulová",N203,0)</f>
        <v>0</v>
      </c>
      <c r="BJ203" s="24" t="s">
        <v>11</v>
      </c>
      <c r="BK203" s="149">
        <f>L203*K203</f>
        <v>0</v>
      </c>
    </row>
    <row r="204" spans="2:63" s="1" customFormat="1" ht="22.3" customHeight="1">
      <c r="B204" s="48"/>
      <c r="C204" s="232" t="s">
        <v>5</v>
      </c>
      <c r="D204" s="232" t="s">
        <v>163</v>
      </c>
      <c r="E204" s="233" t="s">
        <v>5</v>
      </c>
      <c r="F204" s="234" t="s">
        <v>5</v>
      </c>
      <c r="G204" s="234"/>
      <c r="H204" s="234"/>
      <c r="I204" s="234"/>
      <c r="J204" s="235" t="s">
        <v>5</v>
      </c>
      <c r="K204" s="236"/>
      <c r="L204" s="224"/>
      <c r="M204" s="237"/>
      <c r="N204" s="237">
        <f>BK204</f>
        <v>0</v>
      </c>
      <c r="O204" s="237"/>
      <c r="P204" s="237"/>
      <c r="Q204" s="237"/>
      <c r="R204" s="50"/>
      <c r="T204" s="226" t="s">
        <v>5</v>
      </c>
      <c r="U204" s="238" t="s">
        <v>40</v>
      </c>
      <c r="V204" s="49"/>
      <c r="W204" s="49"/>
      <c r="X204" s="49"/>
      <c r="Y204" s="49"/>
      <c r="Z204" s="49"/>
      <c r="AA204" s="96"/>
      <c r="AT204" s="24" t="s">
        <v>199</v>
      </c>
      <c r="AU204" s="24" t="s">
        <v>11</v>
      </c>
      <c r="AY204" s="24" t="s">
        <v>199</v>
      </c>
      <c r="BE204" s="149">
        <f>IF(U204="základní",N204,0)</f>
        <v>0</v>
      </c>
      <c r="BF204" s="149">
        <f>IF(U204="snížená",N204,0)</f>
        <v>0</v>
      </c>
      <c r="BG204" s="149">
        <f>IF(U204="zákl. přenesená",N204,0)</f>
        <v>0</v>
      </c>
      <c r="BH204" s="149">
        <f>IF(U204="sníž. přenesená",N204,0)</f>
        <v>0</v>
      </c>
      <c r="BI204" s="149">
        <f>IF(U204="nulová",N204,0)</f>
        <v>0</v>
      </c>
      <c r="BJ204" s="24" t="s">
        <v>11</v>
      </c>
      <c r="BK204" s="149">
        <f>L204*K204</f>
        <v>0</v>
      </c>
    </row>
    <row r="205" spans="2:63" s="1" customFormat="1" ht="22.3" customHeight="1">
      <c r="B205" s="48"/>
      <c r="C205" s="232" t="s">
        <v>5</v>
      </c>
      <c r="D205" s="232" t="s">
        <v>163</v>
      </c>
      <c r="E205" s="233" t="s">
        <v>5</v>
      </c>
      <c r="F205" s="234" t="s">
        <v>5</v>
      </c>
      <c r="G205" s="234"/>
      <c r="H205" s="234"/>
      <c r="I205" s="234"/>
      <c r="J205" s="235" t="s">
        <v>5</v>
      </c>
      <c r="K205" s="236"/>
      <c r="L205" s="224"/>
      <c r="M205" s="237"/>
      <c r="N205" s="237">
        <f>BK205</f>
        <v>0</v>
      </c>
      <c r="O205" s="237"/>
      <c r="P205" s="237"/>
      <c r="Q205" s="237"/>
      <c r="R205" s="50"/>
      <c r="T205" s="226" t="s">
        <v>5</v>
      </c>
      <c r="U205" s="238" t="s">
        <v>40</v>
      </c>
      <c r="V205" s="74"/>
      <c r="W205" s="74"/>
      <c r="X205" s="74"/>
      <c r="Y205" s="74"/>
      <c r="Z205" s="74"/>
      <c r="AA205" s="76"/>
      <c r="AT205" s="24" t="s">
        <v>199</v>
      </c>
      <c r="AU205" s="24" t="s">
        <v>11</v>
      </c>
      <c r="AY205" s="24" t="s">
        <v>199</v>
      </c>
      <c r="BE205" s="149">
        <f>IF(U205="základní",N205,0)</f>
        <v>0</v>
      </c>
      <c r="BF205" s="149">
        <f>IF(U205="snížená",N205,0)</f>
        <v>0</v>
      </c>
      <c r="BG205" s="149">
        <f>IF(U205="zákl. přenesená",N205,0)</f>
        <v>0</v>
      </c>
      <c r="BH205" s="149">
        <f>IF(U205="sníž. přenesená",N205,0)</f>
        <v>0</v>
      </c>
      <c r="BI205" s="149">
        <f>IF(U205="nulová",N205,0)</f>
        <v>0</v>
      </c>
      <c r="BJ205" s="24" t="s">
        <v>11</v>
      </c>
      <c r="BK205" s="149">
        <f>L205*K205</f>
        <v>0</v>
      </c>
    </row>
    <row r="206" spans="2:18" s="1" customFormat="1" ht="6.95" customHeight="1">
      <c r="B206" s="77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9"/>
    </row>
  </sheetData>
  <mergeCells count="276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4:Q104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D109:H109"/>
    <mergeCell ref="N109:Q109"/>
    <mergeCell ref="N110:Q110"/>
    <mergeCell ref="L112:Q112"/>
    <mergeCell ref="C118:Q118"/>
    <mergeCell ref="F120:P120"/>
    <mergeCell ref="F121:P121"/>
    <mergeCell ref="F122:P122"/>
    <mergeCell ref="M124:P124"/>
    <mergeCell ref="M126:Q126"/>
    <mergeCell ref="M127:Q127"/>
    <mergeCell ref="F129:I129"/>
    <mergeCell ref="L129:M129"/>
    <mergeCell ref="N129:Q129"/>
    <mergeCell ref="F133:I133"/>
    <mergeCell ref="L133:M133"/>
    <mergeCell ref="N133:Q133"/>
    <mergeCell ref="F134:I134"/>
    <mergeCell ref="L134:M134"/>
    <mergeCell ref="N134:Q134"/>
    <mergeCell ref="F136:I136"/>
    <mergeCell ref="L136:M136"/>
    <mergeCell ref="N136:Q136"/>
    <mergeCell ref="F137:I137"/>
    <mergeCell ref="L137:M137"/>
    <mergeCell ref="N137:Q137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3:I193"/>
    <mergeCell ref="L193:M193"/>
    <mergeCell ref="N193:Q193"/>
    <mergeCell ref="F195:I195"/>
    <mergeCell ref="L195:M195"/>
    <mergeCell ref="N195:Q195"/>
    <mergeCell ref="F198:I198"/>
    <mergeCell ref="L198:M198"/>
    <mergeCell ref="N198:Q198"/>
    <mergeCell ref="F199:I199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N130:Q130"/>
    <mergeCell ref="N131:Q131"/>
    <mergeCell ref="N132:Q132"/>
    <mergeCell ref="N135:Q135"/>
    <mergeCell ref="N138:Q138"/>
    <mergeCell ref="N139:Q139"/>
    <mergeCell ref="N170:Q170"/>
    <mergeCell ref="N177:Q177"/>
    <mergeCell ref="N178:Q178"/>
    <mergeCell ref="N192:Q192"/>
    <mergeCell ref="N194:Q194"/>
    <mergeCell ref="N196:Q196"/>
    <mergeCell ref="N197:Q197"/>
    <mergeCell ref="N200:Q200"/>
    <mergeCell ref="H1:K1"/>
    <mergeCell ref="S2:AC2"/>
  </mergeCells>
  <dataValidations count="2">
    <dataValidation type="list" allowBlank="1" showInputMessage="1" showErrorMessage="1" error="Povoleny jsou hodnoty K, M." sqref="D201:D206">
      <formula1>"K, M"</formula1>
    </dataValidation>
    <dataValidation type="list" allowBlank="1" showInputMessage="1" showErrorMessage="1" error="Povoleny jsou hodnoty základní, snížená, zákl. přenesená, sníž. přenesená, nulová." sqref="U201:U206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7" display="2) Rekapitulace rozpočtu"/>
    <hyperlink ref="L1" location="C12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0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8"/>
      <c r="B1" s="15"/>
      <c r="C1" s="15"/>
      <c r="D1" s="16" t="s">
        <v>1</v>
      </c>
      <c r="E1" s="15"/>
      <c r="F1" s="17" t="s">
        <v>118</v>
      </c>
      <c r="G1" s="17"/>
      <c r="H1" s="159" t="s">
        <v>119</v>
      </c>
      <c r="I1" s="159"/>
      <c r="J1" s="159"/>
      <c r="K1" s="159"/>
      <c r="L1" s="17" t="s">
        <v>120</v>
      </c>
      <c r="M1" s="15"/>
      <c r="N1" s="15"/>
      <c r="O1" s="16" t="s">
        <v>121</v>
      </c>
      <c r="P1" s="15"/>
      <c r="Q1" s="15"/>
      <c r="R1" s="15"/>
      <c r="S1" s="17" t="s">
        <v>122</v>
      </c>
      <c r="T1" s="17"/>
      <c r="U1" s="158"/>
      <c r="V1" s="15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96</v>
      </c>
    </row>
    <row r="3" spans="2:46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84</v>
      </c>
    </row>
    <row r="4" spans="2:46" ht="36.95" customHeight="1">
      <c r="B4" s="28"/>
      <c r="C4" s="29" t="s">
        <v>123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14</v>
      </c>
      <c r="AT4" s="24" t="s">
        <v>6</v>
      </c>
    </row>
    <row r="5" spans="2:18" ht="6.95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spans="2:18" ht="25.4" customHeight="1">
      <c r="B6" s="28"/>
      <c r="C6" s="33"/>
      <c r="D6" s="40" t="s">
        <v>20</v>
      </c>
      <c r="E6" s="33"/>
      <c r="F6" s="160" t="str">
        <f>'Rekapitulace stavby'!K6</f>
        <v>LITOMYŠL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spans="2:18" ht="25.4" customHeight="1">
      <c r="B7" s="28"/>
      <c r="C7" s="33"/>
      <c r="D7" s="40" t="s">
        <v>124</v>
      </c>
      <c r="E7" s="33"/>
      <c r="F7" s="160" t="s">
        <v>125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1"/>
    </row>
    <row r="8" spans="2:18" s="1" customFormat="1" ht="32.85" customHeight="1">
      <c r="B8" s="48"/>
      <c r="C8" s="49"/>
      <c r="D8" s="37" t="s">
        <v>126</v>
      </c>
      <c r="E8" s="49"/>
      <c r="F8" s="38" t="s">
        <v>661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</row>
    <row r="9" spans="2:18" s="1" customFormat="1" ht="14.4" customHeight="1">
      <c r="B9" s="48"/>
      <c r="C9" s="49"/>
      <c r="D9" s="40" t="s">
        <v>22</v>
      </c>
      <c r="E9" s="49"/>
      <c r="F9" s="35" t="s">
        <v>5</v>
      </c>
      <c r="G9" s="49"/>
      <c r="H9" s="49"/>
      <c r="I9" s="49"/>
      <c r="J9" s="49"/>
      <c r="K9" s="49"/>
      <c r="L9" s="49"/>
      <c r="M9" s="40" t="s">
        <v>23</v>
      </c>
      <c r="N9" s="49"/>
      <c r="O9" s="35" t="s">
        <v>5</v>
      </c>
      <c r="P9" s="49"/>
      <c r="Q9" s="49"/>
      <c r="R9" s="50"/>
    </row>
    <row r="10" spans="2:18" s="1" customFormat="1" ht="14.4" customHeight="1">
      <c r="B10" s="48"/>
      <c r="C10" s="49"/>
      <c r="D10" s="40" t="s">
        <v>24</v>
      </c>
      <c r="E10" s="49"/>
      <c r="F10" s="35" t="s">
        <v>25</v>
      </c>
      <c r="G10" s="49"/>
      <c r="H10" s="49"/>
      <c r="I10" s="49"/>
      <c r="J10" s="49"/>
      <c r="K10" s="49"/>
      <c r="L10" s="49"/>
      <c r="M10" s="40" t="s">
        <v>26</v>
      </c>
      <c r="N10" s="49"/>
      <c r="O10" s="161" t="str">
        <f>'Rekapitulace stavby'!AN8</f>
        <v>17. 7. 2018</v>
      </c>
      <c r="P10" s="92"/>
      <c r="Q10" s="49"/>
      <c r="R10" s="50"/>
    </row>
    <row r="11" spans="2:18" s="1" customFormat="1" ht="10.8" customHeight="1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</row>
    <row r="12" spans="2:18" s="1" customFormat="1" ht="14.4" customHeight="1">
      <c r="B12" s="48"/>
      <c r="C12" s="49"/>
      <c r="D12" s="40" t="s">
        <v>28</v>
      </c>
      <c r="E12" s="49"/>
      <c r="F12" s="49"/>
      <c r="G12" s="49"/>
      <c r="H12" s="49"/>
      <c r="I12" s="49"/>
      <c r="J12" s="49"/>
      <c r="K12" s="49"/>
      <c r="L12" s="49"/>
      <c r="M12" s="40" t="s">
        <v>29</v>
      </c>
      <c r="N12" s="49"/>
      <c r="O12" s="35" t="str">
        <f>IF('Rekapitulace stavby'!AN10="","",'Rekapitulace stavby'!AN10)</f>
        <v/>
      </c>
      <c r="P12" s="35"/>
      <c r="Q12" s="49"/>
      <c r="R12" s="50"/>
    </row>
    <row r="13" spans="2:18" s="1" customFormat="1" ht="18" customHeight="1">
      <c r="B13" s="48"/>
      <c r="C13" s="49"/>
      <c r="D13" s="49"/>
      <c r="E13" s="35" t="str">
        <f>IF('Rekapitulace stavby'!E11="","",'Rekapitulace stavby'!E11)</f>
        <v xml:space="preserve"> </v>
      </c>
      <c r="F13" s="49"/>
      <c r="G13" s="49"/>
      <c r="H13" s="49"/>
      <c r="I13" s="49"/>
      <c r="J13" s="49"/>
      <c r="K13" s="49"/>
      <c r="L13" s="49"/>
      <c r="M13" s="40" t="s">
        <v>30</v>
      </c>
      <c r="N13" s="49"/>
      <c r="O13" s="35" t="str">
        <f>IF('Rekapitulace stavby'!AN11="","",'Rekapitulace stavby'!AN11)</f>
        <v/>
      </c>
      <c r="P13" s="35"/>
      <c r="Q13" s="49"/>
      <c r="R13" s="50"/>
    </row>
    <row r="14" spans="2:18" s="1" customFormat="1" ht="6.95" customHeight="1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</row>
    <row r="15" spans="2:18" s="1" customFormat="1" ht="14.4" customHeight="1">
      <c r="B15" s="48"/>
      <c r="C15" s="49"/>
      <c r="D15" s="40" t="s">
        <v>31</v>
      </c>
      <c r="E15" s="49"/>
      <c r="F15" s="49"/>
      <c r="G15" s="49"/>
      <c r="H15" s="49"/>
      <c r="I15" s="49"/>
      <c r="J15" s="49"/>
      <c r="K15" s="49"/>
      <c r="L15" s="49"/>
      <c r="M15" s="40" t="s">
        <v>29</v>
      </c>
      <c r="N15" s="49"/>
      <c r="O15" s="41" t="str">
        <f>IF('Rekapitulace stavby'!AN13="","",'Rekapitulace stavby'!AN13)</f>
        <v>Vyplň údaj</v>
      </c>
      <c r="P15" s="35"/>
      <c r="Q15" s="49"/>
      <c r="R15" s="50"/>
    </row>
    <row r="16" spans="2:18" s="1" customFormat="1" ht="18" customHeight="1">
      <c r="B16" s="48"/>
      <c r="C16" s="49"/>
      <c r="D16" s="49"/>
      <c r="E16" s="41" t="str">
        <f>IF('Rekapitulace stavby'!E14="","",'Rekapitulace stavby'!E14)</f>
        <v>Vyplň údaj</v>
      </c>
      <c r="F16" s="162"/>
      <c r="G16" s="162"/>
      <c r="H16" s="162"/>
      <c r="I16" s="162"/>
      <c r="J16" s="162"/>
      <c r="K16" s="162"/>
      <c r="L16" s="162"/>
      <c r="M16" s="40" t="s">
        <v>30</v>
      </c>
      <c r="N16" s="49"/>
      <c r="O16" s="41" t="str">
        <f>IF('Rekapitulace stavby'!AN14="","",'Rekapitulace stavby'!AN14)</f>
        <v>Vyplň údaj</v>
      </c>
      <c r="P16" s="35"/>
      <c r="Q16" s="49"/>
      <c r="R16" s="50"/>
    </row>
    <row r="17" spans="2:18" s="1" customFormat="1" ht="6.95" customHeight="1"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</row>
    <row r="18" spans="2:18" s="1" customFormat="1" ht="14.4" customHeight="1">
      <c r="B18" s="48"/>
      <c r="C18" s="49"/>
      <c r="D18" s="40" t="s">
        <v>33</v>
      </c>
      <c r="E18" s="49"/>
      <c r="F18" s="49"/>
      <c r="G18" s="49"/>
      <c r="H18" s="49"/>
      <c r="I18" s="49"/>
      <c r="J18" s="49"/>
      <c r="K18" s="49"/>
      <c r="L18" s="49"/>
      <c r="M18" s="40" t="s">
        <v>29</v>
      </c>
      <c r="N18" s="49"/>
      <c r="O18" s="35" t="str">
        <f>IF('Rekapitulace stavby'!AN16="","",'Rekapitulace stavby'!AN16)</f>
        <v/>
      </c>
      <c r="P18" s="35"/>
      <c r="Q18" s="49"/>
      <c r="R18" s="50"/>
    </row>
    <row r="19" spans="2:18" s="1" customFormat="1" ht="18" customHeight="1">
      <c r="B19" s="48"/>
      <c r="C19" s="49"/>
      <c r="D19" s="49"/>
      <c r="E19" s="35" t="str">
        <f>IF('Rekapitulace stavby'!E17="","",'Rekapitulace stavby'!E17)</f>
        <v xml:space="preserve"> </v>
      </c>
      <c r="F19" s="49"/>
      <c r="G19" s="49"/>
      <c r="H19" s="49"/>
      <c r="I19" s="49"/>
      <c r="J19" s="49"/>
      <c r="K19" s="49"/>
      <c r="L19" s="49"/>
      <c r="M19" s="40" t="s">
        <v>30</v>
      </c>
      <c r="N19" s="49"/>
      <c r="O19" s="35" t="str">
        <f>IF('Rekapitulace stavby'!AN17="","",'Rekapitulace stavby'!AN17)</f>
        <v/>
      </c>
      <c r="P19" s="35"/>
      <c r="Q19" s="49"/>
      <c r="R19" s="50"/>
    </row>
    <row r="20" spans="2:18" s="1" customFormat="1" ht="6.95" customHeight="1"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</row>
    <row r="21" spans="2:18" s="1" customFormat="1" ht="14.4" customHeight="1">
      <c r="B21" s="48"/>
      <c r="C21" s="49"/>
      <c r="D21" s="40" t="s">
        <v>34</v>
      </c>
      <c r="E21" s="49"/>
      <c r="F21" s="49"/>
      <c r="G21" s="49"/>
      <c r="H21" s="49"/>
      <c r="I21" s="49"/>
      <c r="J21" s="49"/>
      <c r="K21" s="49"/>
      <c r="L21" s="49"/>
      <c r="M21" s="40" t="s">
        <v>29</v>
      </c>
      <c r="N21" s="49"/>
      <c r="O21" s="35" t="str">
        <f>IF('Rekapitulace stavby'!AN19="","",'Rekapitulace stavby'!AN19)</f>
        <v/>
      </c>
      <c r="P21" s="35"/>
      <c r="Q21" s="49"/>
      <c r="R21" s="50"/>
    </row>
    <row r="22" spans="2:18" s="1" customFormat="1" ht="18" customHeight="1">
      <c r="B22" s="48"/>
      <c r="C22" s="49"/>
      <c r="D22" s="49"/>
      <c r="E22" s="35" t="str">
        <f>IF('Rekapitulace stavby'!E20="","",'Rekapitulace stavby'!E20)</f>
        <v xml:space="preserve"> </v>
      </c>
      <c r="F22" s="49"/>
      <c r="G22" s="49"/>
      <c r="H22" s="49"/>
      <c r="I22" s="49"/>
      <c r="J22" s="49"/>
      <c r="K22" s="49"/>
      <c r="L22" s="49"/>
      <c r="M22" s="40" t="s">
        <v>30</v>
      </c>
      <c r="N22" s="49"/>
      <c r="O22" s="35" t="str">
        <f>IF('Rekapitulace stavby'!AN20="","",'Rekapitulace stavby'!AN20)</f>
        <v/>
      </c>
      <c r="P22" s="35"/>
      <c r="Q22" s="49"/>
      <c r="R22" s="50"/>
    </row>
    <row r="23" spans="2:18" s="1" customFormat="1" ht="6.95" customHeight="1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pans="2:18" s="1" customFormat="1" ht="14.4" customHeight="1">
      <c r="B24" s="48"/>
      <c r="C24" s="49"/>
      <c r="D24" s="40" t="s">
        <v>35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spans="2:18" s="1" customFormat="1" ht="16.5" customHeight="1">
      <c r="B25" s="48"/>
      <c r="C25" s="49"/>
      <c r="D25" s="49"/>
      <c r="E25" s="44" t="s">
        <v>5</v>
      </c>
      <c r="F25" s="44"/>
      <c r="G25" s="44"/>
      <c r="H25" s="44"/>
      <c r="I25" s="44"/>
      <c r="J25" s="44"/>
      <c r="K25" s="44"/>
      <c r="L25" s="44"/>
      <c r="M25" s="49"/>
      <c r="N25" s="49"/>
      <c r="O25" s="49"/>
      <c r="P25" s="49"/>
      <c r="Q25" s="49"/>
      <c r="R25" s="50"/>
    </row>
    <row r="26" spans="2:18" s="1" customFormat="1" ht="6.95" customHeight="1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pans="2:18" s="1" customFormat="1" ht="6.95" customHeight="1">
      <c r="B27" s="48"/>
      <c r="C27" s="4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49"/>
      <c r="R27" s="50"/>
    </row>
    <row r="28" spans="2:18" s="1" customFormat="1" ht="14.4" customHeight="1">
      <c r="B28" s="48"/>
      <c r="C28" s="49"/>
      <c r="D28" s="163" t="s">
        <v>130</v>
      </c>
      <c r="E28" s="49"/>
      <c r="F28" s="49"/>
      <c r="G28" s="49"/>
      <c r="H28" s="49"/>
      <c r="I28" s="49"/>
      <c r="J28" s="49"/>
      <c r="K28" s="49"/>
      <c r="L28" s="49"/>
      <c r="M28" s="47">
        <f>N89</f>
        <v>0</v>
      </c>
      <c r="N28" s="47"/>
      <c r="O28" s="47"/>
      <c r="P28" s="47"/>
      <c r="Q28" s="49"/>
      <c r="R28" s="50"/>
    </row>
    <row r="29" spans="2:18" s="1" customFormat="1" ht="14.4" customHeight="1">
      <c r="B29" s="48"/>
      <c r="C29" s="49"/>
      <c r="D29" s="46" t="s">
        <v>112</v>
      </c>
      <c r="E29" s="49"/>
      <c r="F29" s="49"/>
      <c r="G29" s="49"/>
      <c r="H29" s="49"/>
      <c r="I29" s="49"/>
      <c r="J29" s="49"/>
      <c r="K29" s="49"/>
      <c r="L29" s="49"/>
      <c r="M29" s="47">
        <f>N99</f>
        <v>0</v>
      </c>
      <c r="N29" s="47"/>
      <c r="O29" s="47"/>
      <c r="P29" s="47"/>
      <c r="Q29" s="49"/>
      <c r="R29" s="50"/>
    </row>
    <row r="30" spans="2:18" s="1" customFormat="1" ht="6.95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/>
    </row>
    <row r="31" spans="2:18" s="1" customFormat="1" ht="25.4" customHeight="1">
      <c r="B31" s="48"/>
      <c r="C31" s="49"/>
      <c r="D31" s="164" t="s">
        <v>38</v>
      </c>
      <c r="E31" s="49"/>
      <c r="F31" s="49"/>
      <c r="G31" s="49"/>
      <c r="H31" s="49"/>
      <c r="I31" s="49"/>
      <c r="J31" s="49"/>
      <c r="K31" s="49"/>
      <c r="L31" s="49"/>
      <c r="M31" s="165">
        <f>ROUND(M28+M29,0)</f>
        <v>0</v>
      </c>
      <c r="N31" s="49"/>
      <c r="O31" s="49"/>
      <c r="P31" s="49"/>
      <c r="Q31" s="49"/>
      <c r="R31" s="50"/>
    </row>
    <row r="32" spans="2:18" s="1" customFormat="1" ht="6.95" customHeight="1">
      <c r="B32" s="48"/>
      <c r="C32" s="4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49"/>
      <c r="R32" s="50"/>
    </row>
    <row r="33" spans="2:18" s="1" customFormat="1" ht="14.4" customHeight="1">
      <c r="B33" s="48"/>
      <c r="C33" s="49"/>
      <c r="D33" s="56" t="s">
        <v>39</v>
      </c>
      <c r="E33" s="56" t="s">
        <v>40</v>
      </c>
      <c r="F33" s="57">
        <v>0.21</v>
      </c>
      <c r="G33" s="166" t="s">
        <v>41</v>
      </c>
      <c r="H33" s="167">
        <f>ROUND((((SUM(BE99:BE106)+SUM(BE125:BE198))+SUM(BE200:BE204))),0)</f>
        <v>0</v>
      </c>
      <c r="I33" s="49"/>
      <c r="J33" s="49"/>
      <c r="K33" s="49"/>
      <c r="L33" s="49"/>
      <c r="M33" s="167">
        <f>ROUND(((ROUND((SUM(BE99:BE106)+SUM(BE125:BE198)),0)*F33)+SUM(BE200:BE204)*F33),0)</f>
        <v>0</v>
      </c>
      <c r="N33" s="49"/>
      <c r="O33" s="49"/>
      <c r="P33" s="49"/>
      <c r="Q33" s="49"/>
      <c r="R33" s="50"/>
    </row>
    <row r="34" spans="2:18" s="1" customFormat="1" ht="14.4" customHeight="1">
      <c r="B34" s="48"/>
      <c r="C34" s="49"/>
      <c r="D34" s="49"/>
      <c r="E34" s="56" t="s">
        <v>42</v>
      </c>
      <c r="F34" s="57">
        <v>0.15</v>
      </c>
      <c r="G34" s="166" t="s">
        <v>41</v>
      </c>
      <c r="H34" s="167">
        <f>ROUND((((SUM(BF99:BF106)+SUM(BF125:BF198))+SUM(BF200:BF204))),0)</f>
        <v>0</v>
      </c>
      <c r="I34" s="49"/>
      <c r="J34" s="49"/>
      <c r="K34" s="49"/>
      <c r="L34" s="49"/>
      <c r="M34" s="167">
        <f>ROUND(((ROUND((SUM(BF99:BF106)+SUM(BF125:BF198)),0)*F34)+SUM(BF200:BF204)*F34),0)</f>
        <v>0</v>
      </c>
      <c r="N34" s="49"/>
      <c r="O34" s="49"/>
      <c r="P34" s="49"/>
      <c r="Q34" s="49"/>
      <c r="R34" s="50"/>
    </row>
    <row r="35" spans="2:18" s="1" customFormat="1" ht="14.4" customHeight="1" hidden="1">
      <c r="B35" s="48"/>
      <c r="C35" s="49"/>
      <c r="D35" s="49"/>
      <c r="E35" s="56" t="s">
        <v>43</v>
      </c>
      <c r="F35" s="57">
        <v>0.21</v>
      </c>
      <c r="G35" s="166" t="s">
        <v>41</v>
      </c>
      <c r="H35" s="167">
        <f>ROUND((((SUM(BG99:BG106)+SUM(BG125:BG198))+SUM(BG200:BG204))),0)</f>
        <v>0</v>
      </c>
      <c r="I35" s="49"/>
      <c r="J35" s="49"/>
      <c r="K35" s="49"/>
      <c r="L35" s="49"/>
      <c r="M35" s="167">
        <v>0</v>
      </c>
      <c r="N35" s="49"/>
      <c r="O35" s="49"/>
      <c r="P35" s="49"/>
      <c r="Q35" s="49"/>
      <c r="R35" s="50"/>
    </row>
    <row r="36" spans="2:18" s="1" customFormat="1" ht="14.4" customHeight="1" hidden="1">
      <c r="B36" s="48"/>
      <c r="C36" s="49"/>
      <c r="D36" s="49"/>
      <c r="E36" s="56" t="s">
        <v>44</v>
      </c>
      <c r="F36" s="57">
        <v>0.15</v>
      </c>
      <c r="G36" s="166" t="s">
        <v>41</v>
      </c>
      <c r="H36" s="167">
        <f>ROUND((((SUM(BH99:BH106)+SUM(BH125:BH198))+SUM(BH200:BH204))),0)</f>
        <v>0</v>
      </c>
      <c r="I36" s="49"/>
      <c r="J36" s="49"/>
      <c r="K36" s="49"/>
      <c r="L36" s="49"/>
      <c r="M36" s="167">
        <v>0</v>
      </c>
      <c r="N36" s="49"/>
      <c r="O36" s="49"/>
      <c r="P36" s="49"/>
      <c r="Q36" s="49"/>
      <c r="R36" s="50"/>
    </row>
    <row r="37" spans="2:18" s="1" customFormat="1" ht="14.4" customHeight="1" hidden="1">
      <c r="B37" s="48"/>
      <c r="C37" s="49"/>
      <c r="D37" s="49"/>
      <c r="E37" s="56" t="s">
        <v>45</v>
      </c>
      <c r="F37" s="57">
        <v>0</v>
      </c>
      <c r="G37" s="166" t="s">
        <v>41</v>
      </c>
      <c r="H37" s="167">
        <f>ROUND((((SUM(BI99:BI106)+SUM(BI125:BI198))+SUM(BI200:BI204))),0)</f>
        <v>0</v>
      </c>
      <c r="I37" s="49"/>
      <c r="J37" s="49"/>
      <c r="K37" s="49"/>
      <c r="L37" s="49"/>
      <c r="M37" s="167">
        <v>0</v>
      </c>
      <c r="N37" s="49"/>
      <c r="O37" s="49"/>
      <c r="P37" s="49"/>
      <c r="Q37" s="49"/>
      <c r="R37" s="50"/>
    </row>
    <row r="38" spans="2:18" s="1" customFormat="1" ht="6.95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</row>
    <row r="39" spans="2:18" s="1" customFormat="1" ht="25.4" customHeight="1">
      <c r="B39" s="48"/>
      <c r="C39" s="156"/>
      <c r="D39" s="168" t="s">
        <v>46</v>
      </c>
      <c r="E39" s="99"/>
      <c r="F39" s="99"/>
      <c r="G39" s="169" t="s">
        <v>47</v>
      </c>
      <c r="H39" s="170" t="s">
        <v>48</v>
      </c>
      <c r="I39" s="99"/>
      <c r="J39" s="99"/>
      <c r="K39" s="99"/>
      <c r="L39" s="171">
        <f>SUM(M31:M37)</f>
        <v>0</v>
      </c>
      <c r="M39" s="171"/>
      <c r="N39" s="171"/>
      <c r="O39" s="171"/>
      <c r="P39" s="172"/>
      <c r="Q39" s="156"/>
      <c r="R39" s="50"/>
    </row>
    <row r="40" spans="2:18" s="1" customFormat="1" ht="14.4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spans="2:18" s="1" customFormat="1" ht="14.4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</row>
    <row r="42" spans="2:18" ht="13.5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1"/>
    </row>
    <row r="43" spans="2:18" ht="13.5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 spans="2:18" ht="13.5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 spans="2:18" ht="13.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 spans="2:18" ht="13.5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 spans="2:18" ht="13.5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 spans="2:18" ht="13.5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 spans="2:18" ht="13.5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pans="2:18" s="1" customFormat="1" ht="13.5">
      <c r="B50" s="48"/>
      <c r="C50" s="49"/>
      <c r="D50" s="68" t="s">
        <v>49</v>
      </c>
      <c r="E50" s="69"/>
      <c r="F50" s="69"/>
      <c r="G50" s="69"/>
      <c r="H50" s="70"/>
      <c r="I50" s="49"/>
      <c r="J50" s="68" t="s">
        <v>50</v>
      </c>
      <c r="K50" s="69"/>
      <c r="L50" s="69"/>
      <c r="M50" s="69"/>
      <c r="N50" s="69"/>
      <c r="O50" s="69"/>
      <c r="P50" s="70"/>
      <c r="Q50" s="49"/>
      <c r="R50" s="50"/>
    </row>
    <row r="51" spans="2:18" ht="13.5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 spans="2:18" ht="13.5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 spans="2:18" ht="13.5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 spans="2:18" ht="13.5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 spans="2:18" ht="13.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 spans="2:18" ht="13.5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 spans="2:18" ht="13.5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 spans="2:18" ht="13.5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pans="2:18" s="1" customFormat="1" ht="13.5">
      <c r="B59" s="48"/>
      <c r="C59" s="49"/>
      <c r="D59" s="73" t="s">
        <v>51</v>
      </c>
      <c r="E59" s="74"/>
      <c r="F59" s="74"/>
      <c r="G59" s="75" t="s">
        <v>52</v>
      </c>
      <c r="H59" s="76"/>
      <c r="I59" s="49"/>
      <c r="J59" s="73" t="s">
        <v>51</v>
      </c>
      <c r="K59" s="74"/>
      <c r="L59" s="74"/>
      <c r="M59" s="74"/>
      <c r="N59" s="75" t="s">
        <v>52</v>
      </c>
      <c r="O59" s="74"/>
      <c r="P59" s="76"/>
      <c r="Q59" s="49"/>
      <c r="R59" s="50"/>
    </row>
    <row r="60" spans="2:18" ht="13.5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pans="2:18" s="1" customFormat="1" ht="13.5">
      <c r="B61" s="48"/>
      <c r="C61" s="49"/>
      <c r="D61" s="68" t="s">
        <v>53</v>
      </c>
      <c r="E61" s="69"/>
      <c r="F61" s="69"/>
      <c r="G61" s="69"/>
      <c r="H61" s="70"/>
      <c r="I61" s="49"/>
      <c r="J61" s="68" t="s">
        <v>54</v>
      </c>
      <c r="K61" s="69"/>
      <c r="L61" s="69"/>
      <c r="M61" s="69"/>
      <c r="N61" s="69"/>
      <c r="O61" s="69"/>
      <c r="P61" s="70"/>
      <c r="Q61" s="49"/>
      <c r="R61" s="50"/>
    </row>
    <row r="62" spans="2:18" ht="13.5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 spans="2:18" ht="13.5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 spans="2:18" ht="13.5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 spans="2:18" ht="13.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 spans="2:18" ht="13.5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 spans="2:18" ht="13.5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 spans="2:18" ht="13.5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 spans="2:18" ht="13.5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pans="2:18" s="1" customFormat="1" ht="13.5">
      <c r="B70" s="48"/>
      <c r="C70" s="49"/>
      <c r="D70" s="73" t="s">
        <v>51</v>
      </c>
      <c r="E70" s="74"/>
      <c r="F70" s="74"/>
      <c r="G70" s="75" t="s">
        <v>52</v>
      </c>
      <c r="H70" s="76"/>
      <c r="I70" s="49"/>
      <c r="J70" s="73" t="s">
        <v>51</v>
      </c>
      <c r="K70" s="74"/>
      <c r="L70" s="74"/>
      <c r="M70" s="74"/>
      <c r="N70" s="75" t="s">
        <v>52</v>
      </c>
      <c r="O70" s="74"/>
      <c r="P70" s="76"/>
      <c r="Q70" s="49"/>
      <c r="R70" s="50"/>
    </row>
    <row r="71" spans="2:18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pans="2:18" s="1" customFormat="1" ht="6.95" customHeight="1">
      <c r="B75" s="80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2"/>
    </row>
    <row r="76" spans="2:18" s="1" customFormat="1" ht="36.95" customHeight="1">
      <c r="B76" s="48"/>
      <c r="C76" s="29" t="s">
        <v>131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</row>
    <row r="77" spans="2:18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</row>
    <row r="78" spans="2:18" s="1" customFormat="1" ht="30" customHeight="1">
      <c r="B78" s="48"/>
      <c r="C78" s="40" t="s">
        <v>20</v>
      </c>
      <c r="D78" s="49"/>
      <c r="E78" s="49"/>
      <c r="F78" s="160" t="str">
        <f>F6</f>
        <v>LITOMYŠL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</row>
    <row r="79" spans="2:18" ht="30" customHeight="1">
      <c r="B79" s="28"/>
      <c r="C79" s="40" t="s">
        <v>124</v>
      </c>
      <c r="D79" s="33"/>
      <c r="E79" s="33"/>
      <c r="F79" s="160" t="s">
        <v>125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1"/>
    </row>
    <row r="80" spans="2:18" s="1" customFormat="1" ht="36.95" customHeight="1">
      <c r="B80" s="48"/>
      <c r="C80" s="87" t="s">
        <v>126</v>
      </c>
      <c r="D80" s="49"/>
      <c r="E80" s="49"/>
      <c r="F80" s="89" t="str">
        <f>F8</f>
        <v>VZT - VZT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</row>
    <row r="81" spans="2:18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50"/>
    </row>
    <row r="82" spans="2:18" s="1" customFormat="1" ht="18" customHeight="1">
      <c r="B82" s="48"/>
      <c r="C82" s="40" t="s">
        <v>24</v>
      </c>
      <c r="D82" s="49"/>
      <c r="E82" s="49"/>
      <c r="F82" s="35" t="str">
        <f>F10</f>
        <v xml:space="preserve"> </v>
      </c>
      <c r="G82" s="49"/>
      <c r="H82" s="49"/>
      <c r="I82" s="49"/>
      <c r="J82" s="49"/>
      <c r="K82" s="40" t="s">
        <v>26</v>
      </c>
      <c r="L82" s="49"/>
      <c r="M82" s="92" t="str">
        <f>IF(O10="","",O10)</f>
        <v>17. 7. 2018</v>
      </c>
      <c r="N82" s="92"/>
      <c r="O82" s="92"/>
      <c r="P82" s="92"/>
      <c r="Q82" s="49"/>
      <c r="R82" s="50"/>
    </row>
    <row r="83" spans="2:18" s="1" customFormat="1" ht="6.95" customHeight="1"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50"/>
    </row>
    <row r="84" spans="2:18" s="1" customFormat="1" ht="13.5">
      <c r="B84" s="48"/>
      <c r="C84" s="40" t="s">
        <v>28</v>
      </c>
      <c r="D84" s="49"/>
      <c r="E84" s="49"/>
      <c r="F84" s="35" t="str">
        <f>E13</f>
        <v xml:space="preserve"> </v>
      </c>
      <c r="G84" s="49"/>
      <c r="H84" s="49"/>
      <c r="I84" s="49"/>
      <c r="J84" s="49"/>
      <c r="K84" s="40" t="s">
        <v>33</v>
      </c>
      <c r="L84" s="49"/>
      <c r="M84" s="35" t="str">
        <f>E19</f>
        <v xml:space="preserve"> </v>
      </c>
      <c r="N84" s="35"/>
      <c r="O84" s="35"/>
      <c r="P84" s="35"/>
      <c r="Q84" s="35"/>
      <c r="R84" s="50"/>
    </row>
    <row r="85" spans="2:18" s="1" customFormat="1" ht="14.4" customHeight="1">
      <c r="B85" s="48"/>
      <c r="C85" s="40" t="s">
        <v>31</v>
      </c>
      <c r="D85" s="49"/>
      <c r="E85" s="49"/>
      <c r="F85" s="35" t="str">
        <f>IF(E16="","",E16)</f>
        <v>Vyplň údaj</v>
      </c>
      <c r="G85" s="49"/>
      <c r="H85" s="49"/>
      <c r="I85" s="49"/>
      <c r="J85" s="49"/>
      <c r="K85" s="40" t="s">
        <v>34</v>
      </c>
      <c r="L85" s="49"/>
      <c r="M85" s="35" t="str">
        <f>E22</f>
        <v xml:space="preserve"> </v>
      </c>
      <c r="N85" s="35"/>
      <c r="O85" s="35"/>
      <c r="P85" s="35"/>
      <c r="Q85" s="35"/>
      <c r="R85" s="50"/>
    </row>
    <row r="86" spans="2:18" s="1" customFormat="1" ht="10.3" customHeight="1"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50"/>
    </row>
    <row r="87" spans="2:18" s="1" customFormat="1" ht="29.25" customHeight="1">
      <c r="B87" s="48"/>
      <c r="C87" s="173" t="s">
        <v>132</v>
      </c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73" t="s">
        <v>133</v>
      </c>
      <c r="O87" s="156"/>
      <c r="P87" s="156"/>
      <c r="Q87" s="156"/>
      <c r="R87" s="50"/>
    </row>
    <row r="88" spans="2:18" s="1" customFormat="1" ht="10.3" customHeight="1"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</row>
    <row r="89" spans="2:47" s="1" customFormat="1" ht="29.25" customHeight="1">
      <c r="B89" s="48"/>
      <c r="C89" s="174" t="s">
        <v>134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109">
        <f>N125</f>
        <v>0</v>
      </c>
      <c r="O89" s="175"/>
      <c r="P89" s="175"/>
      <c r="Q89" s="175"/>
      <c r="R89" s="50"/>
      <c r="AU89" s="24" t="s">
        <v>135</v>
      </c>
    </row>
    <row r="90" spans="2:18" s="7" customFormat="1" ht="24.95" customHeight="1">
      <c r="B90" s="176"/>
      <c r="C90" s="177"/>
      <c r="D90" s="178" t="s">
        <v>662</v>
      </c>
      <c r="E90" s="177"/>
      <c r="F90" s="177"/>
      <c r="G90" s="177"/>
      <c r="H90" s="177"/>
      <c r="I90" s="177"/>
      <c r="J90" s="177"/>
      <c r="K90" s="177"/>
      <c r="L90" s="177"/>
      <c r="M90" s="177"/>
      <c r="N90" s="179">
        <f>N126</f>
        <v>0</v>
      </c>
      <c r="O90" s="177"/>
      <c r="P90" s="177"/>
      <c r="Q90" s="177"/>
      <c r="R90" s="180"/>
    </row>
    <row r="91" spans="2:18" s="10" customFormat="1" ht="19.9" customHeight="1">
      <c r="B91" s="239"/>
      <c r="C91" s="129"/>
      <c r="D91" s="144" t="s">
        <v>663</v>
      </c>
      <c r="E91" s="129"/>
      <c r="F91" s="129"/>
      <c r="G91" s="129"/>
      <c r="H91" s="129"/>
      <c r="I91" s="129"/>
      <c r="J91" s="129"/>
      <c r="K91" s="129"/>
      <c r="L91" s="129"/>
      <c r="M91" s="129"/>
      <c r="N91" s="132">
        <f>N127</f>
        <v>0</v>
      </c>
      <c r="O91" s="129"/>
      <c r="P91" s="129"/>
      <c r="Q91" s="129"/>
      <c r="R91" s="240"/>
    </row>
    <row r="92" spans="2:18" s="7" customFormat="1" ht="24.95" customHeight="1">
      <c r="B92" s="176"/>
      <c r="C92" s="177"/>
      <c r="D92" s="178" t="s">
        <v>664</v>
      </c>
      <c r="E92" s="177"/>
      <c r="F92" s="177"/>
      <c r="G92" s="177"/>
      <c r="H92" s="177"/>
      <c r="I92" s="177"/>
      <c r="J92" s="177"/>
      <c r="K92" s="177"/>
      <c r="L92" s="177"/>
      <c r="M92" s="177"/>
      <c r="N92" s="179">
        <f>N134</f>
        <v>0</v>
      </c>
      <c r="O92" s="177"/>
      <c r="P92" s="177"/>
      <c r="Q92" s="177"/>
      <c r="R92" s="180"/>
    </row>
    <row r="93" spans="2:18" s="10" customFormat="1" ht="19.9" customHeight="1">
      <c r="B93" s="239"/>
      <c r="C93" s="129"/>
      <c r="D93" s="144" t="s">
        <v>204</v>
      </c>
      <c r="E93" s="129"/>
      <c r="F93" s="129"/>
      <c r="G93" s="129"/>
      <c r="H93" s="129"/>
      <c r="I93" s="129"/>
      <c r="J93" s="129"/>
      <c r="K93" s="129"/>
      <c r="L93" s="129"/>
      <c r="M93" s="129"/>
      <c r="N93" s="132">
        <f>N135</f>
        <v>0</v>
      </c>
      <c r="O93" s="129"/>
      <c r="P93" s="129"/>
      <c r="Q93" s="129"/>
      <c r="R93" s="240"/>
    </row>
    <row r="94" spans="2:18" s="7" customFormat="1" ht="24.95" customHeight="1">
      <c r="B94" s="176"/>
      <c r="C94" s="177"/>
      <c r="D94" s="178" t="s">
        <v>665</v>
      </c>
      <c r="E94" s="177"/>
      <c r="F94" s="177"/>
      <c r="G94" s="177"/>
      <c r="H94" s="177"/>
      <c r="I94" s="177"/>
      <c r="J94" s="177"/>
      <c r="K94" s="177"/>
      <c r="L94" s="177"/>
      <c r="M94" s="177"/>
      <c r="N94" s="179">
        <f>N139</f>
        <v>0</v>
      </c>
      <c r="O94" s="177"/>
      <c r="P94" s="177"/>
      <c r="Q94" s="177"/>
      <c r="R94" s="180"/>
    </row>
    <row r="95" spans="2:18" s="10" customFormat="1" ht="19.9" customHeight="1">
      <c r="B95" s="239"/>
      <c r="C95" s="129"/>
      <c r="D95" s="144" t="s">
        <v>666</v>
      </c>
      <c r="E95" s="129"/>
      <c r="F95" s="129"/>
      <c r="G95" s="129"/>
      <c r="H95" s="129"/>
      <c r="I95" s="129"/>
      <c r="J95" s="129"/>
      <c r="K95" s="129"/>
      <c r="L95" s="129"/>
      <c r="M95" s="129"/>
      <c r="N95" s="132">
        <f>N140</f>
        <v>0</v>
      </c>
      <c r="O95" s="129"/>
      <c r="P95" s="129"/>
      <c r="Q95" s="129"/>
      <c r="R95" s="240"/>
    </row>
    <row r="96" spans="2:18" s="10" customFormat="1" ht="19.9" customHeight="1">
      <c r="B96" s="239"/>
      <c r="C96" s="129"/>
      <c r="D96" s="144" t="s">
        <v>667</v>
      </c>
      <c r="E96" s="129"/>
      <c r="F96" s="129"/>
      <c r="G96" s="129"/>
      <c r="H96" s="129"/>
      <c r="I96" s="129"/>
      <c r="J96" s="129"/>
      <c r="K96" s="129"/>
      <c r="L96" s="129"/>
      <c r="M96" s="129"/>
      <c r="N96" s="132">
        <f>N183</f>
        <v>0</v>
      </c>
      <c r="O96" s="129"/>
      <c r="P96" s="129"/>
      <c r="Q96" s="129"/>
      <c r="R96" s="240"/>
    </row>
    <row r="97" spans="2:18" s="7" customFormat="1" ht="21.8" customHeight="1">
      <c r="B97" s="176"/>
      <c r="C97" s="177"/>
      <c r="D97" s="178" t="s">
        <v>137</v>
      </c>
      <c r="E97" s="177"/>
      <c r="F97" s="177"/>
      <c r="G97" s="177"/>
      <c r="H97" s="177"/>
      <c r="I97" s="177"/>
      <c r="J97" s="177"/>
      <c r="K97" s="177"/>
      <c r="L97" s="177"/>
      <c r="M97" s="177"/>
      <c r="N97" s="181">
        <f>N199</f>
        <v>0</v>
      </c>
      <c r="O97" s="177"/>
      <c r="P97" s="177"/>
      <c r="Q97" s="177"/>
      <c r="R97" s="180"/>
    </row>
    <row r="98" spans="2:18" s="1" customFormat="1" ht="21.8" customHeight="1">
      <c r="B98" s="48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50"/>
    </row>
    <row r="99" spans="2:21" s="1" customFormat="1" ht="29.25" customHeight="1">
      <c r="B99" s="48"/>
      <c r="C99" s="174" t="s">
        <v>138</v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175">
        <f>ROUND(N100+N101+N102+N103+N104+N105,0)</f>
        <v>0</v>
      </c>
      <c r="O99" s="182"/>
      <c r="P99" s="182"/>
      <c r="Q99" s="182"/>
      <c r="R99" s="50"/>
      <c r="T99" s="183"/>
      <c r="U99" s="184" t="s">
        <v>39</v>
      </c>
    </row>
    <row r="100" spans="2:65" s="1" customFormat="1" ht="18" customHeight="1">
      <c r="B100" s="185"/>
      <c r="C100" s="186"/>
      <c r="D100" s="150" t="s">
        <v>139</v>
      </c>
      <c r="E100" s="187"/>
      <c r="F100" s="187"/>
      <c r="G100" s="187"/>
      <c r="H100" s="187"/>
      <c r="I100" s="186"/>
      <c r="J100" s="186"/>
      <c r="K100" s="186"/>
      <c r="L100" s="186"/>
      <c r="M100" s="186"/>
      <c r="N100" s="145">
        <f>ROUND(N89*T100,0)</f>
        <v>0</v>
      </c>
      <c r="O100" s="188"/>
      <c r="P100" s="188"/>
      <c r="Q100" s="188"/>
      <c r="R100" s="189"/>
      <c r="S100" s="190"/>
      <c r="T100" s="191"/>
      <c r="U100" s="192" t="s">
        <v>40</v>
      </c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3" t="s">
        <v>140</v>
      </c>
      <c r="AZ100" s="190"/>
      <c r="BA100" s="190"/>
      <c r="BB100" s="190"/>
      <c r="BC100" s="190"/>
      <c r="BD100" s="190"/>
      <c r="BE100" s="194">
        <f>IF(U100="základní",N100,0)</f>
        <v>0</v>
      </c>
      <c r="BF100" s="194">
        <f>IF(U100="snížená",N100,0)</f>
        <v>0</v>
      </c>
      <c r="BG100" s="194">
        <f>IF(U100="zákl. přenesená",N100,0)</f>
        <v>0</v>
      </c>
      <c r="BH100" s="194">
        <f>IF(U100="sníž. přenesená",N100,0)</f>
        <v>0</v>
      </c>
      <c r="BI100" s="194">
        <f>IF(U100="nulová",N100,0)</f>
        <v>0</v>
      </c>
      <c r="BJ100" s="193" t="s">
        <v>11</v>
      </c>
      <c r="BK100" s="190"/>
      <c r="BL100" s="190"/>
      <c r="BM100" s="190"/>
    </row>
    <row r="101" spans="2:65" s="1" customFormat="1" ht="18" customHeight="1">
      <c r="B101" s="185"/>
      <c r="C101" s="186"/>
      <c r="D101" s="150" t="s">
        <v>141</v>
      </c>
      <c r="E101" s="187"/>
      <c r="F101" s="187"/>
      <c r="G101" s="187"/>
      <c r="H101" s="187"/>
      <c r="I101" s="186"/>
      <c r="J101" s="186"/>
      <c r="K101" s="186"/>
      <c r="L101" s="186"/>
      <c r="M101" s="186"/>
      <c r="N101" s="145">
        <f>ROUND(N89*T101,0)</f>
        <v>0</v>
      </c>
      <c r="O101" s="188"/>
      <c r="P101" s="188"/>
      <c r="Q101" s="188"/>
      <c r="R101" s="189"/>
      <c r="S101" s="190"/>
      <c r="T101" s="191"/>
      <c r="U101" s="192" t="s">
        <v>40</v>
      </c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190"/>
      <c r="AL101" s="190"/>
      <c r="AM101" s="190"/>
      <c r="AN101" s="190"/>
      <c r="AO101" s="190"/>
      <c r="AP101" s="190"/>
      <c r="AQ101" s="190"/>
      <c r="AR101" s="190"/>
      <c r="AS101" s="190"/>
      <c r="AT101" s="190"/>
      <c r="AU101" s="190"/>
      <c r="AV101" s="190"/>
      <c r="AW101" s="190"/>
      <c r="AX101" s="190"/>
      <c r="AY101" s="193" t="s">
        <v>140</v>
      </c>
      <c r="AZ101" s="190"/>
      <c r="BA101" s="190"/>
      <c r="BB101" s="190"/>
      <c r="BC101" s="190"/>
      <c r="BD101" s="190"/>
      <c r="BE101" s="194">
        <f>IF(U101="základní",N101,0)</f>
        <v>0</v>
      </c>
      <c r="BF101" s="194">
        <f>IF(U101="snížená",N101,0)</f>
        <v>0</v>
      </c>
      <c r="BG101" s="194">
        <f>IF(U101="zákl. přenesená",N101,0)</f>
        <v>0</v>
      </c>
      <c r="BH101" s="194">
        <f>IF(U101="sníž. přenesená",N101,0)</f>
        <v>0</v>
      </c>
      <c r="BI101" s="194">
        <f>IF(U101="nulová",N101,0)</f>
        <v>0</v>
      </c>
      <c r="BJ101" s="193" t="s">
        <v>11</v>
      </c>
      <c r="BK101" s="190"/>
      <c r="BL101" s="190"/>
      <c r="BM101" s="190"/>
    </row>
    <row r="102" spans="2:65" s="1" customFormat="1" ht="18" customHeight="1">
      <c r="B102" s="185"/>
      <c r="C102" s="186"/>
      <c r="D102" s="150" t="s">
        <v>142</v>
      </c>
      <c r="E102" s="187"/>
      <c r="F102" s="187"/>
      <c r="G102" s="187"/>
      <c r="H102" s="187"/>
      <c r="I102" s="186"/>
      <c r="J102" s="186"/>
      <c r="K102" s="186"/>
      <c r="L102" s="186"/>
      <c r="M102" s="186"/>
      <c r="N102" s="145">
        <f>ROUND(N89*T102,0)</f>
        <v>0</v>
      </c>
      <c r="O102" s="188"/>
      <c r="P102" s="188"/>
      <c r="Q102" s="188"/>
      <c r="R102" s="189"/>
      <c r="S102" s="190"/>
      <c r="T102" s="191"/>
      <c r="U102" s="192" t="s">
        <v>40</v>
      </c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  <c r="AL102" s="190"/>
      <c r="AM102" s="190"/>
      <c r="AN102" s="190"/>
      <c r="AO102" s="190"/>
      <c r="AP102" s="190"/>
      <c r="AQ102" s="190"/>
      <c r="AR102" s="190"/>
      <c r="AS102" s="190"/>
      <c r="AT102" s="190"/>
      <c r="AU102" s="190"/>
      <c r="AV102" s="190"/>
      <c r="AW102" s="190"/>
      <c r="AX102" s="190"/>
      <c r="AY102" s="193" t="s">
        <v>140</v>
      </c>
      <c r="AZ102" s="190"/>
      <c r="BA102" s="190"/>
      <c r="BB102" s="190"/>
      <c r="BC102" s="190"/>
      <c r="BD102" s="190"/>
      <c r="BE102" s="194">
        <f>IF(U102="základní",N102,0)</f>
        <v>0</v>
      </c>
      <c r="BF102" s="194">
        <f>IF(U102="snížená",N102,0)</f>
        <v>0</v>
      </c>
      <c r="BG102" s="194">
        <f>IF(U102="zákl. přenesená",N102,0)</f>
        <v>0</v>
      </c>
      <c r="BH102" s="194">
        <f>IF(U102="sníž. přenesená",N102,0)</f>
        <v>0</v>
      </c>
      <c r="BI102" s="194">
        <f>IF(U102="nulová",N102,0)</f>
        <v>0</v>
      </c>
      <c r="BJ102" s="193" t="s">
        <v>11</v>
      </c>
      <c r="BK102" s="190"/>
      <c r="BL102" s="190"/>
      <c r="BM102" s="190"/>
    </row>
    <row r="103" spans="2:65" s="1" customFormat="1" ht="18" customHeight="1">
      <c r="B103" s="185"/>
      <c r="C103" s="186"/>
      <c r="D103" s="150" t="s">
        <v>143</v>
      </c>
      <c r="E103" s="187"/>
      <c r="F103" s="187"/>
      <c r="G103" s="187"/>
      <c r="H103" s="187"/>
      <c r="I103" s="186"/>
      <c r="J103" s="186"/>
      <c r="K103" s="186"/>
      <c r="L103" s="186"/>
      <c r="M103" s="186"/>
      <c r="N103" s="145">
        <f>ROUND(N89*T103,0)</f>
        <v>0</v>
      </c>
      <c r="O103" s="188"/>
      <c r="P103" s="188"/>
      <c r="Q103" s="188"/>
      <c r="R103" s="189"/>
      <c r="S103" s="190"/>
      <c r="T103" s="191"/>
      <c r="U103" s="192" t="s">
        <v>40</v>
      </c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0"/>
      <c r="AJ103" s="190"/>
      <c r="AK103" s="190"/>
      <c r="AL103" s="190"/>
      <c r="AM103" s="190"/>
      <c r="AN103" s="190"/>
      <c r="AO103" s="190"/>
      <c r="AP103" s="190"/>
      <c r="AQ103" s="190"/>
      <c r="AR103" s="190"/>
      <c r="AS103" s="190"/>
      <c r="AT103" s="190"/>
      <c r="AU103" s="190"/>
      <c r="AV103" s="190"/>
      <c r="AW103" s="190"/>
      <c r="AX103" s="190"/>
      <c r="AY103" s="193" t="s">
        <v>140</v>
      </c>
      <c r="AZ103" s="190"/>
      <c r="BA103" s="190"/>
      <c r="BB103" s="190"/>
      <c r="BC103" s="190"/>
      <c r="BD103" s="190"/>
      <c r="BE103" s="194">
        <f>IF(U103="základní",N103,0)</f>
        <v>0</v>
      </c>
      <c r="BF103" s="194">
        <f>IF(U103="snížená",N103,0)</f>
        <v>0</v>
      </c>
      <c r="BG103" s="194">
        <f>IF(U103="zákl. přenesená",N103,0)</f>
        <v>0</v>
      </c>
      <c r="BH103" s="194">
        <f>IF(U103="sníž. přenesená",N103,0)</f>
        <v>0</v>
      </c>
      <c r="BI103" s="194">
        <f>IF(U103="nulová",N103,0)</f>
        <v>0</v>
      </c>
      <c r="BJ103" s="193" t="s">
        <v>11</v>
      </c>
      <c r="BK103" s="190"/>
      <c r="BL103" s="190"/>
      <c r="BM103" s="190"/>
    </row>
    <row r="104" spans="2:65" s="1" customFormat="1" ht="18" customHeight="1">
      <c r="B104" s="185"/>
      <c r="C104" s="186"/>
      <c r="D104" s="150" t="s">
        <v>144</v>
      </c>
      <c r="E104" s="187"/>
      <c r="F104" s="187"/>
      <c r="G104" s="187"/>
      <c r="H104" s="187"/>
      <c r="I104" s="186"/>
      <c r="J104" s="186"/>
      <c r="K104" s="186"/>
      <c r="L104" s="186"/>
      <c r="M104" s="186"/>
      <c r="N104" s="145">
        <f>ROUND(N89*T104,0)</f>
        <v>0</v>
      </c>
      <c r="O104" s="188"/>
      <c r="P104" s="188"/>
      <c r="Q104" s="188"/>
      <c r="R104" s="189"/>
      <c r="S104" s="190"/>
      <c r="T104" s="191"/>
      <c r="U104" s="192" t="s">
        <v>40</v>
      </c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90"/>
      <c r="AH104" s="190"/>
      <c r="AI104" s="190"/>
      <c r="AJ104" s="190"/>
      <c r="AK104" s="190"/>
      <c r="AL104" s="190"/>
      <c r="AM104" s="190"/>
      <c r="AN104" s="190"/>
      <c r="AO104" s="190"/>
      <c r="AP104" s="190"/>
      <c r="AQ104" s="190"/>
      <c r="AR104" s="190"/>
      <c r="AS104" s="190"/>
      <c r="AT104" s="190"/>
      <c r="AU104" s="190"/>
      <c r="AV104" s="190"/>
      <c r="AW104" s="190"/>
      <c r="AX104" s="190"/>
      <c r="AY104" s="193" t="s">
        <v>140</v>
      </c>
      <c r="AZ104" s="190"/>
      <c r="BA104" s="190"/>
      <c r="BB104" s="190"/>
      <c r="BC104" s="190"/>
      <c r="BD104" s="190"/>
      <c r="BE104" s="194">
        <f>IF(U104="základní",N104,0)</f>
        <v>0</v>
      </c>
      <c r="BF104" s="194">
        <f>IF(U104="snížená",N104,0)</f>
        <v>0</v>
      </c>
      <c r="BG104" s="194">
        <f>IF(U104="zákl. přenesená",N104,0)</f>
        <v>0</v>
      </c>
      <c r="BH104" s="194">
        <f>IF(U104="sníž. přenesená",N104,0)</f>
        <v>0</v>
      </c>
      <c r="BI104" s="194">
        <f>IF(U104="nulová",N104,0)</f>
        <v>0</v>
      </c>
      <c r="BJ104" s="193" t="s">
        <v>11</v>
      </c>
      <c r="BK104" s="190"/>
      <c r="BL104" s="190"/>
      <c r="BM104" s="190"/>
    </row>
    <row r="105" spans="2:65" s="1" customFormat="1" ht="18" customHeight="1">
      <c r="B105" s="185"/>
      <c r="C105" s="186"/>
      <c r="D105" s="187" t="s">
        <v>145</v>
      </c>
      <c r="E105" s="186"/>
      <c r="F105" s="186"/>
      <c r="G105" s="186"/>
      <c r="H105" s="186"/>
      <c r="I105" s="186"/>
      <c r="J105" s="186"/>
      <c r="K105" s="186"/>
      <c r="L105" s="186"/>
      <c r="M105" s="186"/>
      <c r="N105" s="145">
        <f>ROUND(N89*T105,0)</f>
        <v>0</v>
      </c>
      <c r="O105" s="188"/>
      <c r="P105" s="188"/>
      <c r="Q105" s="188"/>
      <c r="R105" s="189"/>
      <c r="S105" s="190"/>
      <c r="T105" s="195"/>
      <c r="U105" s="196" t="s">
        <v>40</v>
      </c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  <c r="AF105" s="190"/>
      <c r="AG105" s="190"/>
      <c r="AH105" s="190"/>
      <c r="AI105" s="190"/>
      <c r="AJ105" s="190"/>
      <c r="AK105" s="190"/>
      <c r="AL105" s="190"/>
      <c r="AM105" s="190"/>
      <c r="AN105" s="190"/>
      <c r="AO105" s="190"/>
      <c r="AP105" s="190"/>
      <c r="AQ105" s="190"/>
      <c r="AR105" s="190"/>
      <c r="AS105" s="190"/>
      <c r="AT105" s="190"/>
      <c r="AU105" s="190"/>
      <c r="AV105" s="190"/>
      <c r="AW105" s="190"/>
      <c r="AX105" s="190"/>
      <c r="AY105" s="193" t="s">
        <v>146</v>
      </c>
      <c r="AZ105" s="190"/>
      <c r="BA105" s="190"/>
      <c r="BB105" s="190"/>
      <c r="BC105" s="190"/>
      <c r="BD105" s="190"/>
      <c r="BE105" s="194">
        <f>IF(U105="základní",N105,0)</f>
        <v>0</v>
      </c>
      <c r="BF105" s="194">
        <f>IF(U105="snížená",N105,0)</f>
        <v>0</v>
      </c>
      <c r="BG105" s="194">
        <f>IF(U105="zákl. přenesená",N105,0)</f>
        <v>0</v>
      </c>
      <c r="BH105" s="194">
        <f>IF(U105="sníž. přenesená",N105,0)</f>
        <v>0</v>
      </c>
      <c r="BI105" s="194">
        <f>IF(U105="nulová",N105,0)</f>
        <v>0</v>
      </c>
      <c r="BJ105" s="193" t="s">
        <v>11</v>
      </c>
      <c r="BK105" s="190"/>
      <c r="BL105" s="190"/>
      <c r="BM105" s="190"/>
    </row>
    <row r="106" spans="2:18" s="1" customFormat="1" ht="13.5"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50"/>
    </row>
    <row r="107" spans="2:18" s="1" customFormat="1" ht="29.25" customHeight="1">
      <c r="B107" s="48"/>
      <c r="C107" s="155" t="s">
        <v>117</v>
      </c>
      <c r="D107" s="156"/>
      <c r="E107" s="156"/>
      <c r="F107" s="156"/>
      <c r="G107" s="156"/>
      <c r="H107" s="156"/>
      <c r="I107" s="156"/>
      <c r="J107" s="156"/>
      <c r="K107" s="156"/>
      <c r="L107" s="157">
        <f>ROUND(SUM(N89+N99),0)</f>
        <v>0</v>
      </c>
      <c r="M107" s="157"/>
      <c r="N107" s="157"/>
      <c r="O107" s="157"/>
      <c r="P107" s="157"/>
      <c r="Q107" s="157"/>
      <c r="R107" s="50"/>
    </row>
    <row r="108" spans="2:18" s="1" customFormat="1" ht="6.95" customHeight="1">
      <c r="B108" s="77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9"/>
    </row>
    <row r="112" spans="2:18" s="1" customFormat="1" ht="6.95" customHeight="1">
      <c r="B112" s="80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2"/>
    </row>
    <row r="113" spans="2:18" s="1" customFormat="1" ht="36.95" customHeight="1">
      <c r="B113" s="48"/>
      <c r="C113" s="29" t="s">
        <v>147</v>
      </c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50"/>
    </row>
    <row r="114" spans="2:18" s="1" customFormat="1" ht="6.95" customHeight="1"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spans="2:18" s="1" customFormat="1" ht="30" customHeight="1">
      <c r="B115" s="48"/>
      <c r="C115" s="40" t="s">
        <v>20</v>
      </c>
      <c r="D115" s="49"/>
      <c r="E115" s="49"/>
      <c r="F115" s="160" t="str">
        <f>F6</f>
        <v>LITOMYŠL</v>
      </c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9"/>
      <c r="R115" s="50"/>
    </row>
    <row r="116" spans="2:18" ht="30" customHeight="1">
      <c r="B116" s="28"/>
      <c r="C116" s="40" t="s">
        <v>124</v>
      </c>
      <c r="D116" s="33"/>
      <c r="E116" s="33"/>
      <c r="F116" s="160" t="s">
        <v>125</v>
      </c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1"/>
    </row>
    <row r="117" spans="2:18" s="1" customFormat="1" ht="36.95" customHeight="1">
      <c r="B117" s="48"/>
      <c r="C117" s="87" t="s">
        <v>126</v>
      </c>
      <c r="D117" s="49"/>
      <c r="E117" s="49"/>
      <c r="F117" s="89" t="str">
        <f>F8</f>
        <v>VZT - VZT</v>
      </c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50"/>
    </row>
    <row r="118" spans="2:18" s="1" customFormat="1" ht="6.95" customHeight="1"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50"/>
    </row>
    <row r="119" spans="2:18" s="1" customFormat="1" ht="18" customHeight="1">
      <c r="B119" s="48"/>
      <c r="C119" s="40" t="s">
        <v>24</v>
      </c>
      <c r="D119" s="49"/>
      <c r="E119" s="49"/>
      <c r="F119" s="35" t="str">
        <f>F10</f>
        <v xml:space="preserve"> </v>
      </c>
      <c r="G119" s="49"/>
      <c r="H119" s="49"/>
      <c r="I119" s="49"/>
      <c r="J119" s="49"/>
      <c r="K119" s="40" t="s">
        <v>26</v>
      </c>
      <c r="L119" s="49"/>
      <c r="M119" s="92" t="str">
        <f>IF(O10="","",O10)</f>
        <v>17. 7. 2018</v>
      </c>
      <c r="N119" s="92"/>
      <c r="O119" s="92"/>
      <c r="P119" s="92"/>
      <c r="Q119" s="49"/>
      <c r="R119" s="50"/>
    </row>
    <row r="120" spans="2:18" s="1" customFormat="1" ht="6.95" customHeight="1">
      <c r="B120" s="48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50"/>
    </row>
    <row r="121" spans="2:18" s="1" customFormat="1" ht="13.5">
      <c r="B121" s="48"/>
      <c r="C121" s="40" t="s">
        <v>28</v>
      </c>
      <c r="D121" s="49"/>
      <c r="E121" s="49"/>
      <c r="F121" s="35" t="str">
        <f>E13</f>
        <v xml:space="preserve"> </v>
      </c>
      <c r="G121" s="49"/>
      <c r="H121" s="49"/>
      <c r="I121" s="49"/>
      <c r="J121" s="49"/>
      <c r="K121" s="40" t="s">
        <v>33</v>
      </c>
      <c r="L121" s="49"/>
      <c r="M121" s="35" t="str">
        <f>E19</f>
        <v xml:space="preserve"> </v>
      </c>
      <c r="N121" s="35"/>
      <c r="O121" s="35"/>
      <c r="P121" s="35"/>
      <c r="Q121" s="35"/>
      <c r="R121" s="50"/>
    </row>
    <row r="122" spans="2:18" s="1" customFormat="1" ht="14.4" customHeight="1">
      <c r="B122" s="48"/>
      <c r="C122" s="40" t="s">
        <v>31</v>
      </c>
      <c r="D122" s="49"/>
      <c r="E122" s="49"/>
      <c r="F122" s="35" t="str">
        <f>IF(E16="","",E16)</f>
        <v>Vyplň údaj</v>
      </c>
      <c r="G122" s="49"/>
      <c r="H122" s="49"/>
      <c r="I122" s="49"/>
      <c r="J122" s="49"/>
      <c r="K122" s="40" t="s">
        <v>34</v>
      </c>
      <c r="L122" s="49"/>
      <c r="M122" s="35" t="str">
        <f>E22</f>
        <v xml:space="preserve"> </v>
      </c>
      <c r="N122" s="35"/>
      <c r="O122" s="35"/>
      <c r="P122" s="35"/>
      <c r="Q122" s="35"/>
      <c r="R122" s="50"/>
    </row>
    <row r="123" spans="2:18" s="1" customFormat="1" ht="10.3" customHeight="1">
      <c r="B123" s="48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50"/>
    </row>
    <row r="124" spans="2:27" s="8" customFormat="1" ht="29.25" customHeight="1">
      <c r="B124" s="197"/>
      <c r="C124" s="198" t="s">
        <v>148</v>
      </c>
      <c r="D124" s="199" t="s">
        <v>149</v>
      </c>
      <c r="E124" s="199" t="s">
        <v>57</v>
      </c>
      <c r="F124" s="199" t="s">
        <v>150</v>
      </c>
      <c r="G124" s="199"/>
      <c r="H124" s="199"/>
      <c r="I124" s="199"/>
      <c r="J124" s="199" t="s">
        <v>151</v>
      </c>
      <c r="K124" s="199" t="s">
        <v>152</v>
      </c>
      <c r="L124" s="199" t="s">
        <v>153</v>
      </c>
      <c r="M124" s="199"/>
      <c r="N124" s="199" t="s">
        <v>133</v>
      </c>
      <c r="O124" s="199"/>
      <c r="P124" s="199"/>
      <c r="Q124" s="200"/>
      <c r="R124" s="201"/>
      <c r="T124" s="102" t="s">
        <v>154</v>
      </c>
      <c r="U124" s="103" t="s">
        <v>39</v>
      </c>
      <c r="V124" s="103" t="s">
        <v>155</v>
      </c>
      <c r="W124" s="103" t="s">
        <v>156</v>
      </c>
      <c r="X124" s="103" t="s">
        <v>157</v>
      </c>
      <c r="Y124" s="103" t="s">
        <v>158</v>
      </c>
      <c r="Z124" s="103" t="s">
        <v>159</v>
      </c>
      <c r="AA124" s="104" t="s">
        <v>160</v>
      </c>
    </row>
    <row r="125" spans="2:63" s="1" customFormat="1" ht="29.25" customHeight="1">
      <c r="B125" s="48"/>
      <c r="C125" s="106" t="s">
        <v>130</v>
      </c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202">
        <f>BK125</f>
        <v>0</v>
      </c>
      <c r="O125" s="203"/>
      <c r="P125" s="203"/>
      <c r="Q125" s="203"/>
      <c r="R125" s="50"/>
      <c r="T125" s="105"/>
      <c r="U125" s="69"/>
      <c r="V125" s="69"/>
      <c r="W125" s="204">
        <f>W126+W134+W139+W199</f>
        <v>0</v>
      </c>
      <c r="X125" s="69"/>
      <c r="Y125" s="204">
        <f>Y126+Y134+Y139+Y199</f>
        <v>0.56149</v>
      </c>
      <c r="Z125" s="69"/>
      <c r="AA125" s="205">
        <f>AA126+AA134+AA139+AA199</f>
        <v>0</v>
      </c>
      <c r="AT125" s="24" t="s">
        <v>74</v>
      </c>
      <c r="AU125" s="24" t="s">
        <v>135</v>
      </c>
      <c r="BK125" s="206">
        <f>BK126+BK134+BK139+BK199</f>
        <v>0</v>
      </c>
    </row>
    <row r="126" spans="2:63" s="9" customFormat="1" ht="37.4" customHeight="1">
      <c r="B126" s="207"/>
      <c r="C126" s="208"/>
      <c r="D126" s="209" t="s">
        <v>662</v>
      </c>
      <c r="E126" s="209"/>
      <c r="F126" s="209"/>
      <c r="G126" s="209"/>
      <c r="H126" s="209"/>
      <c r="I126" s="209"/>
      <c r="J126" s="209"/>
      <c r="K126" s="209"/>
      <c r="L126" s="209"/>
      <c r="M126" s="209"/>
      <c r="N126" s="181">
        <f>BK126</f>
        <v>0</v>
      </c>
      <c r="O126" s="179"/>
      <c r="P126" s="179"/>
      <c r="Q126" s="179"/>
      <c r="R126" s="212"/>
      <c r="T126" s="213"/>
      <c r="U126" s="208"/>
      <c r="V126" s="208"/>
      <c r="W126" s="214">
        <f>W127</f>
        <v>0</v>
      </c>
      <c r="X126" s="208"/>
      <c r="Y126" s="214">
        <f>Y127</f>
        <v>0.0432</v>
      </c>
      <c r="Z126" s="208"/>
      <c r="AA126" s="215">
        <f>AA127</f>
        <v>0</v>
      </c>
      <c r="AR126" s="216" t="s">
        <v>11</v>
      </c>
      <c r="AT126" s="217" t="s">
        <v>74</v>
      </c>
      <c r="AU126" s="217" t="s">
        <v>75</v>
      </c>
      <c r="AY126" s="216" t="s">
        <v>162</v>
      </c>
      <c r="BK126" s="218">
        <f>BK127</f>
        <v>0</v>
      </c>
    </row>
    <row r="127" spans="2:63" s="9" customFormat="1" ht="19.9" customHeight="1">
      <c r="B127" s="207"/>
      <c r="C127" s="208"/>
      <c r="D127" s="241" t="s">
        <v>663</v>
      </c>
      <c r="E127" s="241"/>
      <c r="F127" s="241"/>
      <c r="G127" s="241"/>
      <c r="H127" s="241"/>
      <c r="I127" s="241"/>
      <c r="J127" s="241"/>
      <c r="K127" s="241"/>
      <c r="L127" s="241"/>
      <c r="M127" s="241"/>
      <c r="N127" s="242">
        <f>BK127</f>
        <v>0</v>
      </c>
      <c r="O127" s="243"/>
      <c r="P127" s="243"/>
      <c r="Q127" s="243"/>
      <c r="R127" s="212"/>
      <c r="T127" s="213"/>
      <c r="U127" s="208"/>
      <c r="V127" s="208"/>
      <c r="W127" s="214">
        <f>SUM(W128:W133)</f>
        <v>0</v>
      </c>
      <c r="X127" s="208"/>
      <c r="Y127" s="214">
        <f>SUM(Y128:Y133)</f>
        <v>0.0432</v>
      </c>
      <c r="Z127" s="208"/>
      <c r="AA127" s="215">
        <f>SUM(AA128:AA133)</f>
        <v>0</v>
      </c>
      <c r="AR127" s="216" t="s">
        <v>11</v>
      </c>
      <c r="AT127" s="217" t="s">
        <v>74</v>
      </c>
      <c r="AU127" s="217" t="s">
        <v>11</v>
      </c>
      <c r="AY127" s="216" t="s">
        <v>162</v>
      </c>
      <c r="BK127" s="218">
        <f>SUM(BK128:BK133)</f>
        <v>0</v>
      </c>
    </row>
    <row r="128" spans="2:65" s="1" customFormat="1" ht="25.5" customHeight="1">
      <c r="B128" s="185"/>
      <c r="C128" s="246" t="s">
        <v>11</v>
      </c>
      <c r="D128" s="246" t="s">
        <v>249</v>
      </c>
      <c r="E128" s="247" t="s">
        <v>668</v>
      </c>
      <c r="F128" s="248" t="s">
        <v>669</v>
      </c>
      <c r="G128" s="248"/>
      <c r="H128" s="248"/>
      <c r="I128" s="248"/>
      <c r="J128" s="249" t="s">
        <v>246</v>
      </c>
      <c r="K128" s="250">
        <v>30</v>
      </c>
      <c r="L128" s="251">
        <v>0</v>
      </c>
      <c r="M128" s="251"/>
      <c r="N128" s="252">
        <f>ROUND(L128*K128,0)</f>
        <v>0</v>
      </c>
      <c r="O128" s="225"/>
      <c r="P128" s="225"/>
      <c r="Q128" s="225"/>
      <c r="R128" s="189"/>
      <c r="T128" s="226" t="s">
        <v>5</v>
      </c>
      <c r="U128" s="58" t="s">
        <v>40</v>
      </c>
      <c r="V128" s="49"/>
      <c r="W128" s="227">
        <f>V128*K128</f>
        <v>0</v>
      </c>
      <c r="X128" s="227">
        <v>0</v>
      </c>
      <c r="Y128" s="227">
        <f>X128*K128</f>
        <v>0</v>
      </c>
      <c r="Z128" s="227">
        <v>0</v>
      </c>
      <c r="AA128" s="228">
        <f>Z128*K128</f>
        <v>0</v>
      </c>
      <c r="AR128" s="24" t="s">
        <v>496</v>
      </c>
      <c r="AT128" s="24" t="s">
        <v>249</v>
      </c>
      <c r="AU128" s="24" t="s">
        <v>84</v>
      </c>
      <c r="AY128" s="24" t="s">
        <v>162</v>
      </c>
      <c r="BE128" s="149">
        <f>IF(U128="základní",N128,0)</f>
        <v>0</v>
      </c>
      <c r="BF128" s="149">
        <f>IF(U128="snížená",N128,0)</f>
        <v>0</v>
      </c>
      <c r="BG128" s="149">
        <f>IF(U128="zákl. přenesená",N128,0)</f>
        <v>0</v>
      </c>
      <c r="BH128" s="149">
        <f>IF(U128="sníž. přenesená",N128,0)</f>
        <v>0</v>
      </c>
      <c r="BI128" s="149">
        <f>IF(U128="nulová",N128,0)</f>
        <v>0</v>
      </c>
      <c r="BJ128" s="24" t="s">
        <v>11</v>
      </c>
      <c r="BK128" s="149">
        <f>ROUND(L128*K128,0)</f>
        <v>0</v>
      </c>
      <c r="BL128" s="24" t="s">
        <v>161</v>
      </c>
      <c r="BM128" s="24" t="s">
        <v>670</v>
      </c>
    </row>
    <row r="129" spans="2:65" s="1" customFormat="1" ht="38.25" customHeight="1">
      <c r="B129" s="185"/>
      <c r="C129" s="246" t="s">
        <v>84</v>
      </c>
      <c r="D129" s="246" t="s">
        <v>249</v>
      </c>
      <c r="E129" s="247" t="s">
        <v>671</v>
      </c>
      <c r="F129" s="248" t="s">
        <v>672</v>
      </c>
      <c r="G129" s="248"/>
      <c r="H129" s="248"/>
      <c r="I129" s="248"/>
      <c r="J129" s="249" t="s">
        <v>246</v>
      </c>
      <c r="K129" s="250">
        <v>30</v>
      </c>
      <c r="L129" s="251">
        <v>0</v>
      </c>
      <c r="M129" s="251"/>
      <c r="N129" s="252">
        <f>ROUND(L129*K129,0)</f>
        <v>0</v>
      </c>
      <c r="O129" s="225"/>
      <c r="P129" s="225"/>
      <c r="Q129" s="225"/>
      <c r="R129" s="189"/>
      <c r="T129" s="226" t="s">
        <v>5</v>
      </c>
      <c r="U129" s="58" t="s">
        <v>40</v>
      </c>
      <c r="V129" s="49"/>
      <c r="W129" s="227">
        <f>V129*K129</f>
        <v>0</v>
      </c>
      <c r="X129" s="227">
        <v>0.00144</v>
      </c>
      <c r="Y129" s="227">
        <f>X129*K129</f>
        <v>0.0432</v>
      </c>
      <c r="Z129" s="227">
        <v>0</v>
      </c>
      <c r="AA129" s="228">
        <f>Z129*K129</f>
        <v>0</v>
      </c>
      <c r="AR129" s="24" t="s">
        <v>496</v>
      </c>
      <c r="AT129" s="24" t="s">
        <v>249</v>
      </c>
      <c r="AU129" s="24" t="s">
        <v>84</v>
      </c>
      <c r="AY129" s="24" t="s">
        <v>162</v>
      </c>
      <c r="BE129" s="149">
        <f>IF(U129="základní",N129,0)</f>
        <v>0</v>
      </c>
      <c r="BF129" s="149">
        <f>IF(U129="snížená",N129,0)</f>
        <v>0</v>
      </c>
      <c r="BG129" s="149">
        <f>IF(U129="zákl. přenesená",N129,0)</f>
        <v>0</v>
      </c>
      <c r="BH129" s="149">
        <f>IF(U129="sníž. přenesená",N129,0)</f>
        <v>0</v>
      </c>
      <c r="BI129" s="149">
        <f>IF(U129="nulová",N129,0)</f>
        <v>0</v>
      </c>
      <c r="BJ129" s="24" t="s">
        <v>11</v>
      </c>
      <c r="BK129" s="149">
        <f>ROUND(L129*K129,0)</f>
        <v>0</v>
      </c>
      <c r="BL129" s="24" t="s">
        <v>161</v>
      </c>
      <c r="BM129" s="24" t="s">
        <v>673</v>
      </c>
    </row>
    <row r="130" spans="2:47" s="1" customFormat="1" ht="24" customHeight="1">
      <c r="B130" s="48"/>
      <c r="C130" s="49"/>
      <c r="D130" s="49"/>
      <c r="E130" s="49"/>
      <c r="F130" s="255" t="s">
        <v>674</v>
      </c>
      <c r="G130" s="69"/>
      <c r="H130" s="69"/>
      <c r="I130" s="69"/>
      <c r="J130" s="49"/>
      <c r="K130" s="49"/>
      <c r="L130" s="49"/>
      <c r="M130" s="49"/>
      <c r="N130" s="49"/>
      <c r="O130" s="49"/>
      <c r="P130" s="49"/>
      <c r="Q130" s="49"/>
      <c r="R130" s="50"/>
      <c r="T130" s="231"/>
      <c r="U130" s="49"/>
      <c r="V130" s="49"/>
      <c r="W130" s="49"/>
      <c r="X130" s="49"/>
      <c r="Y130" s="49"/>
      <c r="Z130" s="49"/>
      <c r="AA130" s="96"/>
      <c r="AT130" s="24" t="s">
        <v>478</v>
      </c>
      <c r="AU130" s="24" t="s">
        <v>84</v>
      </c>
    </row>
    <row r="131" spans="2:65" s="1" customFormat="1" ht="25.5" customHeight="1">
      <c r="B131" s="185"/>
      <c r="C131" s="246" t="s">
        <v>88</v>
      </c>
      <c r="D131" s="246" t="s">
        <v>249</v>
      </c>
      <c r="E131" s="247" t="s">
        <v>675</v>
      </c>
      <c r="F131" s="248" t="s">
        <v>676</v>
      </c>
      <c r="G131" s="248"/>
      <c r="H131" s="248"/>
      <c r="I131" s="248"/>
      <c r="J131" s="249" t="s">
        <v>246</v>
      </c>
      <c r="K131" s="250">
        <v>30</v>
      </c>
      <c r="L131" s="251">
        <v>0</v>
      </c>
      <c r="M131" s="251"/>
      <c r="N131" s="252">
        <f>ROUND(L131*K131,0)</f>
        <v>0</v>
      </c>
      <c r="O131" s="225"/>
      <c r="P131" s="225"/>
      <c r="Q131" s="225"/>
      <c r="R131" s="189"/>
      <c r="T131" s="226" t="s">
        <v>5</v>
      </c>
      <c r="U131" s="58" t="s">
        <v>40</v>
      </c>
      <c r="V131" s="49"/>
      <c r="W131" s="227">
        <f>V131*K131</f>
        <v>0</v>
      </c>
      <c r="X131" s="227">
        <v>0</v>
      </c>
      <c r="Y131" s="227">
        <f>X131*K131</f>
        <v>0</v>
      </c>
      <c r="Z131" s="227">
        <v>0</v>
      </c>
      <c r="AA131" s="228">
        <f>Z131*K131</f>
        <v>0</v>
      </c>
      <c r="AR131" s="24" t="s">
        <v>496</v>
      </c>
      <c r="AT131" s="24" t="s">
        <v>249</v>
      </c>
      <c r="AU131" s="24" t="s">
        <v>84</v>
      </c>
      <c r="AY131" s="24" t="s">
        <v>162</v>
      </c>
      <c r="BE131" s="149">
        <f>IF(U131="základní",N131,0)</f>
        <v>0</v>
      </c>
      <c r="BF131" s="149">
        <f>IF(U131="snížená",N131,0)</f>
        <v>0</v>
      </c>
      <c r="BG131" s="149">
        <f>IF(U131="zákl. přenesená",N131,0)</f>
        <v>0</v>
      </c>
      <c r="BH131" s="149">
        <f>IF(U131="sníž. přenesená",N131,0)</f>
        <v>0</v>
      </c>
      <c r="BI131" s="149">
        <f>IF(U131="nulová",N131,0)</f>
        <v>0</v>
      </c>
      <c r="BJ131" s="24" t="s">
        <v>11</v>
      </c>
      <c r="BK131" s="149">
        <f>ROUND(L131*K131,0)</f>
        <v>0</v>
      </c>
      <c r="BL131" s="24" t="s">
        <v>161</v>
      </c>
      <c r="BM131" s="24" t="s">
        <v>677</v>
      </c>
    </row>
    <row r="132" spans="2:65" s="1" customFormat="1" ht="25.5" customHeight="1">
      <c r="B132" s="185"/>
      <c r="C132" s="246" t="s">
        <v>161</v>
      </c>
      <c r="D132" s="246" t="s">
        <v>249</v>
      </c>
      <c r="E132" s="247" t="s">
        <v>678</v>
      </c>
      <c r="F132" s="248" t="s">
        <v>679</v>
      </c>
      <c r="G132" s="248"/>
      <c r="H132" s="248"/>
      <c r="I132" s="248"/>
      <c r="J132" s="249" t="s">
        <v>166</v>
      </c>
      <c r="K132" s="250">
        <v>0.086</v>
      </c>
      <c r="L132" s="251">
        <v>0</v>
      </c>
      <c r="M132" s="251"/>
      <c r="N132" s="252">
        <f>ROUND(L132*K132,0)</f>
        <v>0</v>
      </c>
      <c r="O132" s="225"/>
      <c r="P132" s="225"/>
      <c r="Q132" s="225"/>
      <c r="R132" s="189"/>
      <c r="T132" s="226" t="s">
        <v>5</v>
      </c>
      <c r="U132" s="58" t="s">
        <v>40</v>
      </c>
      <c r="V132" s="49"/>
      <c r="W132" s="227">
        <f>V132*K132</f>
        <v>0</v>
      </c>
      <c r="X132" s="227">
        <v>0</v>
      </c>
      <c r="Y132" s="227">
        <f>X132*K132</f>
        <v>0</v>
      </c>
      <c r="Z132" s="227">
        <v>0</v>
      </c>
      <c r="AA132" s="228">
        <f>Z132*K132</f>
        <v>0</v>
      </c>
      <c r="AR132" s="24" t="s">
        <v>496</v>
      </c>
      <c r="AT132" s="24" t="s">
        <v>249</v>
      </c>
      <c r="AU132" s="24" t="s">
        <v>84</v>
      </c>
      <c r="AY132" s="24" t="s">
        <v>162</v>
      </c>
      <c r="BE132" s="149">
        <f>IF(U132="základní",N132,0)</f>
        <v>0</v>
      </c>
      <c r="BF132" s="149">
        <f>IF(U132="snížená",N132,0)</f>
        <v>0</v>
      </c>
      <c r="BG132" s="149">
        <f>IF(U132="zákl. přenesená",N132,0)</f>
        <v>0</v>
      </c>
      <c r="BH132" s="149">
        <f>IF(U132="sníž. přenesená",N132,0)</f>
        <v>0</v>
      </c>
      <c r="BI132" s="149">
        <f>IF(U132="nulová",N132,0)</f>
        <v>0</v>
      </c>
      <c r="BJ132" s="24" t="s">
        <v>11</v>
      </c>
      <c r="BK132" s="149">
        <f>ROUND(L132*K132,0)</f>
        <v>0</v>
      </c>
      <c r="BL132" s="24" t="s">
        <v>161</v>
      </c>
      <c r="BM132" s="24" t="s">
        <v>680</v>
      </c>
    </row>
    <row r="133" spans="2:65" s="1" customFormat="1" ht="38.25" customHeight="1">
      <c r="B133" s="185"/>
      <c r="C133" s="246" t="s">
        <v>168</v>
      </c>
      <c r="D133" s="246" t="s">
        <v>249</v>
      </c>
      <c r="E133" s="247" t="s">
        <v>681</v>
      </c>
      <c r="F133" s="248" t="s">
        <v>682</v>
      </c>
      <c r="G133" s="248"/>
      <c r="H133" s="248"/>
      <c r="I133" s="248"/>
      <c r="J133" s="249" t="s">
        <v>166</v>
      </c>
      <c r="K133" s="250">
        <v>0.086</v>
      </c>
      <c r="L133" s="251">
        <v>0</v>
      </c>
      <c r="M133" s="251"/>
      <c r="N133" s="252">
        <f>ROUND(L133*K133,0)</f>
        <v>0</v>
      </c>
      <c r="O133" s="225"/>
      <c r="P133" s="225"/>
      <c r="Q133" s="225"/>
      <c r="R133" s="189"/>
      <c r="T133" s="226" t="s">
        <v>5</v>
      </c>
      <c r="U133" s="58" t="s">
        <v>40</v>
      </c>
      <c r="V133" s="49"/>
      <c r="W133" s="227">
        <f>V133*K133</f>
        <v>0</v>
      </c>
      <c r="X133" s="227">
        <v>0</v>
      </c>
      <c r="Y133" s="227">
        <f>X133*K133</f>
        <v>0</v>
      </c>
      <c r="Z133" s="227">
        <v>0</v>
      </c>
      <c r="AA133" s="228">
        <f>Z133*K133</f>
        <v>0</v>
      </c>
      <c r="AR133" s="24" t="s">
        <v>496</v>
      </c>
      <c r="AT133" s="24" t="s">
        <v>249</v>
      </c>
      <c r="AU133" s="24" t="s">
        <v>84</v>
      </c>
      <c r="AY133" s="24" t="s">
        <v>162</v>
      </c>
      <c r="BE133" s="149">
        <f>IF(U133="základní",N133,0)</f>
        <v>0</v>
      </c>
      <c r="BF133" s="149">
        <f>IF(U133="snížená",N133,0)</f>
        <v>0</v>
      </c>
      <c r="BG133" s="149">
        <f>IF(U133="zákl. přenesená",N133,0)</f>
        <v>0</v>
      </c>
      <c r="BH133" s="149">
        <f>IF(U133="sníž. přenesená",N133,0)</f>
        <v>0</v>
      </c>
      <c r="BI133" s="149">
        <f>IF(U133="nulová",N133,0)</f>
        <v>0</v>
      </c>
      <c r="BJ133" s="24" t="s">
        <v>11</v>
      </c>
      <c r="BK133" s="149">
        <f>ROUND(L133*K133,0)</f>
        <v>0</v>
      </c>
      <c r="BL133" s="24" t="s">
        <v>161</v>
      </c>
      <c r="BM133" s="24" t="s">
        <v>683</v>
      </c>
    </row>
    <row r="134" spans="2:63" s="9" customFormat="1" ht="37.4" customHeight="1">
      <c r="B134" s="207"/>
      <c r="C134" s="208"/>
      <c r="D134" s="209" t="s">
        <v>664</v>
      </c>
      <c r="E134" s="209"/>
      <c r="F134" s="209"/>
      <c r="G134" s="209"/>
      <c r="H134" s="209"/>
      <c r="I134" s="209"/>
      <c r="J134" s="209"/>
      <c r="K134" s="209"/>
      <c r="L134" s="209"/>
      <c r="M134" s="209"/>
      <c r="N134" s="244">
        <f>BK134</f>
        <v>0</v>
      </c>
      <c r="O134" s="245"/>
      <c r="P134" s="245"/>
      <c r="Q134" s="245"/>
      <c r="R134" s="212"/>
      <c r="T134" s="213"/>
      <c r="U134" s="208"/>
      <c r="V134" s="208"/>
      <c r="W134" s="214">
        <f>W135</f>
        <v>0</v>
      </c>
      <c r="X134" s="208"/>
      <c r="Y134" s="214">
        <f>Y135</f>
        <v>0.10493999999999999</v>
      </c>
      <c r="Z134" s="208"/>
      <c r="AA134" s="215">
        <f>AA135</f>
        <v>0</v>
      </c>
      <c r="AR134" s="216" t="s">
        <v>11</v>
      </c>
      <c r="AT134" s="217" t="s">
        <v>74</v>
      </c>
      <c r="AU134" s="217" t="s">
        <v>75</v>
      </c>
      <c r="AY134" s="216" t="s">
        <v>162</v>
      </c>
      <c r="BK134" s="218">
        <f>BK135</f>
        <v>0</v>
      </c>
    </row>
    <row r="135" spans="2:63" s="9" customFormat="1" ht="19.9" customHeight="1">
      <c r="B135" s="207"/>
      <c r="C135" s="208"/>
      <c r="D135" s="241" t="s">
        <v>204</v>
      </c>
      <c r="E135" s="241"/>
      <c r="F135" s="241"/>
      <c r="G135" s="241"/>
      <c r="H135" s="241"/>
      <c r="I135" s="241"/>
      <c r="J135" s="241"/>
      <c r="K135" s="241"/>
      <c r="L135" s="241"/>
      <c r="M135" s="241"/>
      <c r="N135" s="242">
        <f>BK135</f>
        <v>0</v>
      </c>
      <c r="O135" s="243"/>
      <c r="P135" s="243"/>
      <c r="Q135" s="243"/>
      <c r="R135" s="212"/>
      <c r="T135" s="213"/>
      <c r="U135" s="208"/>
      <c r="V135" s="208"/>
      <c r="W135" s="214">
        <f>SUM(W136:W138)</f>
        <v>0</v>
      </c>
      <c r="X135" s="208"/>
      <c r="Y135" s="214">
        <f>SUM(Y136:Y138)</f>
        <v>0.10493999999999999</v>
      </c>
      <c r="Z135" s="208"/>
      <c r="AA135" s="215">
        <f>SUM(AA136:AA138)</f>
        <v>0</v>
      </c>
      <c r="AR135" s="216" t="s">
        <v>11</v>
      </c>
      <c r="AT135" s="217" t="s">
        <v>74</v>
      </c>
      <c r="AU135" s="217" t="s">
        <v>11</v>
      </c>
      <c r="AY135" s="216" t="s">
        <v>162</v>
      </c>
      <c r="BK135" s="218">
        <f>SUM(BK136:BK138)</f>
        <v>0</v>
      </c>
    </row>
    <row r="136" spans="2:65" s="1" customFormat="1" ht="38.25" customHeight="1">
      <c r="B136" s="185"/>
      <c r="C136" s="246" t="s">
        <v>172</v>
      </c>
      <c r="D136" s="246" t="s">
        <v>249</v>
      </c>
      <c r="E136" s="247" t="s">
        <v>684</v>
      </c>
      <c r="F136" s="248" t="s">
        <v>685</v>
      </c>
      <c r="G136" s="248"/>
      <c r="H136" s="248"/>
      <c r="I136" s="248"/>
      <c r="J136" s="249" t="s">
        <v>246</v>
      </c>
      <c r="K136" s="250">
        <v>9</v>
      </c>
      <c r="L136" s="251">
        <v>0</v>
      </c>
      <c r="M136" s="251"/>
      <c r="N136" s="252">
        <f>ROUND(L136*K136,0)</f>
        <v>0</v>
      </c>
      <c r="O136" s="225"/>
      <c r="P136" s="225"/>
      <c r="Q136" s="225"/>
      <c r="R136" s="189"/>
      <c r="T136" s="226" t="s">
        <v>5</v>
      </c>
      <c r="U136" s="58" t="s">
        <v>40</v>
      </c>
      <c r="V136" s="49"/>
      <c r="W136" s="227">
        <f>V136*K136</f>
        <v>0</v>
      </c>
      <c r="X136" s="227">
        <v>0.00866</v>
      </c>
      <c r="Y136" s="227">
        <f>X136*K136</f>
        <v>0.07794</v>
      </c>
      <c r="Z136" s="227">
        <v>0</v>
      </c>
      <c r="AA136" s="228">
        <f>Z136*K136</f>
        <v>0</v>
      </c>
      <c r="AR136" s="24" t="s">
        <v>496</v>
      </c>
      <c r="AT136" s="24" t="s">
        <v>249</v>
      </c>
      <c r="AU136" s="24" t="s">
        <v>84</v>
      </c>
      <c r="AY136" s="24" t="s">
        <v>162</v>
      </c>
      <c r="BE136" s="149">
        <f>IF(U136="základní",N136,0)</f>
        <v>0</v>
      </c>
      <c r="BF136" s="149">
        <f>IF(U136="snížená",N136,0)</f>
        <v>0</v>
      </c>
      <c r="BG136" s="149">
        <f>IF(U136="zákl. přenesená",N136,0)</f>
        <v>0</v>
      </c>
      <c r="BH136" s="149">
        <f>IF(U136="sníž. přenesená",N136,0)</f>
        <v>0</v>
      </c>
      <c r="BI136" s="149">
        <f>IF(U136="nulová",N136,0)</f>
        <v>0</v>
      </c>
      <c r="BJ136" s="24" t="s">
        <v>11</v>
      </c>
      <c r="BK136" s="149">
        <f>ROUND(L136*K136,0)</f>
        <v>0</v>
      </c>
      <c r="BL136" s="24" t="s">
        <v>161</v>
      </c>
      <c r="BM136" s="24" t="s">
        <v>686</v>
      </c>
    </row>
    <row r="137" spans="2:47" s="1" customFormat="1" ht="16.5" customHeight="1">
      <c r="B137" s="48"/>
      <c r="C137" s="49"/>
      <c r="D137" s="49"/>
      <c r="E137" s="49"/>
      <c r="F137" s="255" t="s">
        <v>687</v>
      </c>
      <c r="G137" s="69"/>
      <c r="H137" s="69"/>
      <c r="I137" s="69"/>
      <c r="J137" s="49"/>
      <c r="K137" s="49"/>
      <c r="L137" s="49"/>
      <c r="M137" s="49"/>
      <c r="N137" s="49"/>
      <c r="O137" s="49"/>
      <c r="P137" s="49"/>
      <c r="Q137" s="49"/>
      <c r="R137" s="50"/>
      <c r="T137" s="231"/>
      <c r="U137" s="49"/>
      <c r="V137" s="49"/>
      <c r="W137" s="49"/>
      <c r="X137" s="49"/>
      <c r="Y137" s="49"/>
      <c r="Z137" s="49"/>
      <c r="AA137" s="96"/>
      <c r="AT137" s="24" t="s">
        <v>478</v>
      </c>
      <c r="AU137" s="24" t="s">
        <v>84</v>
      </c>
    </row>
    <row r="138" spans="2:65" s="1" customFormat="1" ht="25.5" customHeight="1">
      <c r="B138" s="185"/>
      <c r="C138" s="246" t="s">
        <v>176</v>
      </c>
      <c r="D138" s="246" t="s">
        <v>249</v>
      </c>
      <c r="E138" s="247" t="s">
        <v>688</v>
      </c>
      <c r="F138" s="248" t="s">
        <v>689</v>
      </c>
      <c r="G138" s="248"/>
      <c r="H138" s="248"/>
      <c r="I138" s="248"/>
      <c r="J138" s="249" t="s">
        <v>246</v>
      </c>
      <c r="K138" s="250">
        <v>9</v>
      </c>
      <c r="L138" s="251">
        <v>0</v>
      </c>
      <c r="M138" s="251"/>
      <c r="N138" s="252">
        <f>ROUND(L138*K138,0)</f>
        <v>0</v>
      </c>
      <c r="O138" s="225"/>
      <c r="P138" s="225"/>
      <c r="Q138" s="225"/>
      <c r="R138" s="189"/>
      <c r="T138" s="226" t="s">
        <v>5</v>
      </c>
      <c r="U138" s="58" t="s">
        <v>40</v>
      </c>
      <c r="V138" s="49"/>
      <c r="W138" s="227">
        <f>V138*K138</f>
        <v>0</v>
      </c>
      <c r="X138" s="227">
        <v>0.003</v>
      </c>
      <c r="Y138" s="227">
        <f>X138*K138</f>
        <v>0.027</v>
      </c>
      <c r="Z138" s="227">
        <v>0</v>
      </c>
      <c r="AA138" s="228">
        <f>Z138*K138</f>
        <v>0</v>
      </c>
      <c r="AR138" s="24" t="s">
        <v>496</v>
      </c>
      <c r="AT138" s="24" t="s">
        <v>249</v>
      </c>
      <c r="AU138" s="24" t="s">
        <v>84</v>
      </c>
      <c r="AY138" s="24" t="s">
        <v>162</v>
      </c>
      <c r="BE138" s="149">
        <f>IF(U138="základní",N138,0)</f>
        <v>0</v>
      </c>
      <c r="BF138" s="149">
        <f>IF(U138="snížená",N138,0)</f>
        <v>0</v>
      </c>
      <c r="BG138" s="149">
        <f>IF(U138="zákl. přenesená",N138,0)</f>
        <v>0</v>
      </c>
      <c r="BH138" s="149">
        <f>IF(U138="sníž. přenesená",N138,0)</f>
        <v>0</v>
      </c>
      <c r="BI138" s="149">
        <f>IF(U138="nulová",N138,0)</f>
        <v>0</v>
      </c>
      <c r="BJ138" s="24" t="s">
        <v>11</v>
      </c>
      <c r="BK138" s="149">
        <f>ROUND(L138*K138,0)</f>
        <v>0</v>
      </c>
      <c r="BL138" s="24" t="s">
        <v>161</v>
      </c>
      <c r="BM138" s="24" t="s">
        <v>690</v>
      </c>
    </row>
    <row r="139" spans="2:63" s="9" customFormat="1" ht="37.4" customHeight="1">
      <c r="B139" s="207"/>
      <c r="C139" s="208"/>
      <c r="D139" s="209" t="s">
        <v>665</v>
      </c>
      <c r="E139" s="209"/>
      <c r="F139" s="209"/>
      <c r="G139" s="209"/>
      <c r="H139" s="209"/>
      <c r="I139" s="209"/>
      <c r="J139" s="209"/>
      <c r="K139" s="209"/>
      <c r="L139" s="209"/>
      <c r="M139" s="209"/>
      <c r="N139" s="244">
        <f>BK139</f>
        <v>0</v>
      </c>
      <c r="O139" s="245"/>
      <c r="P139" s="245"/>
      <c r="Q139" s="245"/>
      <c r="R139" s="212"/>
      <c r="T139" s="213"/>
      <c r="U139" s="208"/>
      <c r="V139" s="208"/>
      <c r="W139" s="214">
        <f>W140+W183</f>
        <v>0</v>
      </c>
      <c r="X139" s="208"/>
      <c r="Y139" s="214">
        <f>Y140+Y183</f>
        <v>0.41335</v>
      </c>
      <c r="Z139" s="208"/>
      <c r="AA139" s="215">
        <f>AA140+AA183</f>
        <v>0</v>
      </c>
      <c r="AR139" s="216" t="s">
        <v>11</v>
      </c>
      <c r="AT139" s="217" t="s">
        <v>74</v>
      </c>
      <c r="AU139" s="217" t="s">
        <v>75</v>
      </c>
      <c r="AY139" s="216" t="s">
        <v>162</v>
      </c>
      <c r="BK139" s="218">
        <f>BK140+BK183</f>
        <v>0</v>
      </c>
    </row>
    <row r="140" spans="2:63" s="9" customFormat="1" ht="19.9" customHeight="1">
      <c r="B140" s="207"/>
      <c r="C140" s="208"/>
      <c r="D140" s="241" t="s">
        <v>666</v>
      </c>
      <c r="E140" s="241"/>
      <c r="F140" s="241"/>
      <c r="G140" s="241"/>
      <c r="H140" s="241"/>
      <c r="I140" s="241"/>
      <c r="J140" s="241"/>
      <c r="K140" s="241"/>
      <c r="L140" s="241"/>
      <c r="M140" s="241"/>
      <c r="N140" s="242">
        <f>BK140</f>
        <v>0</v>
      </c>
      <c r="O140" s="243"/>
      <c r="P140" s="243"/>
      <c r="Q140" s="243"/>
      <c r="R140" s="212"/>
      <c r="T140" s="213"/>
      <c r="U140" s="208"/>
      <c r="V140" s="208"/>
      <c r="W140" s="214">
        <f>SUM(W141:W182)</f>
        <v>0</v>
      </c>
      <c r="X140" s="208"/>
      <c r="Y140" s="214">
        <f>SUM(Y141:Y182)</f>
        <v>0.4067</v>
      </c>
      <c r="Z140" s="208"/>
      <c r="AA140" s="215">
        <f>SUM(AA141:AA182)</f>
        <v>0</v>
      </c>
      <c r="AR140" s="216" t="s">
        <v>11</v>
      </c>
      <c r="AT140" s="217" t="s">
        <v>74</v>
      </c>
      <c r="AU140" s="217" t="s">
        <v>11</v>
      </c>
      <c r="AY140" s="216" t="s">
        <v>162</v>
      </c>
      <c r="BK140" s="218">
        <f>SUM(BK141:BK182)</f>
        <v>0</v>
      </c>
    </row>
    <row r="141" spans="2:65" s="1" customFormat="1" ht="25.5" customHeight="1">
      <c r="B141" s="185"/>
      <c r="C141" s="246" t="s">
        <v>496</v>
      </c>
      <c r="D141" s="246" t="s">
        <v>249</v>
      </c>
      <c r="E141" s="247" t="s">
        <v>691</v>
      </c>
      <c r="F141" s="248" t="s">
        <v>692</v>
      </c>
      <c r="G141" s="248"/>
      <c r="H141" s="248"/>
      <c r="I141" s="248"/>
      <c r="J141" s="249" t="s">
        <v>196</v>
      </c>
      <c r="K141" s="250">
        <v>3</v>
      </c>
      <c r="L141" s="251">
        <v>0</v>
      </c>
      <c r="M141" s="251"/>
      <c r="N141" s="252">
        <f>ROUND(L141*K141,0)</f>
        <v>0</v>
      </c>
      <c r="O141" s="225"/>
      <c r="P141" s="225"/>
      <c r="Q141" s="225"/>
      <c r="R141" s="189"/>
      <c r="T141" s="226" t="s">
        <v>5</v>
      </c>
      <c r="U141" s="58" t="s">
        <v>40</v>
      </c>
      <c r="V141" s="49"/>
      <c r="W141" s="227">
        <f>V141*K141</f>
        <v>0</v>
      </c>
      <c r="X141" s="227">
        <v>0</v>
      </c>
      <c r="Y141" s="227">
        <f>X141*K141</f>
        <v>0</v>
      </c>
      <c r="Z141" s="227">
        <v>0</v>
      </c>
      <c r="AA141" s="228">
        <f>Z141*K141</f>
        <v>0</v>
      </c>
      <c r="AR141" s="24" t="s">
        <v>496</v>
      </c>
      <c r="AT141" s="24" t="s">
        <v>249</v>
      </c>
      <c r="AU141" s="24" t="s">
        <v>84</v>
      </c>
      <c r="AY141" s="24" t="s">
        <v>162</v>
      </c>
      <c r="BE141" s="149">
        <f>IF(U141="základní",N141,0)</f>
        <v>0</v>
      </c>
      <c r="BF141" s="149">
        <f>IF(U141="snížená",N141,0)</f>
        <v>0</v>
      </c>
      <c r="BG141" s="149">
        <f>IF(U141="zákl. přenesená",N141,0)</f>
        <v>0</v>
      </c>
      <c r="BH141" s="149">
        <f>IF(U141="sníž. přenesená",N141,0)</f>
        <v>0</v>
      </c>
      <c r="BI141" s="149">
        <f>IF(U141="nulová",N141,0)</f>
        <v>0</v>
      </c>
      <c r="BJ141" s="24" t="s">
        <v>11</v>
      </c>
      <c r="BK141" s="149">
        <f>ROUND(L141*K141,0)</f>
        <v>0</v>
      </c>
      <c r="BL141" s="24" t="s">
        <v>161</v>
      </c>
      <c r="BM141" s="24" t="s">
        <v>693</v>
      </c>
    </row>
    <row r="142" spans="2:65" s="1" customFormat="1" ht="25.5" customHeight="1">
      <c r="B142" s="185"/>
      <c r="C142" s="246" t="s">
        <v>181</v>
      </c>
      <c r="D142" s="246" t="s">
        <v>249</v>
      </c>
      <c r="E142" s="247" t="s">
        <v>694</v>
      </c>
      <c r="F142" s="248" t="s">
        <v>695</v>
      </c>
      <c r="G142" s="248"/>
      <c r="H142" s="248"/>
      <c r="I142" s="248"/>
      <c r="J142" s="249" t="s">
        <v>260</v>
      </c>
      <c r="K142" s="250">
        <v>1</v>
      </c>
      <c r="L142" s="251">
        <v>0</v>
      </c>
      <c r="M142" s="251"/>
      <c r="N142" s="252">
        <f>ROUND(L142*K142,0)</f>
        <v>0</v>
      </c>
      <c r="O142" s="225"/>
      <c r="P142" s="225"/>
      <c r="Q142" s="225"/>
      <c r="R142" s="189"/>
      <c r="T142" s="226" t="s">
        <v>5</v>
      </c>
      <c r="U142" s="58" t="s">
        <v>40</v>
      </c>
      <c r="V142" s="49"/>
      <c r="W142" s="227">
        <f>V142*K142</f>
        <v>0</v>
      </c>
      <c r="X142" s="227">
        <v>0</v>
      </c>
      <c r="Y142" s="227">
        <f>X142*K142</f>
        <v>0</v>
      </c>
      <c r="Z142" s="227">
        <v>0</v>
      </c>
      <c r="AA142" s="228">
        <f>Z142*K142</f>
        <v>0</v>
      </c>
      <c r="AR142" s="24" t="s">
        <v>496</v>
      </c>
      <c r="AT142" s="24" t="s">
        <v>249</v>
      </c>
      <c r="AU142" s="24" t="s">
        <v>84</v>
      </c>
      <c r="AY142" s="24" t="s">
        <v>162</v>
      </c>
      <c r="BE142" s="149">
        <f>IF(U142="základní",N142,0)</f>
        <v>0</v>
      </c>
      <c r="BF142" s="149">
        <f>IF(U142="snížená",N142,0)</f>
        <v>0</v>
      </c>
      <c r="BG142" s="149">
        <f>IF(U142="zákl. přenesená",N142,0)</f>
        <v>0</v>
      </c>
      <c r="BH142" s="149">
        <f>IF(U142="sníž. přenesená",N142,0)</f>
        <v>0</v>
      </c>
      <c r="BI142" s="149">
        <f>IF(U142="nulová",N142,0)</f>
        <v>0</v>
      </c>
      <c r="BJ142" s="24" t="s">
        <v>11</v>
      </c>
      <c r="BK142" s="149">
        <f>ROUND(L142*K142,0)</f>
        <v>0</v>
      </c>
      <c r="BL142" s="24" t="s">
        <v>161</v>
      </c>
      <c r="BM142" s="24" t="s">
        <v>696</v>
      </c>
    </row>
    <row r="143" spans="2:65" s="1" customFormat="1" ht="38.25" customHeight="1">
      <c r="B143" s="185"/>
      <c r="C143" s="246" t="s">
        <v>306</v>
      </c>
      <c r="D143" s="246" t="s">
        <v>249</v>
      </c>
      <c r="E143" s="247" t="s">
        <v>697</v>
      </c>
      <c r="F143" s="248" t="s">
        <v>698</v>
      </c>
      <c r="G143" s="248"/>
      <c r="H143" s="248"/>
      <c r="I143" s="248"/>
      <c r="J143" s="249" t="s">
        <v>260</v>
      </c>
      <c r="K143" s="250">
        <v>1</v>
      </c>
      <c r="L143" s="251">
        <v>0</v>
      </c>
      <c r="M143" s="251"/>
      <c r="N143" s="252">
        <f>ROUND(L143*K143,0)</f>
        <v>0</v>
      </c>
      <c r="O143" s="225"/>
      <c r="P143" s="225"/>
      <c r="Q143" s="225"/>
      <c r="R143" s="189"/>
      <c r="T143" s="226" t="s">
        <v>5</v>
      </c>
      <c r="U143" s="58" t="s">
        <v>40</v>
      </c>
      <c r="V143" s="49"/>
      <c r="W143" s="227">
        <f>V143*K143</f>
        <v>0</v>
      </c>
      <c r="X143" s="227">
        <v>0</v>
      </c>
      <c r="Y143" s="227">
        <f>X143*K143</f>
        <v>0</v>
      </c>
      <c r="Z143" s="227">
        <v>0</v>
      </c>
      <c r="AA143" s="228">
        <f>Z143*K143</f>
        <v>0</v>
      </c>
      <c r="AR143" s="24" t="s">
        <v>496</v>
      </c>
      <c r="AT143" s="24" t="s">
        <v>249</v>
      </c>
      <c r="AU143" s="24" t="s">
        <v>84</v>
      </c>
      <c r="AY143" s="24" t="s">
        <v>162</v>
      </c>
      <c r="BE143" s="149">
        <f>IF(U143="základní",N143,0)</f>
        <v>0</v>
      </c>
      <c r="BF143" s="149">
        <f>IF(U143="snížená",N143,0)</f>
        <v>0</v>
      </c>
      <c r="BG143" s="149">
        <f>IF(U143="zákl. přenesená",N143,0)</f>
        <v>0</v>
      </c>
      <c r="BH143" s="149">
        <f>IF(U143="sníž. přenesená",N143,0)</f>
        <v>0</v>
      </c>
      <c r="BI143" s="149">
        <f>IF(U143="nulová",N143,0)</f>
        <v>0</v>
      </c>
      <c r="BJ143" s="24" t="s">
        <v>11</v>
      </c>
      <c r="BK143" s="149">
        <f>ROUND(L143*K143,0)</f>
        <v>0</v>
      </c>
      <c r="BL143" s="24" t="s">
        <v>161</v>
      </c>
      <c r="BM143" s="24" t="s">
        <v>699</v>
      </c>
    </row>
    <row r="144" spans="2:65" s="1" customFormat="1" ht="25.5" customHeight="1">
      <c r="B144" s="185"/>
      <c r="C144" s="246" t="s">
        <v>310</v>
      </c>
      <c r="D144" s="246" t="s">
        <v>249</v>
      </c>
      <c r="E144" s="247" t="s">
        <v>700</v>
      </c>
      <c r="F144" s="248" t="s">
        <v>701</v>
      </c>
      <c r="G144" s="248"/>
      <c r="H144" s="248"/>
      <c r="I144" s="248"/>
      <c r="J144" s="249" t="s">
        <v>260</v>
      </c>
      <c r="K144" s="250">
        <v>1</v>
      </c>
      <c r="L144" s="251">
        <v>0</v>
      </c>
      <c r="M144" s="251"/>
      <c r="N144" s="252">
        <f>ROUND(L144*K144,0)</f>
        <v>0</v>
      </c>
      <c r="O144" s="225"/>
      <c r="P144" s="225"/>
      <c r="Q144" s="225"/>
      <c r="R144" s="189"/>
      <c r="T144" s="226" t="s">
        <v>5</v>
      </c>
      <c r="U144" s="58" t="s">
        <v>40</v>
      </c>
      <c r="V144" s="49"/>
      <c r="W144" s="227">
        <f>V144*K144</f>
        <v>0</v>
      </c>
      <c r="X144" s="227">
        <v>0.0207</v>
      </c>
      <c r="Y144" s="227">
        <f>X144*K144</f>
        <v>0.0207</v>
      </c>
      <c r="Z144" s="227">
        <v>0</v>
      </c>
      <c r="AA144" s="228">
        <f>Z144*K144</f>
        <v>0</v>
      </c>
      <c r="AR144" s="24" t="s">
        <v>496</v>
      </c>
      <c r="AT144" s="24" t="s">
        <v>249</v>
      </c>
      <c r="AU144" s="24" t="s">
        <v>84</v>
      </c>
      <c r="AY144" s="24" t="s">
        <v>162</v>
      </c>
      <c r="BE144" s="149">
        <f>IF(U144="základní",N144,0)</f>
        <v>0</v>
      </c>
      <c r="BF144" s="149">
        <f>IF(U144="snížená",N144,0)</f>
        <v>0</v>
      </c>
      <c r="BG144" s="149">
        <f>IF(U144="zákl. přenesená",N144,0)</f>
        <v>0</v>
      </c>
      <c r="BH144" s="149">
        <f>IF(U144="sníž. přenesená",N144,0)</f>
        <v>0</v>
      </c>
      <c r="BI144" s="149">
        <f>IF(U144="nulová",N144,0)</f>
        <v>0</v>
      </c>
      <c r="BJ144" s="24" t="s">
        <v>11</v>
      </c>
      <c r="BK144" s="149">
        <f>ROUND(L144*K144,0)</f>
        <v>0</v>
      </c>
      <c r="BL144" s="24" t="s">
        <v>161</v>
      </c>
      <c r="BM144" s="24" t="s">
        <v>702</v>
      </c>
    </row>
    <row r="145" spans="2:47" s="1" customFormat="1" ht="24" customHeight="1">
      <c r="B145" s="48"/>
      <c r="C145" s="49"/>
      <c r="D145" s="49"/>
      <c r="E145" s="49"/>
      <c r="F145" s="255" t="s">
        <v>703</v>
      </c>
      <c r="G145" s="69"/>
      <c r="H145" s="69"/>
      <c r="I145" s="69"/>
      <c r="J145" s="49"/>
      <c r="K145" s="49"/>
      <c r="L145" s="49"/>
      <c r="M145" s="49"/>
      <c r="N145" s="49"/>
      <c r="O145" s="49"/>
      <c r="P145" s="49"/>
      <c r="Q145" s="49"/>
      <c r="R145" s="50"/>
      <c r="T145" s="231"/>
      <c r="U145" s="49"/>
      <c r="V145" s="49"/>
      <c r="W145" s="49"/>
      <c r="X145" s="49"/>
      <c r="Y145" s="49"/>
      <c r="Z145" s="49"/>
      <c r="AA145" s="96"/>
      <c r="AT145" s="24" t="s">
        <v>478</v>
      </c>
      <c r="AU145" s="24" t="s">
        <v>84</v>
      </c>
    </row>
    <row r="146" spans="2:65" s="1" customFormat="1" ht="25.5" customHeight="1">
      <c r="B146" s="185"/>
      <c r="C146" s="246" t="s">
        <v>189</v>
      </c>
      <c r="D146" s="246" t="s">
        <v>249</v>
      </c>
      <c r="E146" s="247" t="s">
        <v>704</v>
      </c>
      <c r="F146" s="248" t="s">
        <v>705</v>
      </c>
      <c r="G146" s="248"/>
      <c r="H146" s="248"/>
      <c r="I146" s="248"/>
      <c r="J146" s="249" t="s">
        <v>260</v>
      </c>
      <c r="K146" s="250">
        <v>1</v>
      </c>
      <c r="L146" s="251">
        <v>0</v>
      </c>
      <c r="M146" s="251"/>
      <c r="N146" s="252">
        <f>ROUND(L146*K146,0)</f>
        <v>0</v>
      </c>
      <c r="O146" s="225"/>
      <c r="P146" s="225"/>
      <c r="Q146" s="225"/>
      <c r="R146" s="189"/>
      <c r="T146" s="226" t="s">
        <v>5</v>
      </c>
      <c r="U146" s="58" t="s">
        <v>40</v>
      </c>
      <c r="V146" s="49"/>
      <c r="W146" s="227">
        <f>V146*K146</f>
        <v>0</v>
      </c>
      <c r="X146" s="227">
        <v>0</v>
      </c>
      <c r="Y146" s="227">
        <f>X146*K146</f>
        <v>0</v>
      </c>
      <c r="Z146" s="227">
        <v>0</v>
      </c>
      <c r="AA146" s="228">
        <f>Z146*K146</f>
        <v>0</v>
      </c>
      <c r="AR146" s="24" t="s">
        <v>496</v>
      </c>
      <c r="AT146" s="24" t="s">
        <v>249</v>
      </c>
      <c r="AU146" s="24" t="s">
        <v>84</v>
      </c>
      <c r="AY146" s="24" t="s">
        <v>162</v>
      </c>
      <c r="BE146" s="149">
        <f>IF(U146="základní",N146,0)</f>
        <v>0</v>
      </c>
      <c r="BF146" s="149">
        <f>IF(U146="snížená",N146,0)</f>
        <v>0</v>
      </c>
      <c r="BG146" s="149">
        <f>IF(U146="zákl. přenesená",N146,0)</f>
        <v>0</v>
      </c>
      <c r="BH146" s="149">
        <f>IF(U146="sníž. přenesená",N146,0)</f>
        <v>0</v>
      </c>
      <c r="BI146" s="149">
        <f>IF(U146="nulová",N146,0)</f>
        <v>0</v>
      </c>
      <c r="BJ146" s="24" t="s">
        <v>11</v>
      </c>
      <c r="BK146" s="149">
        <f>ROUND(L146*K146,0)</f>
        <v>0</v>
      </c>
      <c r="BL146" s="24" t="s">
        <v>161</v>
      </c>
      <c r="BM146" s="24" t="s">
        <v>706</v>
      </c>
    </row>
    <row r="147" spans="2:65" s="1" customFormat="1" ht="38.25" customHeight="1">
      <c r="B147" s="185"/>
      <c r="C147" s="246" t="s">
        <v>193</v>
      </c>
      <c r="D147" s="246" t="s">
        <v>249</v>
      </c>
      <c r="E147" s="247" t="s">
        <v>707</v>
      </c>
      <c r="F147" s="248" t="s">
        <v>708</v>
      </c>
      <c r="G147" s="248"/>
      <c r="H147" s="248"/>
      <c r="I147" s="248"/>
      <c r="J147" s="249" t="s">
        <v>260</v>
      </c>
      <c r="K147" s="250">
        <v>1</v>
      </c>
      <c r="L147" s="251">
        <v>0</v>
      </c>
      <c r="M147" s="251"/>
      <c r="N147" s="252">
        <f>ROUND(L147*K147,0)</f>
        <v>0</v>
      </c>
      <c r="O147" s="225"/>
      <c r="P147" s="225"/>
      <c r="Q147" s="225"/>
      <c r="R147" s="189"/>
      <c r="T147" s="226" t="s">
        <v>5</v>
      </c>
      <c r="U147" s="58" t="s">
        <v>40</v>
      </c>
      <c r="V147" s="49"/>
      <c r="W147" s="227">
        <f>V147*K147</f>
        <v>0</v>
      </c>
      <c r="X147" s="227">
        <v>0.034</v>
      </c>
      <c r="Y147" s="227">
        <f>X147*K147</f>
        <v>0.034</v>
      </c>
      <c r="Z147" s="227">
        <v>0</v>
      </c>
      <c r="AA147" s="228">
        <f>Z147*K147</f>
        <v>0</v>
      </c>
      <c r="AR147" s="24" t="s">
        <v>496</v>
      </c>
      <c r="AT147" s="24" t="s">
        <v>249</v>
      </c>
      <c r="AU147" s="24" t="s">
        <v>84</v>
      </c>
      <c r="AY147" s="24" t="s">
        <v>162</v>
      </c>
      <c r="BE147" s="149">
        <f>IF(U147="základní",N147,0)</f>
        <v>0</v>
      </c>
      <c r="BF147" s="149">
        <f>IF(U147="snížená",N147,0)</f>
        <v>0</v>
      </c>
      <c r="BG147" s="149">
        <f>IF(U147="zákl. přenesená",N147,0)</f>
        <v>0</v>
      </c>
      <c r="BH147" s="149">
        <f>IF(U147="sníž. přenesená",N147,0)</f>
        <v>0</v>
      </c>
      <c r="BI147" s="149">
        <f>IF(U147="nulová",N147,0)</f>
        <v>0</v>
      </c>
      <c r="BJ147" s="24" t="s">
        <v>11</v>
      </c>
      <c r="BK147" s="149">
        <f>ROUND(L147*K147,0)</f>
        <v>0</v>
      </c>
      <c r="BL147" s="24" t="s">
        <v>161</v>
      </c>
      <c r="BM147" s="24" t="s">
        <v>709</v>
      </c>
    </row>
    <row r="148" spans="2:47" s="1" customFormat="1" ht="24" customHeight="1">
      <c r="B148" s="48"/>
      <c r="C148" s="49"/>
      <c r="D148" s="49"/>
      <c r="E148" s="49"/>
      <c r="F148" s="255" t="s">
        <v>710</v>
      </c>
      <c r="G148" s="69"/>
      <c r="H148" s="69"/>
      <c r="I148" s="69"/>
      <c r="J148" s="49"/>
      <c r="K148" s="49"/>
      <c r="L148" s="49"/>
      <c r="M148" s="49"/>
      <c r="N148" s="49"/>
      <c r="O148" s="49"/>
      <c r="P148" s="49"/>
      <c r="Q148" s="49"/>
      <c r="R148" s="50"/>
      <c r="T148" s="231"/>
      <c r="U148" s="49"/>
      <c r="V148" s="49"/>
      <c r="W148" s="49"/>
      <c r="X148" s="49"/>
      <c r="Y148" s="49"/>
      <c r="Z148" s="49"/>
      <c r="AA148" s="96"/>
      <c r="AT148" s="24" t="s">
        <v>478</v>
      </c>
      <c r="AU148" s="24" t="s">
        <v>84</v>
      </c>
    </row>
    <row r="149" spans="2:65" s="1" customFormat="1" ht="25.5" customHeight="1">
      <c r="B149" s="185"/>
      <c r="C149" s="246" t="s">
        <v>185</v>
      </c>
      <c r="D149" s="246" t="s">
        <v>249</v>
      </c>
      <c r="E149" s="247" t="s">
        <v>711</v>
      </c>
      <c r="F149" s="248" t="s">
        <v>712</v>
      </c>
      <c r="G149" s="248"/>
      <c r="H149" s="248"/>
      <c r="I149" s="248"/>
      <c r="J149" s="249" t="s">
        <v>260</v>
      </c>
      <c r="K149" s="250">
        <v>1</v>
      </c>
      <c r="L149" s="251">
        <v>0</v>
      </c>
      <c r="M149" s="251"/>
      <c r="N149" s="252">
        <f>ROUND(L149*K149,0)</f>
        <v>0</v>
      </c>
      <c r="O149" s="225"/>
      <c r="P149" s="225"/>
      <c r="Q149" s="225"/>
      <c r="R149" s="189"/>
      <c r="T149" s="226" t="s">
        <v>5</v>
      </c>
      <c r="U149" s="58" t="s">
        <v>40</v>
      </c>
      <c r="V149" s="49"/>
      <c r="W149" s="227">
        <f>V149*K149</f>
        <v>0</v>
      </c>
      <c r="X149" s="227">
        <v>0.007</v>
      </c>
      <c r="Y149" s="227">
        <f>X149*K149</f>
        <v>0.007</v>
      </c>
      <c r="Z149" s="227">
        <v>0</v>
      </c>
      <c r="AA149" s="228">
        <f>Z149*K149</f>
        <v>0</v>
      </c>
      <c r="AR149" s="24" t="s">
        <v>496</v>
      </c>
      <c r="AT149" s="24" t="s">
        <v>249</v>
      </c>
      <c r="AU149" s="24" t="s">
        <v>84</v>
      </c>
      <c r="AY149" s="24" t="s">
        <v>162</v>
      </c>
      <c r="BE149" s="149">
        <f>IF(U149="základní",N149,0)</f>
        <v>0</v>
      </c>
      <c r="BF149" s="149">
        <f>IF(U149="snížená",N149,0)</f>
        <v>0</v>
      </c>
      <c r="BG149" s="149">
        <f>IF(U149="zákl. přenesená",N149,0)</f>
        <v>0</v>
      </c>
      <c r="BH149" s="149">
        <f>IF(U149="sníž. přenesená",N149,0)</f>
        <v>0</v>
      </c>
      <c r="BI149" s="149">
        <f>IF(U149="nulová",N149,0)</f>
        <v>0</v>
      </c>
      <c r="BJ149" s="24" t="s">
        <v>11</v>
      </c>
      <c r="BK149" s="149">
        <f>ROUND(L149*K149,0)</f>
        <v>0</v>
      </c>
      <c r="BL149" s="24" t="s">
        <v>161</v>
      </c>
      <c r="BM149" s="24" t="s">
        <v>713</v>
      </c>
    </row>
    <row r="150" spans="2:65" s="1" customFormat="1" ht="25.5" customHeight="1">
      <c r="B150" s="185"/>
      <c r="C150" s="246" t="s">
        <v>12</v>
      </c>
      <c r="D150" s="246" t="s">
        <v>249</v>
      </c>
      <c r="E150" s="247" t="s">
        <v>714</v>
      </c>
      <c r="F150" s="248" t="s">
        <v>715</v>
      </c>
      <c r="G150" s="248"/>
      <c r="H150" s="248"/>
      <c r="I150" s="248"/>
      <c r="J150" s="249" t="s">
        <v>260</v>
      </c>
      <c r="K150" s="250">
        <v>1</v>
      </c>
      <c r="L150" s="251">
        <v>0</v>
      </c>
      <c r="M150" s="251"/>
      <c r="N150" s="252">
        <f>ROUND(L150*K150,0)</f>
        <v>0</v>
      </c>
      <c r="O150" s="225"/>
      <c r="P150" s="225"/>
      <c r="Q150" s="225"/>
      <c r="R150" s="189"/>
      <c r="T150" s="226" t="s">
        <v>5</v>
      </c>
      <c r="U150" s="58" t="s">
        <v>40</v>
      </c>
      <c r="V150" s="49"/>
      <c r="W150" s="227">
        <f>V150*K150</f>
        <v>0</v>
      </c>
      <c r="X150" s="227">
        <v>0</v>
      </c>
      <c r="Y150" s="227">
        <f>X150*K150</f>
        <v>0</v>
      </c>
      <c r="Z150" s="227">
        <v>0</v>
      </c>
      <c r="AA150" s="228">
        <f>Z150*K150</f>
        <v>0</v>
      </c>
      <c r="AR150" s="24" t="s">
        <v>496</v>
      </c>
      <c r="AT150" s="24" t="s">
        <v>249</v>
      </c>
      <c r="AU150" s="24" t="s">
        <v>84</v>
      </c>
      <c r="AY150" s="24" t="s">
        <v>162</v>
      </c>
      <c r="BE150" s="149">
        <f>IF(U150="základní",N150,0)</f>
        <v>0</v>
      </c>
      <c r="BF150" s="149">
        <f>IF(U150="snížená",N150,0)</f>
        <v>0</v>
      </c>
      <c r="BG150" s="149">
        <f>IF(U150="zákl. přenesená",N150,0)</f>
        <v>0</v>
      </c>
      <c r="BH150" s="149">
        <f>IF(U150="sníž. přenesená",N150,0)</f>
        <v>0</v>
      </c>
      <c r="BI150" s="149">
        <f>IF(U150="nulová",N150,0)</f>
        <v>0</v>
      </c>
      <c r="BJ150" s="24" t="s">
        <v>11</v>
      </c>
      <c r="BK150" s="149">
        <f>ROUND(L150*K150,0)</f>
        <v>0</v>
      </c>
      <c r="BL150" s="24" t="s">
        <v>161</v>
      </c>
      <c r="BM150" s="24" t="s">
        <v>716</v>
      </c>
    </row>
    <row r="151" spans="2:65" s="1" customFormat="1" ht="25.5" customHeight="1">
      <c r="B151" s="185"/>
      <c r="C151" s="246" t="s">
        <v>247</v>
      </c>
      <c r="D151" s="246" t="s">
        <v>249</v>
      </c>
      <c r="E151" s="247" t="s">
        <v>717</v>
      </c>
      <c r="F151" s="248" t="s">
        <v>718</v>
      </c>
      <c r="G151" s="248"/>
      <c r="H151" s="248"/>
      <c r="I151" s="248"/>
      <c r="J151" s="249" t="s">
        <v>260</v>
      </c>
      <c r="K151" s="250">
        <v>1</v>
      </c>
      <c r="L151" s="251">
        <v>0</v>
      </c>
      <c r="M151" s="251"/>
      <c r="N151" s="252">
        <f>ROUND(L151*K151,0)</f>
        <v>0</v>
      </c>
      <c r="O151" s="225"/>
      <c r="P151" s="225"/>
      <c r="Q151" s="225"/>
      <c r="R151" s="189"/>
      <c r="T151" s="226" t="s">
        <v>5</v>
      </c>
      <c r="U151" s="58" t="s">
        <v>40</v>
      </c>
      <c r="V151" s="49"/>
      <c r="W151" s="227">
        <f>V151*K151</f>
        <v>0</v>
      </c>
      <c r="X151" s="227">
        <v>0.0073</v>
      </c>
      <c r="Y151" s="227">
        <f>X151*K151</f>
        <v>0.0073</v>
      </c>
      <c r="Z151" s="227">
        <v>0</v>
      </c>
      <c r="AA151" s="228">
        <f>Z151*K151</f>
        <v>0</v>
      </c>
      <c r="AR151" s="24" t="s">
        <v>496</v>
      </c>
      <c r="AT151" s="24" t="s">
        <v>249</v>
      </c>
      <c r="AU151" s="24" t="s">
        <v>84</v>
      </c>
      <c r="AY151" s="24" t="s">
        <v>162</v>
      </c>
      <c r="BE151" s="149">
        <f>IF(U151="základní",N151,0)</f>
        <v>0</v>
      </c>
      <c r="BF151" s="149">
        <f>IF(U151="snížená",N151,0)</f>
        <v>0</v>
      </c>
      <c r="BG151" s="149">
        <f>IF(U151="zákl. přenesená",N151,0)</f>
        <v>0</v>
      </c>
      <c r="BH151" s="149">
        <f>IF(U151="sníž. přenesená",N151,0)</f>
        <v>0</v>
      </c>
      <c r="BI151" s="149">
        <f>IF(U151="nulová",N151,0)</f>
        <v>0</v>
      </c>
      <c r="BJ151" s="24" t="s">
        <v>11</v>
      </c>
      <c r="BK151" s="149">
        <f>ROUND(L151*K151,0)</f>
        <v>0</v>
      </c>
      <c r="BL151" s="24" t="s">
        <v>161</v>
      </c>
      <c r="BM151" s="24" t="s">
        <v>719</v>
      </c>
    </row>
    <row r="152" spans="2:65" s="1" customFormat="1" ht="25.5" customHeight="1">
      <c r="B152" s="185"/>
      <c r="C152" s="246" t="s">
        <v>337</v>
      </c>
      <c r="D152" s="246" t="s">
        <v>249</v>
      </c>
      <c r="E152" s="247" t="s">
        <v>720</v>
      </c>
      <c r="F152" s="248" t="s">
        <v>721</v>
      </c>
      <c r="G152" s="248"/>
      <c r="H152" s="248"/>
      <c r="I152" s="248"/>
      <c r="J152" s="249" t="s">
        <v>260</v>
      </c>
      <c r="K152" s="250">
        <v>1</v>
      </c>
      <c r="L152" s="251">
        <v>0</v>
      </c>
      <c r="M152" s="251"/>
      <c r="N152" s="252">
        <f>ROUND(L152*K152,0)</f>
        <v>0</v>
      </c>
      <c r="O152" s="225"/>
      <c r="P152" s="225"/>
      <c r="Q152" s="225"/>
      <c r="R152" s="189"/>
      <c r="T152" s="226" t="s">
        <v>5</v>
      </c>
      <c r="U152" s="58" t="s">
        <v>40</v>
      </c>
      <c r="V152" s="49"/>
      <c r="W152" s="227">
        <f>V152*K152</f>
        <v>0</v>
      </c>
      <c r="X152" s="227">
        <v>0</v>
      </c>
      <c r="Y152" s="227">
        <f>X152*K152</f>
        <v>0</v>
      </c>
      <c r="Z152" s="227">
        <v>0</v>
      </c>
      <c r="AA152" s="228">
        <f>Z152*K152</f>
        <v>0</v>
      </c>
      <c r="AR152" s="24" t="s">
        <v>496</v>
      </c>
      <c r="AT152" s="24" t="s">
        <v>249</v>
      </c>
      <c r="AU152" s="24" t="s">
        <v>84</v>
      </c>
      <c r="AY152" s="24" t="s">
        <v>162</v>
      </c>
      <c r="BE152" s="149">
        <f>IF(U152="základní",N152,0)</f>
        <v>0</v>
      </c>
      <c r="BF152" s="149">
        <f>IF(U152="snížená",N152,0)</f>
        <v>0</v>
      </c>
      <c r="BG152" s="149">
        <f>IF(U152="zákl. přenesená",N152,0)</f>
        <v>0</v>
      </c>
      <c r="BH152" s="149">
        <f>IF(U152="sníž. přenesená",N152,0)</f>
        <v>0</v>
      </c>
      <c r="BI152" s="149">
        <f>IF(U152="nulová",N152,0)</f>
        <v>0</v>
      </c>
      <c r="BJ152" s="24" t="s">
        <v>11</v>
      </c>
      <c r="BK152" s="149">
        <f>ROUND(L152*K152,0)</f>
        <v>0</v>
      </c>
      <c r="BL152" s="24" t="s">
        <v>161</v>
      </c>
      <c r="BM152" s="24" t="s">
        <v>722</v>
      </c>
    </row>
    <row r="153" spans="2:65" s="1" customFormat="1" ht="16.5" customHeight="1">
      <c r="B153" s="185"/>
      <c r="C153" s="246" t="s">
        <v>341</v>
      </c>
      <c r="D153" s="246" t="s">
        <v>249</v>
      </c>
      <c r="E153" s="247" t="s">
        <v>723</v>
      </c>
      <c r="F153" s="248" t="s">
        <v>724</v>
      </c>
      <c r="G153" s="248"/>
      <c r="H153" s="248"/>
      <c r="I153" s="248"/>
      <c r="J153" s="249" t="s">
        <v>260</v>
      </c>
      <c r="K153" s="250">
        <v>1</v>
      </c>
      <c r="L153" s="251">
        <v>0</v>
      </c>
      <c r="M153" s="251"/>
      <c r="N153" s="252">
        <f>ROUND(L153*K153,0)</f>
        <v>0</v>
      </c>
      <c r="O153" s="225"/>
      <c r="P153" s="225"/>
      <c r="Q153" s="225"/>
      <c r="R153" s="189"/>
      <c r="T153" s="226" t="s">
        <v>5</v>
      </c>
      <c r="U153" s="58" t="s">
        <v>40</v>
      </c>
      <c r="V153" s="49"/>
      <c r="W153" s="227">
        <f>V153*K153</f>
        <v>0</v>
      </c>
      <c r="X153" s="227">
        <v>0.0154</v>
      </c>
      <c r="Y153" s="227">
        <f>X153*K153</f>
        <v>0.0154</v>
      </c>
      <c r="Z153" s="227">
        <v>0</v>
      </c>
      <c r="AA153" s="228">
        <f>Z153*K153</f>
        <v>0</v>
      </c>
      <c r="AR153" s="24" t="s">
        <v>496</v>
      </c>
      <c r="AT153" s="24" t="s">
        <v>249</v>
      </c>
      <c r="AU153" s="24" t="s">
        <v>84</v>
      </c>
      <c r="AY153" s="24" t="s">
        <v>162</v>
      </c>
      <c r="BE153" s="149">
        <f>IF(U153="základní",N153,0)</f>
        <v>0</v>
      </c>
      <c r="BF153" s="149">
        <f>IF(U153="snížená",N153,0)</f>
        <v>0</v>
      </c>
      <c r="BG153" s="149">
        <f>IF(U153="zákl. přenesená",N153,0)</f>
        <v>0</v>
      </c>
      <c r="BH153" s="149">
        <f>IF(U153="sníž. přenesená",N153,0)</f>
        <v>0</v>
      </c>
      <c r="BI153" s="149">
        <f>IF(U153="nulová",N153,0)</f>
        <v>0</v>
      </c>
      <c r="BJ153" s="24" t="s">
        <v>11</v>
      </c>
      <c r="BK153" s="149">
        <f>ROUND(L153*K153,0)</f>
        <v>0</v>
      </c>
      <c r="BL153" s="24" t="s">
        <v>161</v>
      </c>
      <c r="BM153" s="24" t="s">
        <v>725</v>
      </c>
    </row>
    <row r="154" spans="2:65" s="1" customFormat="1" ht="25.5" customHeight="1">
      <c r="B154" s="185"/>
      <c r="C154" s="246" t="s">
        <v>345</v>
      </c>
      <c r="D154" s="246" t="s">
        <v>249</v>
      </c>
      <c r="E154" s="247" t="s">
        <v>726</v>
      </c>
      <c r="F154" s="248" t="s">
        <v>727</v>
      </c>
      <c r="G154" s="248"/>
      <c r="H154" s="248"/>
      <c r="I154" s="248"/>
      <c r="J154" s="249" t="s">
        <v>260</v>
      </c>
      <c r="K154" s="250">
        <v>1</v>
      </c>
      <c r="L154" s="251">
        <v>0</v>
      </c>
      <c r="M154" s="251"/>
      <c r="N154" s="252">
        <f>ROUND(L154*K154,0)</f>
        <v>0</v>
      </c>
      <c r="O154" s="225"/>
      <c r="P154" s="225"/>
      <c r="Q154" s="225"/>
      <c r="R154" s="189"/>
      <c r="T154" s="226" t="s">
        <v>5</v>
      </c>
      <c r="U154" s="58" t="s">
        <v>40</v>
      </c>
      <c r="V154" s="49"/>
      <c r="W154" s="227">
        <f>V154*K154</f>
        <v>0</v>
      </c>
      <c r="X154" s="227">
        <v>0</v>
      </c>
      <c r="Y154" s="227">
        <f>X154*K154</f>
        <v>0</v>
      </c>
      <c r="Z154" s="227">
        <v>0</v>
      </c>
      <c r="AA154" s="228">
        <f>Z154*K154</f>
        <v>0</v>
      </c>
      <c r="AR154" s="24" t="s">
        <v>496</v>
      </c>
      <c r="AT154" s="24" t="s">
        <v>249</v>
      </c>
      <c r="AU154" s="24" t="s">
        <v>84</v>
      </c>
      <c r="AY154" s="24" t="s">
        <v>162</v>
      </c>
      <c r="BE154" s="149">
        <f>IF(U154="základní",N154,0)</f>
        <v>0</v>
      </c>
      <c r="BF154" s="149">
        <f>IF(U154="snížená",N154,0)</f>
        <v>0</v>
      </c>
      <c r="BG154" s="149">
        <f>IF(U154="zákl. přenesená",N154,0)</f>
        <v>0</v>
      </c>
      <c r="BH154" s="149">
        <f>IF(U154="sníž. přenesená",N154,0)</f>
        <v>0</v>
      </c>
      <c r="BI154" s="149">
        <f>IF(U154="nulová",N154,0)</f>
        <v>0</v>
      </c>
      <c r="BJ154" s="24" t="s">
        <v>11</v>
      </c>
      <c r="BK154" s="149">
        <f>ROUND(L154*K154,0)</f>
        <v>0</v>
      </c>
      <c r="BL154" s="24" t="s">
        <v>161</v>
      </c>
      <c r="BM154" s="24" t="s">
        <v>728</v>
      </c>
    </row>
    <row r="155" spans="2:65" s="1" customFormat="1" ht="25.5" customHeight="1">
      <c r="B155" s="185"/>
      <c r="C155" s="246" t="s">
        <v>349</v>
      </c>
      <c r="D155" s="246" t="s">
        <v>249</v>
      </c>
      <c r="E155" s="247" t="s">
        <v>729</v>
      </c>
      <c r="F155" s="248" t="s">
        <v>730</v>
      </c>
      <c r="G155" s="248"/>
      <c r="H155" s="248"/>
      <c r="I155" s="248"/>
      <c r="J155" s="249" t="s">
        <v>260</v>
      </c>
      <c r="K155" s="250">
        <v>1</v>
      </c>
      <c r="L155" s="251">
        <v>0</v>
      </c>
      <c r="M155" s="251"/>
      <c r="N155" s="252">
        <f>ROUND(L155*K155,0)</f>
        <v>0</v>
      </c>
      <c r="O155" s="225"/>
      <c r="P155" s="225"/>
      <c r="Q155" s="225"/>
      <c r="R155" s="189"/>
      <c r="T155" s="226" t="s">
        <v>5</v>
      </c>
      <c r="U155" s="58" t="s">
        <v>40</v>
      </c>
      <c r="V155" s="49"/>
      <c r="W155" s="227">
        <f>V155*K155</f>
        <v>0</v>
      </c>
      <c r="X155" s="227">
        <v>0.024</v>
      </c>
      <c r="Y155" s="227">
        <f>X155*K155</f>
        <v>0.024</v>
      </c>
      <c r="Z155" s="227">
        <v>0</v>
      </c>
      <c r="AA155" s="228">
        <f>Z155*K155</f>
        <v>0</v>
      </c>
      <c r="AR155" s="24" t="s">
        <v>496</v>
      </c>
      <c r="AT155" s="24" t="s">
        <v>249</v>
      </c>
      <c r="AU155" s="24" t="s">
        <v>84</v>
      </c>
      <c r="AY155" s="24" t="s">
        <v>162</v>
      </c>
      <c r="BE155" s="149">
        <f>IF(U155="základní",N155,0)</f>
        <v>0</v>
      </c>
      <c r="BF155" s="149">
        <f>IF(U155="snížená",N155,0)</f>
        <v>0</v>
      </c>
      <c r="BG155" s="149">
        <f>IF(U155="zákl. přenesená",N155,0)</f>
        <v>0</v>
      </c>
      <c r="BH155" s="149">
        <f>IF(U155="sníž. přenesená",N155,0)</f>
        <v>0</v>
      </c>
      <c r="BI155" s="149">
        <f>IF(U155="nulová",N155,0)</f>
        <v>0</v>
      </c>
      <c r="BJ155" s="24" t="s">
        <v>11</v>
      </c>
      <c r="BK155" s="149">
        <f>ROUND(L155*K155,0)</f>
        <v>0</v>
      </c>
      <c r="BL155" s="24" t="s">
        <v>161</v>
      </c>
      <c r="BM155" s="24" t="s">
        <v>731</v>
      </c>
    </row>
    <row r="156" spans="2:65" s="1" customFormat="1" ht="38.25" customHeight="1">
      <c r="B156" s="185"/>
      <c r="C156" s="246" t="s">
        <v>10</v>
      </c>
      <c r="D156" s="246" t="s">
        <v>249</v>
      </c>
      <c r="E156" s="247" t="s">
        <v>732</v>
      </c>
      <c r="F156" s="248" t="s">
        <v>733</v>
      </c>
      <c r="G156" s="248"/>
      <c r="H156" s="248"/>
      <c r="I156" s="248"/>
      <c r="J156" s="249" t="s">
        <v>260</v>
      </c>
      <c r="K156" s="250">
        <v>1</v>
      </c>
      <c r="L156" s="251">
        <v>0</v>
      </c>
      <c r="M156" s="251"/>
      <c r="N156" s="252">
        <f>ROUND(L156*K156,0)</f>
        <v>0</v>
      </c>
      <c r="O156" s="225"/>
      <c r="P156" s="225"/>
      <c r="Q156" s="225"/>
      <c r="R156" s="189"/>
      <c r="T156" s="226" t="s">
        <v>5</v>
      </c>
      <c r="U156" s="58" t="s">
        <v>40</v>
      </c>
      <c r="V156" s="49"/>
      <c r="W156" s="227">
        <f>V156*K156</f>
        <v>0</v>
      </c>
      <c r="X156" s="227">
        <v>0</v>
      </c>
      <c r="Y156" s="227">
        <f>X156*K156</f>
        <v>0</v>
      </c>
      <c r="Z156" s="227">
        <v>0</v>
      </c>
      <c r="AA156" s="228">
        <f>Z156*K156</f>
        <v>0</v>
      </c>
      <c r="AR156" s="24" t="s">
        <v>496</v>
      </c>
      <c r="AT156" s="24" t="s">
        <v>249</v>
      </c>
      <c r="AU156" s="24" t="s">
        <v>84</v>
      </c>
      <c r="AY156" s="24" t="s">
        <v>162</v>
      </c>
      <c r="BE156" s="149">
        <f>IF(U156="základní",N156,0)</f>
        <v>0</v>
      </c>
      <c r="BF156" s="149">
        <f>IF(U156="snížená",N156,0)</f>
        <v>0</v>
      </c>
      <c r="BG156" s="149">
        <f>IF(U156="zákl. přenesená",N156,0)</f>
        <v>0</v>
      </c>
      <c r="BH156" s="149">
        <f>IF(U156="sníž. přenesená",N156,0)</f>
        <v>0</v>
      </c>
      <c r="BI156" s="149">
        <f>IF(U156="nulová",N156,0)</f>
        <v>0</v>
      </c>
      <c r="BJ156" s="24" t="s">
        <v>11</v>
      </c>
      <c r="BK156" s="149">
        <f>ROUND(L156*K156,0)</f>
        <v>0</v>
      </c>
      <c r="BL156" s="24" t="s">
        <v>161</v>
      </c>
      <c r="BM156" s="24" t="s">
        <v>734</v>
      </c>
    </row>
    <row r="157" spans="2:65" s="1" customFormat="1" ht="38.25" customHeight="1">
      <c r="B157" s="185"/>
      <c r="C157" s="246" t="s">
        <v>356</v>
      </c>
      <c r="D157" s="246" t="s">
        <v>249</v>
      </c>
      <c r="E157" s="247" t="s">
        <v>735</v>
      </c>
      <c r="F157" s="248" t="s">
        <v>736</v>
      </c>
      <c r="G157" s="248"/>
      <c r="H157" s="248"/>
      <c r="I157" s="248"/>
      <c r="J157" s="249" t="s">
        <v>260</v>
      </c>
      <c r="K157" s="250">
        <v>1</v>
      </c>
      <c r="L157" s="251">
        <v>0</v>
      </c>
      <c r="M157" s="251"/>
      <c r="N157" s="252">
        <f>ROUND(L157*K157,0)</f>
        <v>0</v>
      </c>
      <c r="O157" s="225"/>
      <c r="P157" s="225"/>
      <c r="Q157" s="225"/>
      <c r="R157" s="189"/>
      <c r="T157" s="226" t="s">
        <v>5</v>
      </c>
      <c r="U157" s="58" t="s">
        <v>40</v>
      </c>
      <c r="V157" s="49"/>
      <c r="W157" s="227">
        <f>V157*K157</f>
        <v>0</v>
      </c>
      <c r="X157" s="227">
        <v>0.024</v>
      </c>
      <c r="Y157" s="227">
        <f>X157*K157</f>
        <v>0.024</v>
      </c>
      <c r="Z157" s="227">
        <v>0</v>
      </c>
      <c r="AA157" s="228">
        <f>Z157*K157</f>
        <v>0</v>
      </c>
      <c r="AR157" s="24" t="s">
        <v>496</v>
      </c>
      <c r="AT157" s="24" t="s">
        <v>249</v>
      </c>
      <c r="AU157" s="24" t="s">
        <v>84</v>
      </c>
      <c r="AY157" s="24" t="s">
        <v>162</v>
      </c>
      <c r="BE157" s="149">
        <f>IF(U157="základní",N157,0)</f>
        <v>0</v>
      </c>
      <c r="BF157" s="149">
        <f>IF(U157="snížená",N157,0)</f>
        <v>0</v>
      </c>
      <c r="BG157" s="149">
        <f>IF(U157="zákl. přenesená",N157,0)</f>
        <v>0</v>
      </c>
      <c r="BH157" s="149">
        <f>IF(U157="sníž. přenesená",N157,0)</f>
        <v>0</v>
      </c>
      <c r="BI157" s="149">
        <f>IF(U157="nulová",N157,0)</f>
        <v>0</v>
      </c>
      <c r="BJ157" s="24" t="s">
        <v>11</v>
      </c>
      <c r="BK157" s="149">
        <f>ROUND(L157*K157,0)</f>
        <v>0</v>
      </c>
      <c r="BL157" s="24" t="s">
        <v>161</v>
      </c>
      <c r="BM157" s="24" t="s">
        <v>737</v>
      </c>
    </row>
    <row r="158" spans="2:65" s="1" customFormat="1" ht="25.5" customHeight="1">
      <c r="B158" s="185"/>
      <c r="C158" s="246" t="s">
        <v>360</v>
      </c>
      <c r="D158" s="246" t="s">
        <v>249</v>
      </c>
      <c r="E158" s="247" t="s">
        <v>738</v>
      </c>
      <c r="F158" s="248" t="s">
        <v>739</v>
      </c>
      <c r="G158" s="248"/>
      <c r="H158" s="248"/>
      <c r="I158" s="248"/>
      <c r="J158" s="249" t="s">
        <v>260</v>
      </c>
      <c r="K158" s="250">
        <v>1</v>
      </c>
      <c r="L158" s="251">
        <v>0</v>
      </c>
      <c r="M158" s="251"/>
      <c r="N158" s="252">
        <f>ROUND(L158*K158,0)</f>
        <v>0</v>
      </c>
      <c r="O158" s="225"/>
      <c r="P158" s="225"/>
      <c r="Q158" s="225"/>
      <c r="R158" s="189"/>
      <c r="T158" s="226" t="s">
        <v>5</v>
      </c>
      <c r="U158" s="58" t="s">
        <v>40</v>
      </c>
      <c r="V158" s="49"/>
      <c r="W158" s="227">
        <f>V158*K158</f>
        <v>0</v>
      </c>
      <c r="X158" s="227">
        <v>0</v>
      </c>
      <c r="Y158" s="227">
        <f>X158*K158</f>
        <v>0</v>
      </c>
      <c r="Z158" s="227">
        <v>0</v>
      </c>
      <c r="AA158" s="228">
        <f>Z158*K158</f>
        <v>0</v>
      </c>
      <c r="AR158" s="24" t="s">
        <v>496</v>
      </c>
      <c r="AT158" s="24" t="s">
        <v>249</v>
      </c>
      <c r="AU158" s="24" t="s">
        <v>84</v>
      </c>
      <c r="AY158" s="24" t="s">
        <v>162</v>
      </c>
      <c r="BE158" s="149">
        <f>IF(U158="základní",N158,0)</f>
        <v>0</v>
      </c>
      <c r="BF158" s="149">
        <f>IF(U158="snížená",N158,0)</f>
        <v>0</v>
      </c>
      <c r="BG158" s="149">
        <f>IF(U158="zákl. přenesená",N158,0)</f>
        <v>0</v>
      </c>
      <c r="BH158" s="149">
        <f>IF(U158="sníž. přenesená",N158,0)</f>
        <v>0</v>
      </c>
      <c r="BI158" s="149">
        <f>IF(U158="nulová",N158,0)</f>
        <v>0</v>
      </c>
      <c r="BJ158" s="24" t="s">
        <v>11</v>
      </c>
      <c r="BK158" s="149">
        <f>ROUND(L158*K158,0)</f>
        <v>0</v>
      </c>
      <c r="BL158" s="24" t="s">
        <v>161</v>
      </c>
      <c r="BM158" s="24" t="s">
        <v>740</v>
      </c>
    </row>
    <row r="159" spans="2:65" s="1" customFormat="1" ht="25.5" customHeight="1">
      <c r="B159" s="185"/>
      <c r="C159" s="246" t="s">
        <v>364</v>
      </c>
      <c r="D159" s="246" t="s">
        <v>249</v>
      </c>
      <c r="E159" s="247" t="s">
        <v>741</v>
      </c>
      <c r="F159" s="248" t="s">
        <v>742</v>
      </c>
      <c r="G159" s="248"/>
      <c r="H159" s="248"/>
      <c r="I159" s="248"/>
      <c r="J159" s="249" t="s">
        <v>260</v>
      </c>
      <c r="K159" s="250">
        <v>1</v>
      </c>
      <c r="L159" s="251">
        <v>0</v>
      </c>
      <c r="M159" s="251"/>
      <c r="N159" s="252">
        <f>ROUND(L159*K159,0)</f>
        <v>0</v>
      </c>
      <c r="O159" s="225"/>
      <c r="P159" s="225"/>
      <c r="Q159" s="225"/>
      <c r="R159" s="189"/>
      <c r="T159" s="226" t="s">
        <v>5</v>
      </c>
      <c r="U159" s="58" t="s">
        <v>40</v>
      </c>
      <c r="V159" s="49"/>
      <c r="W159" s="227">
        <f>V159*K159</f>
        <v>0</v>
      </c>
      <c r="X159" s="227">
        <v>0.0073</v>
      </c>
      <c r="Y159" s="227">
        <f>X159*K159</f>
        <v>0.0073</v>
      </c>
      <c r="Z159" s="227">
        <v>0</v>
      </c>
      <c r="AA159" s="228">
        <f>Z159*K159</f>
        <v>0</v>
      </c>
      <c r="AR159" s="24" t="s">
        <v>496</v>
      </c>
      <c r="AT159" s="24" t="s">
        <v>249</v>
      </c>
      <c r="AU159" s="24" t="s">
        <v>84</v>
      </c>
      <c r="AY159" s="24" t="s">
        <v>162</v>
      </c>
      <c r="BE159" s="149">
        <f>IF(U159="základní",N159,0)</f>
        <v>0</v>
      </c>
      <c r="BF159" s="149">
        <f>IF(U159="snížená",N159,0)</f>
        <v>0</v>
      </c>
      <c r="BG159" s="149">
        <f>IF(U159="zákl. přenesená",N159,0)</f>
        <v>0</v>
      </c>
      <c r="BH159" s="149">
        <f>IF(U159="sníž. přenesená",N159,0)</f>
        <v>0</v>
      </c>
      <c r="BI159" s="149">
        <f>IF(U159="nulová",N159,0)</f>
        <v>0</v>
      </c>
      <c r="BJ159" s="24" t="s">
        <v>11</v>
      </c>
      <c r="BK159" s="149">
        <f>ROUND(L159*K159,0)</f>
        <v>0</v>
      </c>
      <c r="BL159" s="24" t="s">
        <v>161</v>
      </c>
      <c r="BM159" s="24" t="s">
        <v>743</v>
      </c>
    </row>
    <row r="160" spans="2:65" s="1" customFormat="1" ht="38.25" customHeight="1">
      <c r="B160" s="185"/>
      <c r="C160" s="246" t="s">
        <v>368</v>
      </c>
      <c r="D160" s="246" t="s">
        <v>249</v>
      </c>
      <c r="E160" s="247" t="s">
        <v>744</v>
      </c>
      <c r="F160" s="248" t="s">
        <v>745</v>
      </c>
      <c r="G160" s="248"/>
      <c r="H160" s="248"/>
      <c r="I160" s="248"/>
      <c r="J160" s="249" t="s">
        <v>260</v>
      </c>
      <c r="K160" s="250">
        <v>1</v>
      </c>
      <c r="L160" s="251">
        <v>0</v>
      </c>
      <c r="M160" s="251"/>
      <c r="N160" s="252">
        <f>ROUND(L160*K160,0)</f>
        <v>0</v>
      </c>
      <c r="O160" s="225"/>
      <c r="P160" s="225"/>
      <c r="Q160" s="225"/>
      <c r="R160" s="189"/>
      <c r="T160" s="226" t="s">
        <v>5</v>
      </c>
      <c r="U160" s="58" t="s">
        <v>40</v>
      </c>
      <c r="V160" s="49"/>
      <c r="W160" s="227">
        <f>V160*K160</f>
        <v>0</v>
      </c>
      <c r="X160" s="227">
        <v>0</v>
      </c>
      <c r="Y160" s="227">
        <f>X160*K160</f>
        <v>0</v>
      </c>
      <c r="Z160" s="227">
        <v>0</v>
      </c>
      <c r="AA160" s="228">
        <f>Z160*K160</f>
        <v>0</v>
      </c>
      <c r="AR160" s="24" t="s">
        <v>496</v>
      </c>
      <c r="AT160" s="24" t="s">
        <v>249</v>
      </c>
      <c r="AU160" s="24" t="s">
        <v>84</v>
      </c>
      <c r="AY160" s="24" t="s">
        <v>162</v>
      </c>
      <c r="BE160" s="149">
        <f>IF(U160="základní",N160,0)</f>
        <v>0</v>
      </c>
      <c r="BF160" s="149">
        <f>IF(U160="snížená",N160,0)</f>
        <v>0</v>
      </c>
      <c r="BG160" s="149">
        <f>IF(U160="zákl. přenesená",N160,0)</f>
        <v>0</v>
      </c>
      <c r="BH160" s="149">
        <f>IF(U160="sníž. přenesená",N160,0)</f>
        <v>0</v>
      </c>
      <c r="BI160" s="149">
        <f>IF(U160="nulová",N160,0)</f>
        <v>0</v>
      </c>
      <c r="BJ160" s="24" t="s">
        <v>11</v>
      </c>
      <c r="BK160" s="149">
        <f>ROUND(L160*K160,0)</f>
        <v>0</v>
      </c>
      <c r="BL160" s="24" t="s">
        <v>161</v>
      </c>
      <c r="BM160" s="24" t="s">
        <v>746</v>
      </c>
    </row>
    <row r="161" spans="2:65" s="1" customFormat="1" ht="38.25" customHeight="1">
      <c r="B161" s="185"/>
      <c r="C161" s="246" t="s">
        <v>372</v>
      </c>
      <c r="D161" s="246" t="s">
        <v>249</v>
      </c>
      <c r="E161" s="247" t="s">
        <v>747</v>
      </c>
      <c r="F161" s="248" t="s">
        <v>748</v>
      </c>
      <c r="G161" s="248"/>
      <c r="H161" s="248"/>
      <c r="I161" s="248"/>
      <c r="J161" s="249" t="s">
        <v>260</v>
      </c>
      <c r="K161" s="250">
        <v>1</v>
      </c>
      <c r="L161" s="251">
        <v>0</v>
      </c>
      <c r="M161" s="251"/>
      <c r="N161" s="252">
        <f>ROUND(L161*K161,0)</f>
        <v>0</v>
      </c>
      <c r="O161" s="225"/>
      <c r="P161" s="225"/>
      <c r="Q161" s="225"/>
      <c r="R161" s="189"/>
      <c r="T161" s="226" t="s">
        <v>5</v>
      </c>
      <c r="U161" s="58" t="s">
        <v>40</v>
      </c>
      <c r="V161" s="49"/>
      <c r="W161" s="227">
        <f>V161*K161</f>
        <v>0</v>
      </c>
      <c r="X161" s="227">
        <v>0.0074</v>
      </c>
      <c r="Y161" s="227">
        <f>X161*K161</f>
        <v>0.0074</v>
      </c>
      <c r="Z161" s="227">
        <v>0</v>
      </c>
      <c r="AA161" s="228">
        <f>Z161*K161</f>
        <v>0</v>
      </c>
      <c r="AR161" s="24" t="s">
        <v>496</v>
      </c>
      <c r="AT161" s="24" t="s">
        <v>249</v>
      </c>
      <c r="AU161" s="24" t="s">
        <v>84</v>
      </c>
      <c r="AY161" s="24" t="s">
        <v>162</v>
      </c>
      <c r="BE161" s="149">
        <f>IF(U161="základní",N161,0)</f>
        <v>0</v>
      </c>
      <c r="BF161" s="149">
        <f>IF(U161="snížená",N161,0)</f>
        <v>0</v>
      </c>
      <c r="BG161" s="149">
        <f>IF(U161="zákl. přenesená",N161,0)</f>
        <v>0</v>
      </c>
      <c r="BH161" s="149">
        <f>IF(U161="sníž. přenesená",N161,0)</f>
        <v>0</v>
      </c>
      <c r="BI161" s="149">
        <f>IF(U161="nulová",N161,0)</f>
        <v>0</v>
      </c>
      <c r="BJ161" s="24" t="s">
        <v>11</v>
      </c>
      <c r="BK161" s="149">
        <f>ROUND(L161*K161,0)</f>
        <v>0</v>
      </c>
      <c r="BL161" s="24" t="s">
        <v>161</v>
      </c>
      <c r="BM161" s="24" t="s">
        <v>749</v>
      </c>
    </row>
    <row r="162" spans="2:65" s="1" customFormat="1" ht="38.25" customHeight="1">
      <c r="B162" s="185"/>
      <c r="C162" s="246" t="s">
        <v>376</v>
      </c>
      <c r="D162" s="246" t="s">
        <v>249</v>
      </c>
      <c r="E162" s="247" t="s">
        <v>750</v>
      </c>
      <c r="F162" s="248" t="s">
        <v>751</v>
      </c>
      <c r="G162" s="248"/>
      <c r="H162" s="248"/>
      <c r="I162" s="248"/>
      <c r="J162" s="249" t="s">
        <v>260</v>
      </c>
      <c r="K162" s="250">
        <v>1</v>
      </c>
      <c r="L162" s="251">
        <v>0</v>
      </c>
      <c r="M162" s="251"/>
      <c r="N162" s="252">
        <f>ROUND(L162*K162,0)</f>
        <v>0</v>
      </c>
      <c r="O162" s="225"/>
      <c r="P162" s="225"/>
      <c r="Q162" s="225"/>
      <c r="R162" s="189"/>
      <c r="T162" s="226" t="s">
        <v>5</v>
      </c>
      <c r="U162" s="58" t="s">
        <v>40</v>
      </c>
      <c r="V162" s="49"/>
      <c r="W162" s="227">
        <f>V162*K162</f>
        <v>0</v>
      </c>
      <c r="X162" s="227">
        <v>0</v>
      </c>
      <c r="Y162" s="227">
        <f>X162*K162</f>
        <v>0</v>
      </c>
      <c r="Z162" s="227">
        <v>0</v>
      </c>
      <c r="AA162" s="228">
        <f>Z162*K162</f>
        <v>0</v>
      </c>
      <c r="AR162" s="24" t="s">
        <v>496</v>
      </c>
      <c r="AT162" s="24" t="s">
        <v>249</v>
      </c>
      <c r="AU162" s="24" t="s">
        <v>84</v>
      </c>
      <c r="AY162" s="24" t="s">
        <v>162</v>
      </c>
      <c r="BE162" s="149">
        <f>IF(U162="základní",N162,0)</f>
        <v>0</v>
      </c>
      <c r="BF162" s="149">
        <f>IF(U162="snížená",N162,0)</f>
        <v>0</v>
      </c>
      <c r="BG162" s="149">
        <f>IF(U162="zákl. přenesená",N162,0)</f>
        <v>0</v>
      </c>
      <c r="BH162" s="149">
        <f>IF(U162="sníž. přenesená",N162,0)</f>
        <v>0</v>
      </c>
      <c r="BI162" s="149">
        <f>IF(U162="nulová",N162,0)</f>
        <v>0</v>
      </c>
      <c r="BJ162" s="24" t="s">
        <v>11</v>
      </c>
      <c r="BK162" s="149">
        <f>ROUND(L162*K162,0)</f>
        <v>0</v>
      </c>
      <c r="BL162" s="24" t="s">
        <v>161</v>
      </c>
      <c r="BM162" s="24" t="s">
        <v>752</v>
      </c>
    </row>
    <row r="163" spans="2:65" s="1" customFormat="1" ht="25.5" customHeight="1">
      <c r="B163" s="185"/>
      <c r="C163" s="246" t="s">
        <v>380</v>
      </c>
      <c r="D163" s="246" t="s">
        <v>249</v>
      </c>
      <c r="E163" s="247" t="s">
        <v>753</v>
      </c>
      <c r="F163" s="248" t="s">
        <v>754</v>
      </c>
      <c r="G163" s="248"/>
      <c r="H163" s="248"/>
      <c r="I163" s="248"/>
      <c r="J163" s="249" t="s">
        <v>260</v>
      </c>
      <c r="K163" s="250">
        <v>1</v>
      </c>
      <c r="L163" s="251">
        <v>0</v>
      </c>
      <c r="M163" s="251"/>
      <c r="N163" s="252">
        <f>ROUND(L163*K163,0)</f>
        <v>0</v>
      </c>
      <c r="O163" s="225"/>
      <c r="P163" s="225"/>
      <c r="Q163" s="225"/>
      <c r="R163" s="189"/>
      <c r="T163" s="226" t="s">
        <v>5</v>
      </c>
      <c r="U163" s="58" t="s">
        <v>40</v>
      </c>
      <c r="V163" s="49"/>
      <c r="W163" s="227">
        <f>V163*K163</f>
        <v>0</v>
      </c>
      <c r="X163" s="227">
        <v>0.0101</v>
      </c>
      <c r="Y163" s="227">
        <f>X163*K163</f>
        <v>0.0101</v>
      </c>
      <c r="Z163" s="227">
        <v>0</v>
      </c>
      <c r="AA163" s="228">
        <f>Z163*K163</f>
        <v>0</v>
      </c>
      <c r="AR163" s="24" t="s">
        <v>496</v>
      </c>
      <c r="AT163" s="24" t="s">
        <v>249</v>
      </c>
      <c r="AU163" s="24" t="s">
        <v>84</v>
      </c>
      <c r="AY163" s="24" t="s">
        <v>162</v>
      </c>
      <c r="BE163" s="149">
        <f>IF(U163="základní",N163,0)</f>
        <v>0</v>
      </c>
      <c r="BF163" s="149">
        <f>IF(U163="snížená",N163,0)</f>
        <v>0</v>
      </c>
      <c r="BG163" s="149">
        <f>IF(U163="zákl. přenesená",N163,0)</f>
        <v>0</v>
      </c>
      <c r="BH163" s="149">
        <f>IF(U163="sníž. přenesená",N163,0)</f>
        <v>0</v>
      </c>
      <c r="BI163" s="149">
        <f>IF(U163="nulová",N163,0)</f>
        <v>0</v>
      </c>
      <c r="BJ163" s="24" t="s">
        <v>11</v>
      </c>
      <c r="BK163" s="149">
        <f>ROUND(L163*K163,0)</f>
        <v>0</v>
      </c>
      <c r="BL163" s="24" t="s">
        <v>161</v>
      </c>
      <c r="BM163" s="24" t="s">
        <v>755</v>
      </c>
    </row>
    <row r="164" spans="2:65" s="1" customFormat="1" ht="25.5" customHeight="1">
      <c r="B164" s="185"/>
      <c r="C164" s="246" t="s">
        <v>413</v>
      </c>
      <c r="D164" s="246" t="s">
        <v>249</v>
      </c>
      <c r="E164" s="247" t="s">
        <v>756</v>
      </c>
      <c r="F164" s="248" t="s">
        <v>757</v>
      </c>
      <c r="G164" s="248"/>
      <c r="H164" s="248"/>
      <c r="I164" s="248"/>
      <c r="J164" s="249" t="s">
        <v>260</v>
      </c>
      <c r="K164" s="250">
        <v>1</v>
      </c>
      <c r="L164" s="251">
        <v>0</v>
      </c>
      <c r="M164" s="251"/>
      <c r="N164" s="252">
        <f>ROUND(L164*K164,0)</f>
        <v>0</v>
      </c>
      <c r="O164" s="225"/>
      <c r="P164" s="225"/>
      <c r="Q164" s="225"/>
      <c r="R164" s="189"/>
      <c r="T164" s="226" t="s">
        <v>5</v>
      </c>
      <c r="U164" s="58" t="s">
        <v>40</v>
      </c>
      <c r="V164" s="49"/>
      <c r="W164" s="227">
        <f>V164*K164</f>
        <v>0</v>
      </c>
      <c r="X164" s="227">
        <v>0</v>
      </c>
      <c r="Y164" s="227">
        <f>X164*K164</f>
        <v>0</v>
      </c>
      <c r="Z164" s="227">
        <v>0</v>
      </c>
      <c r="AA164" s="228">
        <f>Z164*K164</f>
        <v>0</v>
      </c>
      <c r="AR164" s="24" t="s">
        <v>496</v>
      </c>
      <c r="AT164" s="24" t="s">
        <v>249</v>
      </c>
      <c r="AU164" s="24" t="s">
        <v>84</v>
      </c>
      <c r="AY164" s="24" t="s">
        <v>162</v>
      </c>
      <c r="BE164" s="149">
        <f>IF(U164="základní",N164,0)</f>
        <v>0</v>
      </c>
      <c r="BF164" s="149">
        <f>IF(U164="snížená",N164,0)</f>
        <v>0</v>
      </c>
      <c r="BG164" s="149">
        <f>IF(U164="zákl. přenesená",N164,0)</f>
        <v>0</v>
      </c>
      <c r="BH164" s="149">
        <f>IF(U164="sníž. přenesená",N164,0)</f>
        <v>0</v>
      </c>
      <c r="BI164" s="149">
        <f>IF(U164="nulová",N164,0)</f>
        <v>0</v>
      </c>
      <c r="BJ164" s="24" t="s">
        <v>11</v>
      </c>
      <c r="BK164" s="149">
        <f>ROUND(L164*K164,0)</f>
        <v>0</v>
      </c>
      <c r="BL164" s="24" t="s">
        <v>161</v>
      </c>
      <c r="BM164" s="24" t="s">
        <v>758</v>
      </c>
    </row>
    <row r="165" spans="2:65" s="1" customFormat="1" ht="25.5" customHeight="1">
      <c r="B165" s="185"/>
      <c r="C165" s="246" t="s">
        <v>425</v>
      </c>
      <c r="D165" s="246" t="s">
        <v>249</v>
      </c>
      <c r="E165" s="247" t="s">
        <v>759</v>
      </c>
      <c r="F165" s="248" t="s">
        <v>760</v>
      </c>
      <c r="G165" s="248"/>
      <c r="H165" s="248"/>
      <c r="I165" s="248"/>
      <c r="J165" s="249" t="s">
        <v>260</v>
      </c>
      <c r="K165" s="250">
        <v>1</v>
      </c>
      <c r="L165" s="251">
        <v>0</v>
      </c>
      <c r="M165" s="251"/>
      <c r="N165" s="252">
        <f>ROUND(L165*K165,0)</f>
        <v>0</v>
      </c>
      <c r="O165" s="225"/>
      <c r="P165" s="225"/>
      <c r="Q165" s="225"/>
      <c r="R165" s="189"/>
      <c r="T165" s="226" t="s">
        <v>5</v>
      </c>
      <c r="U165" s="58" t="s">
        <v>40</v>
      </c>
      <c r="V165" s="49"/>
      <c r="W165" s="227">
        <f>V165*K165</f>
        <v>0</v>
      </c>
      <c r="X165" s="227">
        <v>0.0055</v>
      </c>
      <c r="Y165" s="227">
        <f>X165*K165</f>
        <v>0.0055</v>
      </c>
      <c r="Z165" s="227">
        <v>0</v>
      </c>
      <c r="AA165" s="228">
        <f>Z165*K165</f>
        <v>0</v>
      </c>
      <c r="AR165" s="24" t="s">
        <v>496</v>
      </c>
      <c r="AT165" s="24" t="s">
        <v>249</v>
      </c>
      <c r="AU165" s="24" t="s">
        <v>84</v>
      </c>
      <c r="AY165" s="24" t="s">
        <v>162</v>
      </c>
      <c r="BE165" s="149">
        <f>IF(U165="základní",N165,0)</f>
        <v>0</v>
      </c>
      <c r="BF165" s="149">
        <f>IF(U165="snížená",N165,0)</f>
        <v>0</v>
      </c>
      <c r="BG165" s="149">
        <f>IF(U165="zákl. přenesená",N165,0)</f>
        <v>0</v>
      </c>
      <c r="BH165" s="149">
        <f>IF(U165="sníž. přenesená",N165,0)</f>
        <v>0</v>
      </c>
      <c r="BI165" s="149">
        <f>IF(U165="nulová",N165,0)</f>
        <v>0</v>
      </c>
      <c r="BJ165" s="24" t="s">
        <v>11</v>
      </c>
      <c r="BK165" s="149">
        <f>ROUND(L165*K165,0)</f>
        <v>0</v>
      </c>
      <c r="BL165" s="24" t="s">
        <v>161</v>
      </c>
      <c r="BM165" s="24" t="s">
        <v>761</v>
      </c>
    </row>
    <row r="166" spans="2:65" s="1" customFormat="1" ht="38.25" customHeight="1">
      <c r="B166" s="185"/>
      <c r="C166" s="246" t="s">
        <v>432</v>
      </c>
      <c r="D166" s="246" t="s">
        <v>249</v>
      </c>
      <c r="E166" s="247" t="s">
        <v>762</v>
      </c>
      <c r="F166" s="248" t="s">
        <v>763</v>
      </c>
      <c r="G166" s="248"/>
      <c r="H166" s="248"/>
      <c r="I166" s="248"/>
      <c r="J166" s="249" t="s">
        <v>428</v>
      </c>
      <c r="K166" s="250">
        <v>92</v>
      </c>
      <c r="L166" s="251">
        <v>0</v>
      </c>
      <c r="M166" s="251"/>
      <c r="N166" s="252">
        <f>ROUND(L166*K166,0)</f>
        <v>0</v>
      </c>
      <c r="O166" s="225"/>
      <c r="P166" s="225"/>
      <c r="Q166" s="225"/>
      <c r="R166" s="189"/>
      <c r="T166" s="226" t="s">
        <v>5</v>
      </c>
      <c r="U166" s="58" t="s">
        <v>40</v>
      </c>
      <c r="V166" s="49"/>
      <c r="W166" s="227">
        <f>V166*K166</f>
        <v>0</v>
      </c>
      <c r="X166" s="227">
        <v>0</v>
      </c>
      <c r="Y166" s="227">
        <f>X166*K166</f>
        <v>0</v>
      </c>
      <c r="Z166" s="227">
        <v>0</v>
      </c>
      <c r="AA166" s="228">
        <f>Z166*K166</f>
        <v>0</v>
      </c>
      <c r="AR166" s="24" t="s">
        <v>496</v>
      </c>
      <c r="AT166" s="24" t="s">
        <v>249</v>
      </c>
      <c r="AU166" s="24" t="s">
        <v>84</v>
      </c>
      <c r="AY166" s="24" t="s">
        <v>162</v>
      </c>
      <c r="BE166" s="149">
        <f>IF(U166="základní",N166,0)</f>
        <v>0</v>
      </c>
      <c r="BF166" s="149">
        <f>IF(U166="snížená",N166,0)</f>
        <v>0</v>
      </c>
      <c r="BG166" s="149">
        <f>IF(U166="zákl. přenesená",N166,0)</f>
        <v>0</v>
      </c>
      <c r="BH166" s="149">
        <f>IF(U166="sníž. přenesená",N166,0)</f>
        <v>0</v>
      </c>
      <c r="BI166" s="149">
        <f>IF(U166="nulová",N166,0)</f>
        <v>0</v>
      </c>
      <c r="BJ166" s="24" t="s">
        <v>11</v>
      </c>
      <c r="BK166" s="149">
        <f>ROUND(L166*K166,0)</f>
        <v>0</v>
      </c>
      <c r="BL166" s="24" t="s">
        <v>161</v>
      </c>
      <c r="BM166" s="24" t="s">
        <v>764</v>
      </c>
    </row>
    <row r="167" spans="2:47" s="1" customFormat="1" ht="16.5" customHeight="1">
      <c r="B167" s="48"/>
      <c r="C167" s="49"/>
      <c r="D167" s="49"/>
      <c r="E167" s="49"/>
      <c r="F167" s="255" t="s">
        <v>765</v>
      </c>
      <c r="G167" s="69"/>
      <c r="H167" s="69"/>
      <c r="I167" s="69"/>
      <c r="J167" s="49"/>
      <c r="K167" s="49"/>
      <c r="L167" s="49"/>
      <c r="M167" s="49"/>
      <c r="N167" s="49"/>
      <c r="O167" s="49"/>
      <c r="P167" s="49"/>
      <c r="Q167" s="49"/>
      <c r="R167" s="50"/>
      <c r="T167" s="231"/>
      <c r="U167" s="49"/>
      <c r="V167" s="49"/>
      <c r="W167" s="49"/>
      <c r="X167" s="49"/>
      <c r="Y167" s="49"/>
      <c r="Z167" s="49"/>
      <c r="AA167" s="96"/>
      <c r="AT167" s="24" t="s">
        <v>478</v>
      </c>
      <c r="AU167" s="24" t="s">
        <v>84</v>
      </c>
    </row>
    <row r="168" spans="2:65" s="1" customFormat="1" ht="25.5" customHeight="1">
      <c r="B168" s="185"/>
      <c r="C168" s="246" t="s">
        <v>252</v>
      </c>
      <c r="D168" s="246" t="s">
        <v>249</v>
      </c>
      <c r="E168" s="247" t="s">
        <v>766</v>
      </c>
      <c r="F168" s="248" t="s">
        <v>767</v>
      </c>
      <c r="G168" s="248"/>
      <c r="H168" s="248"/>
      <c r="I168" s="248"/>
      <c r="J168" s="249" t="s">
        <v>428</v>
      </c>
      <c r="K168" s="250">
        <v>92</v>
      </c>
      <c r="L168" s="251">
        <v>0</v>
      </c>
      <c r="M168" s="251"/>
      <c r="N168" s="252">
        <f>ROUND(L168*K168,0)</f>
        <v>0</v>
      </c>
      <c r="O168" s="225"/>
      <c r="P168" s="225"/>
      <c r="Q168" s="225"/>
      <c r="R168" s="189"/>
      <c r="T168" s="226" t="s">
        <v>5</v>
      </c>
      <c r="U168" s="58" t="s">
        <v>40</v>
      </c>
      <c r="V168" s="49"/>
      <c r="W168" s="227">
        <f>V168*K168</f>
        <v>0</v>
      </c>
      <c r="X168" s="227">
        <v>0</v>
      </c>
      <c r="Y168" s="227">
        <f>X168*K168</f>
        <v>0</v>
      </c>
      <c r="Z168" s="227">
        <v>0</v>
      </c>
      <c r="AA168" s="228">
        <f>Z168*K168</f>
        <v>0</v>
      </c>
      <c r="AR168" s="24" t="s">
        <v>496</v>
      </c>
      <c r="AT168" s="24" t="s">
        <v>249</v>
      </c>
      <c r="AU168" s="24" t="s">
        <v>84</v>
      </c>
      <c r="AY168" s="24" t="s">
        <v>162</v>
      </c>
      <c r="BE168" s="149">
        <f>IF(U168="základní",N168,0)</f>
        <v>0</v>
      </c>
      <c r="BF168" s="149">
        <f>IF(U168="snížená",N168,0)</f>
        <v>0</v>
      </c>
      <c r="BG168" s="149">
        <f>IF(U168="zákl. přenesená",N168,0)</f>
        <v>0</v>
      </c>
      <c r="BH168" s="149">
        <f>IF(U168="sníž. přenesená",N168,0)</f>
        <v>0</v>
      </c>
      <c r="BI168" s="149">
        <f>IF(U168="nulová",N168,0)</f>
        <v>0</v>
      </c>
      <c r="BJ168" s="24" t="s">
        <v>11</v>
      </c>
      <c r="BK168" s="149">
        <f>ROUND(L168*K168,0)</f>
        <v>0</v>
      </c>
      <c r="BL168" s="24" t="s">
        <v>161</v>
      </c>
      <c r="BM168" s="24" t="s">
        <v>768</v>
      </c>
    </row>
    <row r="169" spans="2:47" s="1" customFormat="1" ht="16.5" customHeight="1">
      <c r="B169" s="48"/>
      <c r="C169" s="49"/>
      <c r="D169" s="49"/>
      <c r="E169" s="49"/>
      <c r="F169" s="255" t="s">
        <v>765</v>
      </c>
      <c r="G169" s="69"/>
      <c r="H169" s="69"/>
      <c r="I169" s="69"/>
      <c r="J169" s="49"/>
      <c r="K169" s="49"/>
      <c r="L169" s="49"/>
      <c r="M169" s="49"/>
      <c r="N169" s="49"/>
      <c r="O169" s="49"/>
      <c r="P169" s="49"/>
      <c r="Q169" s="49"/>
      <c r="R169" s="50"/>
      <c r="T169" s="231"/>
      <c r="U169" s="49"/>
      <c r="V169" s="49"/>
      <c r="W169" s="49"/>
      <c r="X169" s="49"/>
      <c r="Y169" s="49"/>
      <c r="Z169" s="49"/>
      <c r="AA169" s="96"/>
      <c r="AT169" s="24" t="s">
        <v>478</v>
      </c>
      <c r="AU169" s="24" t="s">
        <v>84</v>
      </c>
    </row>
    <row r="170" spans="2:65" s="1" customFormat="1" ht="38.25" customHeight="1">
      <c r="B170" s="185"/>
      <c r="C170" s="246" t="s">
        <v>436</v>
      </c>
      <c r="D170" s="246" t="s">
        <v>249</v>
      </c>
      <c r="E170" s="247" t="s">
        <v>769</v>
      </c>
      <c r="F170" s="248" t="s">
        <v>770</v>
      </c>
      <c r="G170" s="248"/>
      <c r="H170" s="248"/>
      <c r="I170" s="248"/>
      <c r="J170" s="249" t="s">
        <v>428</v>
      </c>
      <c r="K170" s="250">
        <v>92</v>
      </c>
      <c r="L170" s="251">
        <v>0</v>
      </c>
      <c r="M170" s="251"/>
      <c r="N170" s="252">
        <f>ROUND(L170*K170,0)</f>
        <v>0</v>
      </c>
      <c r="O170" s="225"/>
      <c r="P170" s="225"/>
      <c r="Q170" s="225"/>
      <c r="R170" s="189"/>
      <c r="T170" s="226" t="s">
        <v>5</v>
      </c>
      <c r="U170" s="58" t="s">
        <v>40</v>
      </c>
      <c r="V170" s="49"/>
      <c r="W170" s="227">
        <f>V170*K170</f>
        <v>0</v>
      </c>
      <c r="X170" s="227">
        <v>0.001</v>
      </c>
      <c r="Y170" s="227">
        <f>X170*K170</f>
        <v>0.092</v>
      </c>
      <c r="Z170" s="227">
        <v>0</v>
      </c>
      <c r="AA170" s="228">
        <f>Z170*K170</f>
        <v>0</v>
      </c>
      <c r="AR170" s="24" t="s">
        <v>496</v>
      </c>
      <c r="AT170" s="24" t="s">
        <v>249</v>
      </c>
      <c r="AU170" s="24" t="s">
        <v>84</v>
      </c>
      <c r="AY170" s="24" t="s">
        <v>162</v>
      </c>
      <c r="BE170" s="149">
        <f>IF(U170="základní",N170,0)</f>
        <v>0</v>
      </c>
      <c r="BF170" s="149">
        <f>IF(U170="snížená",N170,0)</f>
        <v>0</v>
      </c>
      <c r="BG170" s="149">
        <f>IF(U170="zákl. přenesená",N170,0)</f>
        <v>0</v>
      </c>
      <c r="BH170" s="149">
        <f>IF(U170="sníž. přenesená",N170,0)</f>
        <v>0</v>
      </c>
      <c r="BI170" s="149">
        <f>IF(U170="nulová",N170,0)</f>
        <v>0</v>
      </c>
      <c r="BJ170" s="24" t="s">
        <v>11</v>
      </c>
      <c r="BK170" s="149">
        <f>ROUND(L170*K170,0)</f>
        <v>0</v>
      </c>
      <c r="BL170" s="24" t="s">
        <v>161</v>
      </c>
      <c r="BM170" s="24" t="s">
        <v>771</v>
      </c>
    </row>
    <row r="171" spans="2:47" s="1" customFormat="1" ht="16.5" customHeight="1">
      <c r="B171" s="48"/>
      <c r="C171" s="49"/>
      <c r="D171" s="49"/>
      <c r="E171" s="49"/>
      <c r="F171" s="255" t="s">
        <v>765</v>
      </c>
      <c r="G171" s="69"/>
      <c r="H171" s="69"/>
      <c r="I171" s="69"/>
      <c r="J171" s="49"/>
      <c r="K171" s="49"/>
      <c r="L171" s="49"/>
      <c r="M171" s="49"/>
      <c r="N171" s="49"/>
      <c r="O171" s="49"/>
      <c r="P171" s="49"/>
      <c r="Q171" s="49"/>
      <c r="R171" s="50"/>
      <c r="T171" s="231"/>
      <c r="U171" s="49"/>
      <c r="V171" s="49"/>
      <c r="W171" s="49"/>
      <c r="X171" s="49"/>
      <c r="Y171" s="49"/>
      <c r="Z171" s="49"/>
      <c r="AA171" s="96"/>
      <c r="AT171" s="24" t="s">
        <v>478</v>
      </c>
      <c r="AU171" s="24" t="s">
        <v>84</v>
      </c>
    </row>
    <row r="172" spans="2:65" s="1" customFormat="1" ht="25.5" customHeight="1">
      <c r="B172" s="185"/>
      <c r="C172" s="246" t="s">
        <v>440</v>
      </c>
      <c r="D172" s="246" t="s">
        <v>249</v>
      </c>
      <c r="E172" s="247" t="s">
        <v>772</v>
      </c>
      <c r="F172" s="248" t="s">
        <v>773</v>
      </c>
      <c r="G172" s="248"/>
      <c r="H172" s="248"/>
      <c r="I172" s="248"/>
      <c r="J172" s="249" t="s">
        <v>260</v>
      </c>
      <c r="K172" s="250">
        <v>1</v>
      </c>
      <c r="L172" s="251">
        <v>0</v>
      </c>
      <c r="M172" s="251"/>
      <c r="N172" s="252">
        <f>ROUND(L172*K172,0)</f>
        <v>0</v>
      </c>
      <c r="O172" s="225"/>
      <c r="P172" s="225"/>
      <c r="Q172" s="225"/>
      <c r="R172" s="189"/>
      <c r="T172" s="226" t="s">
        <v>5</v>
      </c>
      <c r="U172" s="58" t="s">
        <v>40</v>
      </c>
      <c r="V172" s="49"/>
      <c r="W172" s="227">
        <f>V172*K172</f>
        <v>0</v>
      </c>
      <c r="X172" s="227">
        <v>0</v>
      </c>
      <c r="Y172" s="227">
        <f>X172*K172</f>
        <v>0</v>
      </c>
      <c r="Z172" s="227">
        <v>0</v>
      </c>
      <c r="AA172" s="228">
        <f>Z172*K172</f>
        <v>0</v>
      </c>
      <c r="AR172" s="24" t="s">
        <v>496</v>
      </c>
      <c r="AT172" s="24" t="s">
        <v>249</v>
      </c>
      <c r="AU172" s="24" t="s">
        <v>84</v>
      </c>
      <c r="AY172" s="24" t="s">
        <v>162</v>
      </c>
      <c r="BE172" s="149">
        <f>IF(U172="základní",N172,0)</f>
        <v>0</v>
      </c>
      <c r="BF172" s="149">
        <f>IF(U172="snížená",N172,0)</f>
        <v>0</v>
      </c>
      <c r="BG172" s="149">
        <f>IF(U172="zákl. přenesená",N172,0)</f>
        <v>0</v>
      </c>
      <c r="BH172" s="149">
        <f>IF(U172="sníž. přenesená",N172,0)</f>
        <v>0</v>
      </c>
      <c r="BI172" s="149">
        <f>IF(U172="nulová",N172,0)</f>
        <v>0</v>
      </c>
      <c r="BJ172" s="24" t="s">
        <v>11</v>
      </c>
      <c r="BK172" s="149">
        <f>ROUND(L172*K172,0)</f>
        <v>0</v>
      </c>
      <c r="BL172" s="24" t="s">
        <v>161</v>
      </c>
      <c r="BM172" s="24" t="s">
        <v>774</v>
      </c>
    </row>
    <row r="173" spans="2:47" s="1" customFormat="1" ht="36" customHeight="1">
      <c r="B173" s="48"/>
      <c r="C173" s="49"/>
      <c r="D173" s="49"/>
      <c r="E173" s="49"/>
      <c r="F173" s="255" t="s">
        <v>775</v>
      </c>
      <c r="G173" s="69"/>
      <c r="H173" s="69"/>
      <c r="I173" s="69"/>
      <c r="J173" s="49"/>
      <c r="K173" s="49"/>
      <c r="L173" s="49"/>
      <c r="M173" s="49"/>
      <c r="N173" s="49"/>
      <c r="O173" s="49"/>
      <c r="P173" s="49"/>
      <c r="Q173" s="49"/>
      <c r="R173" s="50"/>
      <c r="T173" s="231"/>
      <c r="U173" s="49"/>
      <c r="V173" s="49"/>
      <c r="W173" s="49"/>
      <c r="X173" s="49"/>
      <c r="Y173" s="49"/>
      <c r="Z173" s="49"/>
      <c r="AA173" s="96"/>
      <c r="AT173" s="24" t="s">
        <v>478</v>
      </c>
      <c r="AU173" s="24" t="s">
        <v>84</v>
      </c>
    </row>
    <row r="174" spans="2:65" s="1" customFormat="1" ht="25.5" customHeight="1">
      <c r="B174" s="185"/>
      <c r="C174" s="246" t="s">
        <v>444</v>
      </c>
      <c r="D174" s="246" t="s">
        <v>249</v>
      </c>
      <c r="E174" s="247" t="s">
        <v>776</v>
      </c>
      <c r="F174" s="248" t="s">
        <v>777</v>
      </c>
      <c r="G174" s="248"/>
      <c r="H174" s="248"/>
      <c r="I174" s="248"/>
      <c r="J174" s="249" t="s">
        <v>226</v>
      </c>
      <c r="K174" s="250">
        <v>4</v>
      </c>
      <c r="L174" s="251">
        <v>0</v>
      </c>
      <c r="M174" s="251"/>
      <c r="N174" s="252">
        <f>ROUND(L174*K174,0)</f>
        <v>0</v>
      </c>
      <c r="O174" s="225"/>
      <c r="P174" s="225"/>
      <c r="Q174" s="225"/>
      <c r="R174" s="189"/>
      <c r="T174" s="226" t="s">
        <v>5</v>
      </c>
      <c r="U174" s="58" t="s">
        <v>40</v>
      </c>
      <c r="V174" s="49"/>
      <c r="W174" s="227">
        <f>V174*K174</f>
        <v>0</v>
      </c>
      <c r="X174" s="227">
        <v>0</v>
      </c>
      <c r="Y174" s="227">
        <f>X174*K174</f>
        <v>0</v>
      </c>
      <c r="Z174" s="227">
        <v>0</v>
      </c>
      <c r="AA174" s="228">
        <f>Z174*K174</f>
        <v>0</v>
      </c>
      <c r="AR174" s="24" t="s">
        <v>496</v>
      </c>
      <c r="AT174" s="24" t="s">
        <v>249</v>
      </c>
      <c r="AU174" s="24" t="s">
        <v>84</v>
      </c>
      <c r="AY174" s="24" t="s">
        <v>162</v>
      </c>
      <c r="BE174" s="149">
        <f>IF(U174="základní",N174,0)</f>
        <v>0</v>
      </c>
      <c r="BF174" s="149">
        <f>IF(U174="snížená",N174,0)</f>
        <v>0</v>
      </c>
      <c r="BG174" s="149">
        <f>IF(U174="zákl. přenesená",N174,0)</f>
        <v>0</v>
      </c>
      <c r="BH174" s="149">
        <f>IF(U174="sníž. přenesená",N174,0)</f>
        <v>0</v>
      </c>
      <c r="BI174" s="149">
        <f>IF(U174="nulová",N174,0)</f>
        <v>0</v>
      </c>
      <c r="BJ174" s="24" t="s">
        <v>11</v>
      </c>
      <c r="BK174" s="149">
        <f>ROUND(L174*K174,0)</f>
        <v>0</v>
      </c>
      <c r="BL174" s="24" t="s">
        <v>161</v>
      </c>
      <c r="BM174" s="24" t="s">
        <v>778</v>
      </c>
    </row>
    <row r="175" spans="2:47" s="1" customFormat="1" ht="16.5" customHeight="1">
      <c r="B175" s="48"/>
      <c r="C175" s="49"/>
      <c r="D175" s="49"/>
      <c r="E175" s="49"/>
      <c r="F175" s="255" t="s">
        <v>779</v>
      </c>
      <c r="G175" s="69"/>
      <c r="H175" s="69"/>
      <c r="I175" s="69"/>
      <c r="J175" s="49"/>
      <c r="K175" s="49"/>
      <c r="L175" s="49"/>
      <c r="M175" s="49"/>
      <c r="N175" s="49"/>
      <c r="O175" s="49"/>
      <c r="P175" s="49"/>
      <c r="Q175" s="49"/>
      <c r="R175" s="50"/>
      <c r="T175" s="231"/>
      <c r="U175" s="49"/>
      <c r="V175" s="49"/>
      <c r="W175" s="49"/>
      <c r="X175" s="49"/>
      <c r="Y175" s="49"/>
      <c r="Z175" s="49"/>
      <c r="AA175" s="96"/>
      <c r="AT175" s="24" t="s">
        <v>478</v>
      </c>
      <c r="AU175" s="24" t="s">
        <v>84</v>
      </c>
    </row>
    <row r="176" spans="2:65" s="1" customFormat="1" ht="38.25" customHeight="1">
      <c r="B176" s="185"/>
      <c r="C176" s="246" t="s">
        <v>448</v>
      </c>
      <c r="D176" s="246" t="s">
        <v>249</v>
      </c>
      <c r="E176" s="247" t="s">
        <v>780</v>
      </c>
      <c r="F176" s="248" t="s">
        <v>781</v>
      </c>
      <c r="G176" s="248"/>
      <c r="H176" s="248"/>
      <c r="I176" s="248"/>
      <c r="J176" s="249" t="s">
        <v>260</v>
      </c>
      <c r="K176" s="250">
        <v>2</v>
      </c>
      <c r="L176" s="251">
        <v>0</v>
      </c>
      <c r="M176" s="251"/>
      <c r="N176" s="252">
        <f>ROUND(L176*K176,0)</f>
        <v>0</v>
      </c>
      <c r="O176" s="225"/>
      <c r="P176" s="225"/>
      <c r="Q176" s="225"/>
      <c r="R176" s="189"/>
      <c r="T176" s="226" t="s">
        <v>5</v>
      </c>
      <c r="U176" s="58" t="s">
        <v>40</v>
      </c>
      <c r="V176" s="49"/>
      <c r="W176" s="227">
        <f>V176*K176</f>
        <v>0</v>
      </c>
      <c r="X176" s="227">
        <v>0.038</v>
      </c>
      <c r="Y176" s="227">
        <f>X176*K176</f>
        <v>0.076</v>
      </c>
      <c r="Z176" s="227">
        <v>0</v>
      </c>
      <c r="AA176" s="228">
        <f>Z176*K176</f>
        <v>0</v>
      </c>
      <c r="AR176" s="24" t="s">
        <v>496</v>
      </c>
      <c r="AT176" s="24" t="s">
        <v>249</v>
      </c>
      <c r="AU176" s="24" t="s">
        <v>84</v>
      </c>
      <c r="AY176" s="24" t="s">
        <v>162</v>
      </c>
      <c r="BE176" s="149">
        <f>IF(U176="základní",N176,0)</f>
        <v>0</v>
      </c>
      <c r="BF176" s="149">
        <f>IF(U176="snížená",N176,0)</f>
        <v>0</v>
      </c>
      <c r="BG176" s="149">
        <f>IF(U176="zákl. přenesená",N176,0)</f>
        <v>0</v>
      </c>
      <c r="BH176" s="149">
        <f>IF(U176="sníž. přenesená",N176,0)</f>
        <v>0</v>
      </c>
      <c r="BI176" s="149">
        <f>IF(U176="nulová",N176,0)</f>
        <v>0</v>
      </c>
      <c r="BJ176" s="24" t="s">
        <v>11</v>
      </c>
      <c r="BK176" s="149">
        <f>ROUND(L176*K176,0)</f>
        <v>0</v>
      </c>
      <c r="BL176" s="24" t="s">
        <v>161</v>
      </c>
      <c r="BM176" s="24" t="s">
        <v>782</v>
      </c>
    </row>
    <row r="177" spans="2:65" s="1" customFormat="1" ht="38.25" customHeight="1">
      <c r="B177" s="185"/>
      <c r="C177" s="246" t="s">
        <v>453</v>
      </c>
      <c r="D177" s="246" t="s">
        <v>249</v>
      </c>
      <c r="E177" s="247" t="s">
        <v>783</v>
      </c>
      <c r="F177" s="248" t="s">
        <v>784</v>
      </c>
      <c r="G177" s="248"/>
      <c r="H177" s="248"/>
      <c r="I177" s="248"/>
      <c r="J177" s="249" t="s">
        <v>260</v>
      </c>
      <c r="K177" s="250">
        <v>2</v>
      </c>
      <c r="L177" s="251">
        <v>0</v>
      </c>
      <c r="M177" s="251"/>
      <c r="N177" s="252">
        <f>ROUND(L177*K177,0)</f>
        <v>0</v>
      </c>
      <c r="O177" s="225"/>
      <c r="P177" s="225"/>
      <c r="Q177" s="225"/>
      <c r="R177" s="189"/>
      <c r="T177" s="226" t="s">
        <v>5</v>
      </c>
      <c r="U177" s="58" t="s">
        <v>40</v>
      </c>
      <c r="V177" s="49"/>
      <c r="W177" s="227">
        <f>V177*K177</f>
        <v>0</v>
      </c>
      <c r="X177" s="227">
        <v>0.038</v>
      </c>
      <c r="Y177" s="227">
        <f>X177*K177</f>
        <v>0.076</v>
      </c>
      <c r="Z177" s="227">
        <v>0</v>
      </c>
      <c r="AA177" s="228">
        <f>Z177*K177</f>
        <v>0</v>
      </c>
      <c r="AR177" s="24" t="s">
        <v>496</v>
      </c>
      <c r="AT177" s="24" t="s">
        <v>249</v>
      </c>
      <c r="AU177" s="24" t="s">
        <v>84</v>
      </c>
      <c r="AY177" s="24" t="s">
        <v>162</v>
      </c>
      <c r="BE177" s="149">
        <f>IF(U177="základní",N177,0)</f>
        <v>0</v>
      </c>
      <c r="BF177" s="149">
        <f>IF(U177="snížená",N177,0)</f>
        <v>0</v>
      </c>
      <c r="BG177" s="149">
        <f>IF(U177="zákl. přenesená",N177,0)</f>
        <v>0</v>
      </c>
      <c r="BH177" s="149">
        <f>IF(U177="sníž. přenesená",N177,0)</f>
        <v>0</v>
      </c>
      <c r="BI177" s="149">
        <f>IF(U177="nulová",N177,0)</f>
        <v>0</v>
      </c>
      <c r="BJ177" s="24" t="s">
        <v>11</v>
      </c>
      <c r="BK177" s="149">
        <f>ROUND(L177*K177,0)</f>
        <v>0</v>
      </c>
      <c r="BL177" s="24" t="s">
        <v>161</v>
      </c>
      <c r="BM177" s="24" t="s">
        <v>785</v>
      </c>
    </row>
    <row r="178" spans="2:65" s="1" customFormat="1" ht="25.5" customHeight="1">
      <c r="B178" s="185"/>
      <c r="C178" s="246" t="s">
        <v>457</v>
      </c>
      <c r="D178" s="246" t="s">
        <v>249</v>
      </c>
      <c r="E178" s="247" t="s">
        <v>786</v>
      </c>
      <c r="F178" s="248" t="s">
        <v>787</v>
      </c>
      <c r="G178" s="248"/>
      <c r="H178" s="248"/>
      <c r="I178" s="248"/>
      <c r="J178" s="249" t="s">
        <v>226</v>
      </c>
      <c r="K178" s="250">
        <v>16</v>
      </c>
      <c r="L178" s="251">
        <v>0</v>
      </c>
      <c r="M178" s="251"/>
      <c r="N178" s="252">
        <f>ROUND(L178*K178,0)</f>
        <v>0</v>
      </c>
      <c r="O178" s="225"/>
      <c r="P178" s="225"/>
      <c r="Q178" s="225"/>
      <c r="R178" s="189"/>
      <c r="T178" s="226" t="s">
        <v>5</v>
      </c>
      <c r="U178" s="58" t="s">
        <v>40</v>
      </c>
      <c r="V178" s="49"/>
      <c r="W178" s="227">
        <f>V178*K178</f>
        <v>0</v>
      </c>
      <c r="X178" s="227">
        <v>0</v>
      </c>
      <c r="Y178" s="227">
        <f>X178*K178</f>
        <v>0</v>
      </c>
      <c r="Z178" s="227">
        <v>0</v>
      </c>
      <c r="AA178" s="228">
        <f>Z178*K178</f>
        <v>0</v>
      </c>
      <c r="AR178" s="24" t="s">
        <v>496</v>
      </c>
      <c r="AT178" s="24" t="s">
        <v>249</v>
      </c>
      <c r="AU178" s="24" t="s">
        <v>84</v>
      </c>
      <c r="AY178" s="24" t="s">
        <v>162</v>
      </c>
      <c r="BE178" s="149">
        <f>IF(U178="základní",N178,0)</f>
        <v>0</v>
      </c>
      <c r="BF178" s="149">
        <f>IF(U178="snížená",N178,0)</f>
        <v>0</v>
      </c>
      <c r="BG178" s="149">
        <f>IF(U178="zákl. přenesená",N178,0)</f>
        <v>0</v>
      </c>
      <c r="BH178" s="149">
        <f>IF(U178="sníž. přenesená",N178,0)</f>
        <v>0</v>
      </c>
      <c r="BI178" s="149">
        <f>IF(U178="nulová",N178,0)</f>
        <v>0</v>
      </c>
      <c r="BJ178" s="24" t="s">
        <v>11</v>
      </c>
      <c r="BK178" s="149">
        <f>ROUND(L178*K178,0)</f>
        <v>0</v>
      </c>
      <c r="BL178" s="24" t="s">
        <v>161</v>
      </c>
      <c r="BM178" s="24" t="s">
        <v>788</v>
      </c>
    </row>
    <row r="179" spans="2:65" s="1" customFormat="1" ht="25.5" customHeight="1">
      <c r="B179" s="185"/>
      <c r="C179" s="246" t="s">
        <v>461</v>
      </c>
      <c r="D179" s="246" t="s">
        <v>249</v>
      </c>
      <c r="E179" s="247" t="s">
        <v>789</v>
      </c>
      <c r="F179" s="248" t="s">
        <v>790</v>
      </c>
      <c r="G179" s="248"/>
      <c r="H179" s="248"/>
      <c r="I179" s="248"/>
      <c r="J179" s="249" t="s">
        <v>260</v>
      </c>
      <c r="K179" s="250">
        <v>9</v>
      </c>
      <c r="L179" s="251">
        <v>0</v>
      </c>
      <c r="M179" s="251"/>
      <c r="N179" s="252">
        <f>ROUND(L179*K179,0)</f>
        <v>0</v>
      </c>
      <c r="O179" s="225"/>
      <c r="P179" s="225"/>
      <c r="Q179" s="225"/>
      <c r="R179" s="189"/>
      <c r="T179" s="226" t="s">
        <v>5</v>
      </c>
      <c r="U179" s="58" t="s">
        <v>40</v>
      </c>
      <c r="V179" s="49"/>
      <c r="W179" s="227">
        <f>V179*K179</f>
        <v>0</v>
      </c>
      <c r="X179" s="227">
        <v>0</v>
      </c>
      <c r="Y179" s="227">
        <f>X179*K179</f>
        <v>0</v>
      </c>
      <c r="Z179" s="227">
        <v>0</v>
      </c>
      <c r="AA179" s="228">
        <f>Z179*K179</f>
        <v>0</v>
      </c>
      <c r="AR179" s="24" t="s">
        <v>496</v>
      </c>
      <c r="AT179" s="24" t="s">
        <v>249</v>
      </c>
      <c r="AU179" s="24" t="s">
        <v>84</v>
      </c>
      <c r="AY179" s="24" t="s">
        <v>162</v>
      </c>
      <c r="BE179" s="149">
        <f>IF(U179="základní",N179,0)</f>
        <v>0</v>
      </c>
      <c r="BF179" s="149">
        <f>IF(U179="snížená",N179,0)</f>
        <v>0</v>
      </c>
      <c r="BG179" s="149">
        <f>IF(U179="zákl. přenesená",N179,0)</f>
        <v>0</v>
      </c>
      <c r="BH179" s="149">
        <f>IF(U179="sníž. přenesená",N179,0)</f>
        <v>0</v>
      </c>
      <c r="BI179" s="149">
        <f>IF(U179="nulová",N179,0)</f>
        <v>0</v>
      </c>
      <c r="BJ179" s="24" t="s">
        <v>11</v>
      </c>
      <c r="BK179" s="149">
        <f>ROUND(L179*K179,0)</f>
        <v>0</v>
      </c>
      <c r="BL179" s="24" t="s">
        <v>161</v>
      </c>
      <c r="BM179" s="24" t="s">
        <v>791</v>
      </c>
    </row>
    <row r="180" spans="2:65" s="1" customFormat="1" ht="16.5" customHeight="1">
      <c r="B180" s="185"/>
      <c r="C180" s="246" t="s">
        <v>465</v>
      </c>
      <c r="D180" s="246" t="s">
        <v>249</v>
      </c>
      <c r="E180" s="247" t="s">
        <v>792</v>
      </c>
      <c r="F180" s="248" t="s">
        <v>793</v>
      </c>
      <c r="G180" s="248"/>
      <c r="H180" s="248"/>
      <c r="I180" s="248"/>
      <c r="J180" s="249" t="s">
        <v>196</v>
      </c>
      <c r="K180" s="250">
        <v>2</v>
      </c>
      <c r="L180" s="251">
        <v>0</v>
      </c>
      <c r="M180" s="251"/>
      <c r="N180" s="252">
        <f>ROUND(L180*K180,0)</f>
        <v>0</v>
      </c>
      <c r="O180" s="225"/>
      <c r="P180" s="225"/>
      <c r="Q180" s="225"/>
      <c r="R180" s="189"/>
      <c r="T180" s="226" t="s">
        <v>5</v>
      </c>
      <c r="U180" s="58" t="s">
        <v>40</v>
      </c>
      <c r="V180" s="49"/>
      <c r="W180" s="227">
        <f>V180*K180</f>
        <v>0</v>
      </c>
      <c r="X180" s="227">
        <v>0</v>
      </c>
      <c r="Y180" s="227">
        <f>X180*K180</f>
        <v>0</v>
      </c>
      <c r="Z180" s="227">
        <v>0</v>
      </c>
      <c r="AA180" s="228">
        <f>Z180*K180</f>
        <v>0</v>
      </c>
      <c r="AR180" s="24" t="s">
        <v>496</v>
      </c>
      <c r="AT180" s="24" t="s">
        <v>249</v>
      </c>
      <c r="AU180" s="24" t="s">
        <v>84</v>
      </c>
      <c r="AY180" s="24" t="s">
        <v>162</v>
      </c>
      <c r="BE180" s="149">
        <f>IF(U180="základní",N180,0)</f>
        <v>0</v>
      </c>
      <c r="BF180" s="149">
        <f>IF(U180="snížená",N180,0)</f>
        <v>0</v>
      </c>
      <c r="BG180" s="149">
        <f>IF(U180="zákl. přenesená",N180,0)</f>
        <v>0</v>
      </c>
      <c r="BH180" s="149">
        <f>IF(U180="sníž. přenesená",N180,0)</f>
        <v>0</v>
      </c>
      <c r="BI180" s="149">
        <f>IF(U180="nulová",N180,0)</f>
        <v>0</v>
      </c>
      <c r="BJ180" s="24" t="s">
        <v>11</v>
      </c>
      <c r="BK180" s="149">
        <f>ROUND(L180*K180,0)</f>
        <v>0</v>
      </c>
      <c r="BL180" s="24" t="s">
        <v>161</v>
      </c>
      <c r="BM180" s="24" t="s">
        <v>794</v>
      </c>
    </row>
    <row r="181" spans="2:65" s="1" customFormat="1" ht="25.5" customHeight="1">
      <c r="B181" s="185"/>
      <c r="C181" s="246" t="s">
        <v>473</v>
      </c>
      <c r="D181" s="246" t="s">
        <v>249</v>
      </c>
      <c r="E181" s="247" t="s">
        <v>795</v>
      </c>
      <c r="F181" s="248" t="s">
        <v>796</v>
      </c>
      <c r="G181" s="248"/>
      <c r="H181" s="248"/>
      <c r="I181" s="248"/>
      <c r="J181" s="249" t="s">
        <v>196</v>
      </c>
      <c r="K181" s="250">
        <v>1</v>
      </c>
      <c r="L181" s="251">
        <v>0</v>
      </c>
      <c r="M181" s="251"/>
      <c r="N181" s="252">
        <f>ROUND(L181*K181,0)</f>
        <v>0</v>
      </c>
      <c r="O181" s="225"/>
      <c r="P181" s="225"/>
      <c r="Q181" s="225"/>
      <c r="R181" s="189"/>
      <c r="T181" s="226" t="s">
        <v>5</v>
      </c>
      <c r="U181" s="58" t="s">
        <v>40</v>
      </c>
      <c r="V181" s="49"/>
      <c r="W181" s="227">
        <f>V181*K181</f>
        <v>0</v>
      </c>
      <c r="X181" s="227">
        <v>0</v>
      </c>
      <c r="Y181" s="227">
        <f>X181*K181</f>
        <v>0</v>
      </c>
      <c r="Z181" s="227">
        <v>0</v>
      </c>
      <c r="AA181" s="228">
        <f>Z181*K181</f>
        <v>0</v>
      </c>
      <c r="AR181" s="24" t="s">
        <v>496</v>
      </c>
      <c r="AT181" s="24" t="s">
        <v>249</v>
      </c>
      <c r="AU181" s="24" t="s">
        <v>84</v>
      </c>
      <c r="AY181" s="24" t="s">
        <v>162</v>
      </c>
      <c r="BE181" s="149">
        <f>IF(U181="základní",N181,0)</f>
        <v>0</v>
      </c>
      <c r="BF181" s="149">
        <f>IF(U181="snížená",N181,0)</f>
        <v>0</v>
      </c>
      <c r="BG181" s="149">
        <f>IF(U181="zákl. přenesená",N181,0)</f>
        <v>0</v>
      </c>
      <c r="BH181" s="149">
        <f>IF(U181="sníž. přenesená",N181,0)</f>
        <v>0</v>
      </c>
      <c r="BI181" s="149">
        <f>IF(U181="nulová",N181,0)</f>
        <v>0</v>
      </c>
      <c r="BJ181" s="24" t="s">
        <v>11</v>
      </c>
      <c r="BK181" s="149">
        <f>ROUND(L181*K181,0)</f>
        <v>0</v>
      </c>
      <c r="BL181" s="24" t="s">
        <v>161</v>
      </c>
      <c r="BM181" s="24" t="s">
        <v>797</v>
      </c>
    </row>
    <row r="182" spans="2:47" s="1" customFormat="1" ht="16.5" customHeight="1">
      <c r="B182" s="48"/>
      <c r="C182" s="49"/>
      <c r="D182" s="49"/>
      <c r="E182" s="49"/>
      <c r="F182" s="255" t="s">
        <v>798</v>
      </c>
      <c r="G182" s="69"/>
      <c r="H182" s="69"/>
      <c r="I182" s="69"/>
      <c r="J182" s="49"/>
      <c r="K182" s="49"/>
      <c r="L182" s="49"/>
      <c r="M182" s="49"/>
      <c r="N182" s="49"/>
      <c r="O182" s="49"/>
      <c r="P182" s="49"/>
      <c r="Q182" s="49"/>
      <c r="R182" s="50"/>
      <c r="T182" s="231"/>
      <c r="U182" s="49"/>
      <c r="V182" s="49"/>
      <c r="W182" s="49"/>
      <c r="X182" s="49"/>
      <c r="Y182" s="49"/>
      <c r="Z182" s="49"/>
      <c r="AA182" s="96"/>
      <c r="AT182" s="24" t="s">
        <v>478</v>
      </c>
      <c r="AU182" s="24" t="s">
        <v>84</v>
      </c>
    </row>
    <row r="183" spans="2:63" s="9" customFormat="1" ht="29.85" customHeight="1">
      <c r="B183" s="207"/>
      <c r="C183" s="208"/>
      <c r="D183" s="241" t="s">
        <v>667</v>
      </c>
      <c r="E183" s="241"/>
      <c r="F183" s="241"/>
      <c r="G183" s="241"/>
      <c r="H183" s="241"/>
      <c r="I183" s="241"/>
      <c r="J183" s="241"/>
      <c r="K183" s="241"/>
      <c r="L183" s="241"/>
      <c r="M183" s="241"/>
      <c r="N183" s="242">
        <f>BK183</f>
        <v>0</v>
      </c>
      <c r="O183" s="243"/>
      <c r="P183" s="243"/>
      <c r="Q183" s="243"/>
      <c r="R183" s="212"/>
      <c r="T183" s="213"/>
      <c r="U183" s="208"/>
      <c r="V183" s="208"/>
      <c r="W183" s="214">
        <f>SUM(W184:W198)</f>
        <v>0</v>
      </c>
      <c r="X183" s="208"/>
      <c r="Y183" s="214">
        <f>SUM(Y184:Y198)</f>
        <v>0.006650000000000001</v>
      </c>
      <c r="Z183" s="208"/>
      <c r="AA183" s="215">
        <f>SUM(AA184:AA198)</f>
        <v>0</v>
      </c>
      <c r="AR183" s="216" t="s">
        <v>11</v>
      </c>
      <c r="AT183" s="217" t="s">
        <v>74</v>
      </c>
      <c r="AU183" s="217" t="s">
        <v>11</v>
      </c>
      <c r="AY183" s="216" t="s">
        <v>162</v>
      </c>
      <c r="BK183" s="218">
        <f>SUM(BK184:BK198)</f>
        <v>0</v>
      </c>
    </row>
    <row r="184" spans="2:65" s="1" customFormat="1" ht="25.5" customHeight="1">
      <c r="B184" s="185"/>
      <c r="C184" s="246" t="s">
        <v>275</v>
      </c>
      <c r="D184" s="246" t="s">
        <v>249</v>
      </c>
      <c r="E184" s="247" t="s">
        <v>799</v>
      </c>
      <c r="F184" s="248" t="s">
        <v>800</v>
      </c>
      <c r="G184" s="248"/>
      <c r="H184" s="248"/>
      <c r="I184" s="248"/>
      <c r="J184" s="249" t="s">
        <v>246</v>
      </c>
      <c r="K184" s="250">
        <v>8.1</v>
      </c>
      <c r="L184" s="251">
        <v>0</v>
      </c>
      <c r="M184" s="251"/>
      <c r="N184" s="252">
        <f>ROUND(L184*K184,0)</f>
        <v>0</v>
      </c>
      <c r="O184" s="225"/>
      <c r="P184" s="225"/>
      <c r="Q184" s="225"/>
      <c r="R184" s="189"/>
      <c r="T184" s="226" t="s">
        <v>5</v>
      </c>
      <c r="U184" s="58" t="s">
        <v>40</v>
      </c>
      <c r="V184" s="49"/>
      <c r="W184" s="227">
        <f>V184*K184</f>
        <v>0</v>
      </c>
      <c r="X184" s="227">
        <v>0</v>
      </c>
      <c r="Y184" s="227">
        <f>X184*K184</f>
        <v>0</v>
      </c>
      <c r="Z184" s="227">
        <v>0</v>
      </c>
      <c r="AA184" s="228">
        <f>Z184*K184</f>
        <v>0</v>
      </c>
      <c r="AR184" s="24" t="s">
        <v>496</v>
      </c>
      <c r="AT184" s="24" t="s">
        <v>249</v>
      </c>
      <c r="AU184" s="24" t="s">
        <v>84</v>
      </c>
      <c r="AY184" s="24" t="s">
        <v>162</v>
      </c>
      <c r="BE184" s="149">
        <f>IF(U184="základní",N184,0)</f>
        <v>0</v>
      </c>
      <c r="BF184" s="149">
        <f>IF(U184="snížená",N184,0)</f>
        <v>0</v>
      </c>
      <c r="BG184" s="149">
        <f>IF(U184="zákl. přenesená",N184,0)</f>
        <v>0</v>
      </c>
      <c r="BH184" s="149">
        <f>IF(U184="sníž. přenesená",N184,0)</f>
        <v>0</v>
      </c>
      <c r="BI184" s="149">
        <f>IF(U184="nulová",N184,0)</f>
        <v>0</v>
      </c>
      <c r="BJ184" s="24" t="s">
        <v>11</v>
      </c>
      <c r="BK184" s="149">
        <f>ROUND(L184*K184,0)</f>
        <v>0</v>
      </c>
      <c r="BL184" s="24" t="s">
        <v>161</v>
      </c>
      <c r="BM184" s="24" t="s">
        <v>801</v>
      </c>
    </row>
    <row r="185" spans="2:47" s="1" customFormat="1" ht="36" customHeight="1">
      <c r="B185" s="48"/>
      <c r="C185" s="49"/>
      <c r="D185" s="49"/>
      <c r="E185" s="49"/>
      <c r="F185" s="255" t="s">
        <v>802</v>
      </c>
      <c r="G185" s="69"/>
      <c r="H185" s="69"/>
      <c r="I185" s="69"/>
      <c r="J185" s="49"/>
      <c r="K185" s="49"/>
      <c r="L185" s="49"/>
      <c r="M185" s="49"/>
      <c r="N185" s="49"/>
      <c r="O185" s="49"/>
      <c r="P185" s="49"/>
      <c r="Q185" s="49"/>
      <c r="R185" s="50"/>
      <c r="T185" s="231"/>
      <c r="U185" s="49"/>
      <c r="V185" s="49"/>
      <c r="W185" s="49"/>
      <c r="X185" s="49"/>
      <c r="Y185" s="49"/>
      <c r="Z185" s="49"/>
      <c r="AA185" s="96"/>
      <c r="AT185" s="24" t="s">
        <v>478</v>
      </c>
      <c r="AU185" s="24" t="s">
        <v>84</v>
      </c>
    </row>
    <row r="186" spans="2:65" s="1" customFormat="1" ht="25.5" customHeight="1">
      <c r="B186" s="185"/>
      <c r="C186" s="246" t="s">
        <v>279</v>
      </c>
      <c r="D186" s="246" t="s">
        <v>249</v>
      </c>
      <c r="E186" s="247" t="s">
        <v>803</v>
      </c>
      <c r="F186" s="248" t="s">
        <v>804</v>
      </c>
      <c r="G186" s="248"/>
      <c r="H186" s="248"/>
      <c r="I186" s="248"/>
      <c r="J186" s="249" t="s">
        <v>246</v>
      </c>
      <c r="K186" s="250">
        <v>8.1</v>
      </c>
      <c r="L186" s="251">
        <v>0</v>
      </c>
      <c r="M186" s="251"/>
      <c r="N186" s="252">
        <f>ROUND(L186*K186,0)</f>
        <v>0</v>
      </c>
      <c r="O186" s="225"/>
      <c r="P186" s="225"/>
      <c r="Q186" s="225"/>
      <c r="R186" s="189"/>
      <c r="T186" s="226" t="s">
        <v>5</v>
      </c>
      <c r="U186" s="58" t="s">
        <v>40</v>
      </c>
      <c r="V186" s="49"/>
      <c r="W186" s="227">
        <f>V186*K186</f>
        <v>0</v>
      </c>
      <c r="X186" s="227">
        <v>0</v>
      </c>
      <c r="Y186" s="227">
        <f>X186*K186</f>
        <v>0</v>
      </c>
      <c r="Z186" s="227">
        <v>0</v>
      </c>
      <c r="AA186" s="228">
        <f>Z186*K186</f>
        <v>0</v>
      </c>
      <c r="AR186" s="24" t="s">
        <v>496</v>
      </c>
      <c r="AT186" s="24" t="s">
        <v>249</v>
      </c>
      <c r="AU186" s="24" t="s">
        <v>84</v>
      </c>
      <c r="AY186" s="24" t="s">
        <v>162</v>
      </c>
      <c r="BE186" s="149">
        <f>IF(U186="základní",N186,0)</f>
        <v>0</v>
      </c>
      <c r="BF186" s="149">
        <f>IF(U186="snížená",N186,0)</f>
        <v>0</v>
      </c>
      <c r="BG186" s="149">
        <f>IF(U186="zákl. přenesená",N186,0)</f>
        <v>0</v>
      </c>
      <c r="BH186" s="149">
        <f>IF(U186="sníž. přenesená",N186,0)</f>
        <v>0</v>
      </c>
      <c r="BI186" s="149">
        <f>IF(U186="nulová",N186,0)</f>
        <v>0</v>
      </c>
      <c r="BJ186" s="24" t="s">
        <v>11</v>
      </c>
      <c r="BK186" s="149">
        <f>ROUND(L186*K186,0)</f>
        <v>0</v>
      </c>
      <c r="BL186" s="24" t="s">
        <v>161</v>
      </c>
      <c r="BM186" s="24" t="s">
        <v>805</v>
      </c>
    </row>
    <row r="187" spans="2:65" s="1" customFormat="1" ht="16.5" customHeight="1">
      <c r="B187" s="185"/>
      <c r="C187" s="246" t="s">
        <v>283</v>
      </c>
      <c r="D187" s="246" t="s">
        <v>249</v>
      </c>
      <c r="E187" s="247" t="s">
        <v>806</v>
      </c>
      <c r="F187" s="248" t="s">
        <v>807</v>
      </c>
      <c r="G187" s="248"/>
      <c r="H187" s="248"/>
      <c r="I187" s="248"/>
      <c r="J187" s="249" t="s">
        <v>428</v>
      </c>
      <c r="K187" s="250">
        <v>1</v>
      </c>
      <c r="L187" s="251">
        <v>0</v>
      </c>
      <c r="M187" s="251"/>
      <c r="N187" s="252">
        <f>ROUND(L187*K187,0)</f>
        <v>0</v>
      </c>
      <c r="O187" s="225"/>
      <c r="P187" s="225"/>
      <c r="Q187" s="225"/>
      <c r="R187" s="189"/>
      <c r="T187" s="226" t="s">
        <v>5</v>
      </c>
      <c r="U187" s="58" t="s">
        <v>40</v>
      </c>
      <c r="V187" s="49"/>
      <c r="W187" s="227">
        <f>V187*K187</f>
        <v>0</v>
      </c>
      <c r="X187" s="227">
        <v>0.001</v>
      </c>
      <c r="Y187" s="227">
        <f>X187*K187</f>
        <v>0.001</v>
      </c>
      <c r="Z187" s="227">
        <v>0</v>
      </c>
      <c r="AA187" s="228">
        <f>Z187*K187</f>
        <v>0</v>
      </c>
      <c r="AR187" s="24" t="s">
        <v>496</v>
      </c>
      <c r="AT187" s="24" t="s">
        <v>249</v>
      </c>
      <c r="AU187" s="24" t="s">
        <v>84</v>
      </c>
      <c r="AY187" s="24" t="s">
        <v>162</v>
      </c>
      <c r="BE187" s="149">
        <f>IF(U187="základní",N187,0)</f>
        <v>0</v>
      </c>
      <c r="BF187" s="149">
        <f>IF(U187="snížená",N187,0)</f>
        <v>0</v>
      </c>
      <c r="BG187" s="149">
        <f>IF(U187="zákl. přenesená",N187,0)</f>
        <v>0</v>
      </c>
      <c r="BH187" s="149">
        <f>IF(U187="sníž. přenesená",N187,0)</f>
        <v>0</v>
      </c>
      <c r="BI187" s="149">
        <f>IF(U187="nulová",N187,0)</f>
        <v>0</v>
      </c>
      <c r="BJ187" s="24" t="s">
        <v>11</v>
      </c>
      <c r="BK187" s="149">
        <f>ROUND(L187*K187,0)</f>
        <v>0</v>
      </c>
      <c r="BL187" s="24" t="s">
        <v>161</v>
      </c>
      <c r="BM187" s="24" t="s">
        <v>808</v>
      </c>
    </row>
    <row r="188" spans="2:65" s="1" customFormat="1" ht="25.5" customHeight="1">
      <c r="B188" s="185"/>
      <c r="C188" s="246" t="s">
        <v>215</v>
      </c>
      <c r="D188" s="246" t="s">
        <v>249</v>
      </c>
      <c r="E188" s="247" t="s">
        <v>809</v>
      </c>
      <c r="F188" s="248" t="s">
        <v>810</v>
      </c>
      <c r="G188" s="248"/>
      <c r="H188" s="248"/>
      <c r="I188" s="248"/>
      <c r="J188" s="249" t="s">
        <v>246</v>
      </c>
      <c r="K188" s="250">
        <v>8.1</v>
      </c>
      <c r="L188" s="251">
        <v>0</v>
      </c>
      <c r="M188" s="251"/>
      <c r="N188" s="252">
        <f>ROUND(L188*K188,0)</f>
        <v>0</v>
      </c>
      <c r="O188" s="225"/>
      <c r="P188" s="225"/>
      <c r="Q188" s="225"/>
      <c r="R188" s="189"/>
      <c r="T188" s="226" t="s">
        <v>5</v>
      </c>
      <c r="U188" s="58" t="s">
        <v>40</v>
      </c>
      <c r="V188" s="49"/>
      <c r="W188" s="227">
        <f>V188*K188</f>
        <v>0</v>
      </c>
      <c r="X188" s="227">
        <v>0</v>
      </c>
      <c r="Y188" s="227">
        <f>X188*K188</f>
        <v>0</v>
      </c>
      <c r="Z188" s="227">
        <v>0</v>
      </c>
      <c r="AA188" s="228">
        <f>Z188*K188</f>
        <v>0</v>
      </c>
      <c r="AR188" s="24" t="s">
        <v>496</v>
      </c>
      <c r="AT188" s="24" t="s">
        <v>249</v>
      </c>
      <c r="AU188" s="24" t="s">
        <v>84</v>
      </c>
      <c r="AY188" s="24" t="s">
        <v>162</v>
      </c>
      <c r="BE188" s="149">
        <f>IF(U188="základní",N188,0)</f>
        <v>0</v>
      </c>
      <c r="BF188" s="149">
        <f>IF(U188="snížená",N188,0)</f>
        <v>0</v>
      </c>
      <c r="BG188" s="149">
        <f>IF(U188="zákl. přenesená",N188,0)</f>
        <v>0</v>
      </c>
      <c r="BH188" s="149">
        <f>IF(U188="sníž. přenesená",N188,0)</f>
        <v>0</v>
      </c>
      <c r="BI188" s="149">
        <f>IF(U188="nulová",N188,0)</f>
        <v>0</v>
      </c>
      <c r="BJ188" s="24" t="s">
        <v>11</v>
      </c>
      <c r="BK188" s="149">
        <f>ROUND(L188*K188,0)</f>
        <v>0</v>
      </c>
      <c r="BL188" s="24" t="s">
        <v>161</v>
      </c>
      <c r="BM188" s="24" t="s">
        <v>811</v>
      </c>
    </row>
    <row r="189" spans="2:65" s="1" customFormat="1" ht="25.5" customHeight="1">
      <c r="B189" s="185"/>
      <c r="C189" s="246" t="s">
        <v>219</v>
      </c>
      <c r="D189" s="246" t="s">
        <v>249</v>
      </c>
      <c r="E189" s="247" t="s">
        <v>812</v>
      </c>
      <c r="F189" s="248" t="s">
        <v>813</v>
      </c>
      <c r="G189" s="248"/>
      <c r="H189" s="248"/>
      <c r="I189" s="248"/>
      <c r="J189" s="249" t="s">
        <v>246</v>
      </c>
      <c r="K189" s="250">
        <v>8.1</v>
      </c>
      <c r="L189" s="251">
        <v>0</v>
      </c>
      <c r="M189" s="251"/>
      <c r="N189" s="252">
        <f>ROUND(L189*K189,0)</f>
        <v>0</v>
      </c>
      <c r="O189" s="225"/>
      <c r="P189" s="225"/>
      <c r="Q189" s="225"/>
      <c r="R189" s="189"/>
      <c r="T189" s="226" t="s">
        <v>5</v>
      </c>
      <c r="U189" s="58" t="s">
        <v>40</v>
      </c>
      <c r="V189" s="49"/>
      <c r="W189" s="227">
        <f>V189*K189</f>
        <v>0</v>
      </c>
      <c r="X189" s="227">
        <v>0</v>
      </c>
      <c r="Y189" s="227">
        <f>X189*K189</f>
        <v>0</v>
      </c>
      <c r="Z189" s="227">
        <v>0</v>
      </c>
      <c r="AA189" s="228">
        <f>Z189*K189</f>
        <v>0</v>
      </c>
      <c r="AR189" s="24" t="s">
        <v>496</v>
      </c>
      <c r="AT189" s="24" t="s">
        <v>249</v>
      </c>
      <c r="AU189" s="24" t="s">
        <v>84</v>
      </c>
      <c r="AY189" s="24" t="s">
        <v>162</v>
      </c>
      <c r="BE189" s="149">
        <f>IF(U189="základní",N189,0)</f>
        <v>0</v>
      </c>
      <c r="BF189" s="149">
        <f>IF(U189="snížená",N189,0)</f>
        <v>0</v>
      </c>
      <c r="BG189" s="149">
        <f>IF(U189="zákl. přenesená",N189,0)</f>
        <v>0</v>
      </c>
      <c r="BH189" s="149">
        <f>IF(U189="sníž. přenesená",N189,0)</f>
        <v>0</v>
      </c>
      <c r="BI189" s="149">
        <f>IF(U189="nulová",N189,0)</f>
        <v>0</v>
      </c>
      <c r="BJ189" s="24" t="s">
        <v>11</v>
      </c>
      <c r="BK189" s="149">
        <f>ROUND(L189*K189,0)</f>
        <v>0</v>
      </c>
      <c r="BL189" s="24" t="s">
        <v>161</v>
      </c>
      <c r="BM189" s="24" t="s">
        <v>814</v>
      </c>
    </row>
    <row r="190" spans="2:65" s="1" customFormat="1" ht="16.5" customHeight="1">
      <c r="B190" s="185"/>
      <c r="C190" s="246" t="s">
        <v>232</v>
      </c>
      <c r="D190" s="246" t="s">
        <v>249</v>
      </c>
      <c r="E190" s="247" t="s">
        <v>815</v>
      </c>
      <c r="F190" s="248" t="s">
        <v>816</v>
      </c>
      <c r="G190" s="248"/>
      <c r="H190" s="248"/>
      <c r="I190" s="248"/>
      <c r="J190" s="249" t="s">
        <v>817</v>
      </c>
      <c r="K190" s="250">
        <v>1</v>
      </c>
      <c r="L190" s="251">
        <v>0</v>
      </c>
      <c r="M190" s="251"/>
      <c r="N190" s="252">
        <f>ROUND(L190*K190,0)</f>
        <v>0</v>
      </c>
      <c r="O190" s="225"/>
      <c r="P190" s="225"/>
      <c r="Q190" s="225"/>
      <c r="R190" s="189"/>
      <c r="T190" s="226" t="s">
        <v>5</v>
      </c>
      <c r="U190" s="58" t="s">
        <v>40</v>
      </c>
      <c r="V190" s="49"/>
      <c r="W190" s="227">
        <f>V190*K190</f>
        <v>0</v>
      </c>
      <c r="X190" s="227">
        <v>0.00079</v>
      </c>
      <c r="Y190" s="227">
        <f>X190*K190</f>
        <v>0.00079</v>
      </c>
      <c r="Z190" s="227">
        <v>0</v>
      </c>
      <c r="AA190" s="228">
        <f>Z190*K190</f>
        <v>0</v>
      </c>
      <c r="AR190" s="24" t="s">
        <v>496</v>
      </c>
      <c r="AT190" s="24" t="s">
        <v>249</v>
      </c>
      <c r="AU190" s="24" t="s">
        <v>84</v>
      </c>
      <c r="AY190" s="24" t="s">
        <v>162</v>
      </c>
      <c r="BE190" s="149">
        <f>IF(U190="základní",N190,0)</f>
        <v>0</v>
      </c>
      <c r="BF190" s="149">
        <f>IF(U190="snížená",N190,0)</f>
        <v>0</v>
      </c>
      <c r="BG190" s="149">
        <f>IF(U190="zákl. přenesená",N190,0)</f>
        <v>0</v>
      </c>
      <c r="BH190" s="149">
        <f>IF(U190="sníž. přenesená",N190,0)</f>
        <v>0</v>
      </c>
      <c r="BI190" s="149">
        <f>IF(U190="nulová",N190,0)</f>
        <v>0</v>
      </c>
      <c r="BJ190" s="24" t="s">
        <v>11</v>
      </c>
      <c r="BK190" s="149">
        <f>ROUND(L190*K190,0)</f>
        <v>0</v>
      </c>
      <c r="BL190" s="24" t="s">
        <v>161</v>
      </c>
      <c r="BM190" s="24" t="s">
        <v>818</v>
      </c>
    </row>
    <row r="191" spans="2:65" s="1" customFormat="1" ht="38.25" customHeight="1">
      <c r="B191" s="185"/>
      <c r="C191" s="246" t="s">
        <v>236</v>
      </c>
      <c r="D191" s="246" t="s">
        <v>249</v>
      </c>
      <c r="E191" s="247" t="s">
        <v>819</v>
      </c>
      <c r="F191" s="248" t="s">
        <v>820</v>
      </c>
      <c r="G191" s="248"/>
      <c r="H191" s="248"/>
      <c r="I191" s="248"/>
      <c r="J191" s="249" t="s">
        <v>246</v>
      </c>
      <c r="K191" s="250">
        <v>8.1</v>
      </c>
      <c r="L191" s="251">
        <v>0</v>
      </c>
      <c r="M191" s="251"/>
      <c r="N191" s="252">
        <f>ROUND(L191*K191,0)</f>
        <v>0</v>
      </c>
      <c r="O191" s="225"/>
      <c r="P191" s="225"/>
      <c r="Q191" s="225"/>
      <c r="R191" s="189"/>
      <c r="T191" s="226" t="s">
        <v>5</v>
      </c>
      <c r="U191" s="58" t="s">
        <v>40</v>
      </c>
      <c r="V191" s="49"/>
      <c r="W191" s="227">
        <f>V191*K191</f>
        <v>0</v>
      </c>
      <c r="X191" s="227">
        <v>0</v>
      </c>
      <c r="Y191" s="227">
        <f>X191*K191</f>
        <v>0</v>
      </c>
      <c r="Z191" s="227">
        <v>0</v>
      </c>
      <c r="AA191" s="228">
        <f>Z191*K191</f>
        <v>0</v>
      </c>
      <c r="AR191" s="24" t="s">
        <v>496</v>
      </c>
      <c r="AT191" s="24" t="s">
        <v>249</v>
      </c>
      <c r="AU191" s="24" t="s">
        <v>84</v>
      </c>
      <c r="AY191" s="24" t="s">
        <v>162</v>
      </c>
      <c r="BE191" s="149">
        <f>IF(U191="základní",N191,0)</f>
        <v>0</v>
      </c>
      <c r="BF191" s="149">
        <f>IF(U191="snížená",N191,0)</f>
        <v>0</v>
      </c>
      <c r="BG191" s="149">
        <f>IF(U191="zákl. přenesená",N191,0)</f>
        <v>0</v>
      </c>
      <c r="BH191" s="149">
        <f>IF(U191="sníž. přenesená",N191,0)</f>
        <v>0</v>
      </c>
      <c r="BI191" s="149">
        <f>IF(U191="nulová",N191,0)</f>
        <v>0</v>
      </c>
      <c r="BJ191" s="24" t="s">
        <v>11</v>
      </c>
      <c r="BK191" s="149">
        <f>ROUND(L191*K191,0)</f>
        <v>0</v>
      </c>
      <c r="BL191" s="24" t="s">
        <v>161</v>
      </c>
      <c r="BM191" s="24" t="s">
        <v>821</v>
      </c>
    </row>
    <row r="192" spans="2:65" s="1" customFormat="1" ht="16.5" customHeight="1">
      <c r="B192" s="185"/>
      <c r="C192" s="246" t="s">
        <v>240</v>
      </c>
      <c r="D192" s="246" t="s">
        <v>249</v>
      </c>
      <c r="E192" s="247" t="s">
        <v>822</v>
      </c>
      <c r="F192" s="248" t="s">
        <v>823</v>
      </c>
      <c r="G192" s="248"/>
      <c r="H192" s="248"/>
      <c r="I192" s="248"/>
      <c r="J192" s="249" t="s">
        <v>428</v>
      </c>
      <c r="K192" s="250">
        <v>1</v>
      </c>
      <c r="L192" s="251">
        <v>0</v>
      </c>
      <c r="M192" s="251"/>
      <c r="N192" s="252">
        <f>ROUND(L192*K192,0)</f>
        <v>0</v>
      </c>
      <c r="O192" s="225"/>
      <c r="P192" s="225"/>
      <c r="Q192" s="225"/>
      <c r="R192" s="189"/>
      <c r="T192" s="226" t="s">
        <v>5</v>
      </c>
      <c r="U192" s="58" t="s">
        <v>40</v>
      </c>
      <c r="V192" s="49"/>
      <c r="W192" s="227">
        <f>V192*K192</f>
        <v>0</v>
      </c>
      <c r="X192" s="227">
        <v>0.001</v>
      </c>
      <c r="Y192" s="227">
        <f>X192*K192</f>
        <v>0.001</v>
      </c>
      <c r="Z192" s="227">
        <v>0</v>
      </c>
      <c r="AA192" s="228">
        <f>Z192*K192</f>
        <v>0</v>
      </c>
      <c r="AR192" s="24" t="s">
        <v>496</v>
      </c>
      <c r="AT192" s="24" t="s">
        <v>249</v>
      </c>
      <c r="AU192" s="24" t="s">
        <v>84</v>
      </c>
      <c r="AY192" s="24" t="s">
        <v>162</v>
      </c>
      <c r="BE192" s="149">
        <f>IF(U192="základní",N192,0)</f>
        <v>0</v>
      </c>
      <c r="BF192" s="149">
        <f>IF(U192="snížená",N192,0)</f>
        <v>0</v>
      </c>
      <c r="BG192" s="149">
        <f>IF(U192="zákl. přenesená",N192,0)</f>
        <v>0</v>
      </c>
      <c r="BH192" s="149">
        <f>IF(U192="sníž. přenesená",N192,0)</f>
        <v>0</v>
      </c>
      <c r="BI192" s="149">
        <f>IF(U192="nulová",N192,0)</f>
        <v>0</v>
      </c>
      <c r="BJ192" s="24" t="s">
        <v>11</v>
      </c>
      <c r="BK192" s="149">
        <f>ROUND(L192*K192,0)</f>
        <v>0</v>
      </c>
      <c r="BL192" s="24" t="s">
        <v>161</v>
      </c>
      <c r="BM192" s="24" t="s">
        <v>824</v>
      </c>
    </row>
    <row r="193" spans="2:65" s="1" customFormat="1" ht="38.25" customHeight="1">
      <c r="B193" s="185"/>
      <c r="C193" s="246" t="s">
        <v>223</v>
      </c>
      <c r="D193" s="246" t="s">
        <v>249</v>
      </c>
      <c r="E193" s="247" t="s">
        <v>825</v>
      </c>
      <c r="F193" s="248" t="s">
        <v>826</v>
      </c>
      <c r="G193" s="248"/>
      <c r="H193" s="248"/>
      <c r="I193" s="248"/>
      <c r="J193" s="249" t="s">
        <v>246</v>
      </c>
      <c r="K193" s="250">
        <v>16.2</v>
      </c>
      <c r="L193" s="251">
        <v>0</v>
      </c>
      <c r="M193" s="251"/>
      <c r="N193" s="252">
        <f>ROUND(L193*K193,0)</f>
        <v>0</v>
      </c>
      <c r="O193" s="225"/>
      <c r="P193" s="225"/>
      <c r="Q193" s="225"/>
      <c r="R193" s="189"/>
      <c r="T193" s="226" t="s">
        <v>5</v>
      </c>
      <c r="U193" s="58" t="s">
        <v>40</v>
      </c>
      <c r="V193" s="49"/>
      <c r="W193" s="227">
        <f>V193*K193</f>
        <v>0</v>
      </c>
      <c r="X193" s="227">
        <v>0</v>
      </c>
      <c r="Y193" s="227">
        <f>X193*K193</f>
        <v>0</v>
      </c>
      <c r="Z193" s="227">
        <v>0</v>
      </c>
      <c r="AA193" s="228">
        <f>Z193*K193</f>
        <v>0</v>
      </c>
      <c r="AR193" s="24" t="s">
        <v>496</v>
      </c>
      <c r="AT193" s="24" t="s">
        <v>249</v>
      </c>
      <c r="AU193" s="24" t="s">
        <v>84</v>
      </c>
      <c r="AY193" s="24" t="s">
        <v>162</v>
      </c>
      <c r="BE193" s="149">
        <f>IF(U193="základní",N193,0)</f>
        <v>0</v>
      </c>
      <c r="BF193" s="149">
        <f>IF(U193="snížená",N193,0)</f>
        <v>0</v>
      </c>
      <c r="BG193" s="149">
        <f>IF(U193="zákl. přenesená",N193,0)</f>
        <v>0</v>
      </c>
      <c r="BH193" s="149">
        <f>IF(U193="sníž. přenesená",N193,0)</f>
        <v>0</v>
      </c>
      <c r="BI193" s="149">
        <f>IF(U193="nulová",N193,0)</f>
        <v>0</v>
      </c>
      <c r="BJ193" s="24" t="s">
        <v>11</v>
      </c>
      <c r="BK193" s="149">
        <f>ROUND(L193*K193,0)</f>
        <v>0</v>
      </c>
      <c r="BL193" s="24" t="s">
        <v>161</v>
      </c>
      <c r="BM193" s="24" t="s">
        <v>827</v>
      </c>
    </row>
    <row r="194" spans="2:65" s="1" customFormat="1" ht="25.5" customHeight="1">
      <c r="B194" s="185"/>
      <c r="C194" s="246" t="s">
        <v>228</v>
      </c>
      <c r="D194" s="246" t="s">
        <v>249</v>
      </c>
      <c r="E194" s="247" t="s">
        <v>828</v>
      </c>
      <c r="F194" s="248" t="s">
        <v>829</v>
      </c>
      <c r="G194" s="248"/>
      <c r="H194" s="248"/>
      <c r="I194" s="248"/>
      <c r="J194" s="249" t="s">
        <v>817</v>
      </c>
      <c r="K194" s="250">
        <v>2.2</v>
      </c>
      <c r="L194" s="251">
        <v>0</v>
      </c>
      <c r="M194" s="251"/>
      <c r="N194" s="252">
        <f>ROUND(L194*K194,0)</f>
        <v>0</v>
      </c>
      <c r="O194" s="225"/>
      <c r="P194" s="225"/>
      <c r="Q194" s="225"/>
      <c r="R194" s="189"/>
      <c r="T194" s="226" t="s">
        <v>5</v>
      </c>
      <c r="U194" s="58" t="s">
        <v>40</v>
      </c>
      <c r="V194" s="49"/>
      <c r="W194" s="227">
        <f>V194*K194</f>
        <v>0</v>
      </c>
      <c r="X194" s="227">
        <v>0.0013</v>
      </c>
      <c r="Y194" s="227">
        <f>X194*K194</f>
        <v>0.00286</v>
      </c>
      <c r="Z194" s="227">
        <v>0</v>
      </c>
      <c r="AA194" s="228">
        <f>Z194*K194</f>
        <v>0</v>
      </c>
      <c r="AR194" s="24" t="s">
        <v>496</v>
      </c>
      <c r="AT194" s="24" t="s">
        <v>249</v>
      </c>
      <c r="AU194" s="24" t="s">
        <v>84</v>
      </c>
      <c r="AY194" s="24" t="s">
        <v>162</v>
      </c>
      <c r="BE194" s="149">
        <f>IF(U194="základní",N194,0)</f>
        <v>0</v>
      </c>
      <c r="BF194" s="149">
        <f>IF(U194="snížená",N194,0)</f>
        <v>0</v>
      </c>
      <c r="BG194" s="149">
        <f>IF(U194="zákl. přenesená",N194,0)</f>
        <v>0</v>
      </c>
      <c r="BH194" s="149">
        <f>IF(U194="sníž. přenesená",N194,0)</f>
        <v>0</v>
      </c>
      <c r="BI194" s="149">
        <f>IF(U194="nulová",N194,0)</f>
        <v>0</v>
      </c>
      <c r="BJ194" s="24" t="s">
        <v>11</v>
      </c>
      <c r="BK194" s="149">
        <f>ROUND(L194*K194,0)</f>
        <v>0</v>
      </c>
      <c r="BL194" s="24" t="s">
        <v>161</v>
      </c>
      <c r="BM194" s="24" t="s">
        <v>830</v>
      </c>
    </row>
    <row r="195" spans="2:65" s="1" customFormat="1" ht="16.5" customHeight="1">
      <c r="B195" s="185"/>
      <c r="C195" s="246" t="s">
        <v>469</v>
      </c>
      <c r="D195" s="246" t="s">
        <v>249</v>
      </c>
      <c r="E195" s="247" t="s">
        <v>831</v>
      </c>
      <c r="F195" s="248" t="s">
        <v>832</v>
      </c>
      <c r="G195" s="248"/>
      <c r="H195" s="248"/>
      <c r="I195" s="248"/>
      <c r="J195" s="249" t="s">
        <v>428</v>
      </c>
      <c r="K195" s="250">
        <v>0.5</v>
      </c>
      <c r="L195" s="251">
        <v>0</v>
      </c>
      <c r="M195" s="251"/>
      <c r="N195" s="252">
        <f>ROUND(L195*K195,0)</f>
        <v>0</v>
      </c>
      <c r="O195" s="225"/>
      <c r="P195" s="225"/>
      <c r="Q195" s="225"/>
      <c r="R195" s="189"/>
      <c r="T195" s="226" t="s">
        <v>5</v>
      </c>
      <c r="U195" s="58" t="s">
        <v>40</v>
      </c>
      <c r="V195" s="49"/>
      <c r="W195" s="227">
        <f>V195*K195</f>
        <v>0</v>
      </c>
      <c r="X195" s="227">
        <v>0.001</v>
      </c>
      <c r="Y195" s="227">
        <f>X195*K195</f>
        <v>0.0005</v>
      </c>
      <c r="Z195" s="227">
        <v>0</v>
      </c>
      <c r="AA195" s="228">
        <f>Z195*K195</f>
        <v>0</v>
      </c>
      <c r="AR195" s="24" t="s">
        <v>496</v>
      </c>
      <c r="AT195" s="24" t="s">
        <v>249</v>
      </c>
      <c r="AU195" s="24" t="s">
        <v>84</v>
      </c>
      <c r="AY195" s="24" t="s">
        <v>162</v>
      </c>
      <c r="BE195" s="149">
        <f>IF(U195="základní",N195,0)</f>
        <v>0</v>
      </c>
      <c r="BF195" s="149">
        <f>IF(U195="snížená",N195,0)</f>
        <v>0</v>
      </c>
      <c r="BG195" s="149">
        <f>IF(U195="zákl. přenesená",N195,0)</f>
        <v>0</v>
      </c>
      <c r="BH195" s="149">
        <f>IF(U195="sníž. přenesená",N195,0)</f>
        <v>0</v>
      </c>
      <c r="BI195" s="149">
        <f>IF(U195="nulová",N195,0)</f>
        <v>0</v>
      </c>
      <c r="BJ195" s="24" t="s">
        <v>11</v>
      </c>
      <c r="BK195" s="149">
        <f>ROUND(L195*K195,0)</f>
        <v>0</v>
      </c>
      <c r="BL195" s="24" t="s">
        <v>161</v>
      </c>
      <c r="BM195" s="24" t="s">
        <v>833</v>
      </c>
    </row>
    <row r="196" spans="2:65" s="1" customFormat="1" ht="16.5" customHeight="1">
      <c r="B196" s="185"/>
      <c r="C196" s="246" t="s">
        <v>287</v>
      </c>
      <c r="D196" s="246" t="s">
        <v>249</v>
      </c>
      <c r="E196" s="247" t="s">
        <v>834</v>
      </c>
      <c r="F196" s="248" t="s">
        <v>835</v>
      </c>
      <c r="G196" s="248"/>
      <c r="H196" s="248"/>
      <c r="I196" s="248"/>
      <c r="J196" s="249" t="s">
        <v>817</v>
      </c>
      <c r="K196" s="250">
        <v>0.5</v>
      </c>
      <c r="L196" s="251">
        <v>0</v>
      </c>
      <c r="M196" s="251"/>
      <c r="N196" s="252">
        <f>ROUND(L196*K196,0)</f>
        <v>0</v>
      </c>
      <c r="O196" s="225"/>
      <c r="P196" s="225"/>
      <c r="Q196" s="225"/>
      <c r="R196" s="189"/>
      <c r="T196" s="226" t="s">
        <v>5</v>
      </c>
      <c r="U196" s="58" t="s">
        <v>40</v>
      </c>
      <c r="V196" s="49"/>
      <c r="W196" s="227">
        <f>V196*K196</f>
        <v>0</v>
      </c>
      <c r="X196" s="227">
        <v>0.001</v>
      </c>
      <c r="Y196" s="227">
        <f>X196*K196</f>
        <v>0.0005</v>
      </c>
      <c r="Z196" s="227">
        <v>0</v>
      </c>
      <c r="AA196" s="228">
        <f>Z196*K196</f>
        <v>0</v>
      </c>
      <c r="AR196" s="24" t="s">
        <v>496</v>
      </c>
      <c r="AT196" s="24" t="s">
        <v>249</v>
      </c>
      <c r="AU196" s="24" t="s">
        <v>84</v>
      </c>
      <c r="AY196" s="24" t="s">
        <v>162</v>
      </c>
      <c r="BE196" s="149">
        <f>IF(U196="základní",N196,0)</f>
        <v>0</v>
      </c>
      <c r="BF196" s="149">
        <f>IF(U196="snížená",N196,0)</f>
        <v>0</v>
      </c>
      <c r="BG196" s="149">
        <f>IF(U196="zákl. přenesená",N196,0)</f>
        <v>0</v>
      </c>
      <c r="BH196" s="149">
        <f>IF(U196="sníž. přenesená",N196,0)</f>
        <v>0</v>
      </c>
      <c r="BI196" s="149">
        <f>IF(U196="nulová",N196,0)</f>
        <v>0</v>
      </c>
      <c r="BJ196" s="24" t="s">
        <v>11</v>
      </c>
      <c r="BK196" s="149">
        <f>ROUND(L196*K196,0)</f>
        <v>0</v>
      </c>
      <c r="BL196" s="24" t="s">
        <v>161</v>
      </c>
      <c r="BM196" s="24" t="s">
        <v>836</v>
      </c>
    </row>
    <row r="197" spans="2:65" s="1" customFormat="1" ht="16.5" customHeight="1">
      <c r="B197" s="185"/>
      <c r="C197" s="246" t="s">
        <v>291</v>
      </c>
      <c r="D197" s="246" t="s">
        <v>249</v>
      </c>
      <c r="E197" s="247" t="s">
        <v>837</v>
      </c>
      <c r="F197" s="248" t="s">
        <v>35</v>
      </c>
      <c r="G197" s="248"/>
      <c r="H197" s="248"/>
      <c r="I197" s="248"/>
      <c r="J197" s="249" t="s">
        <v>5</v>
      </c>
      <c r="K197" s="250">
        <v>1</v>
      </c>
      <c r="L197" s="251">
        <v>0</v>
      </c>
      <c r="M197" s="251"/>
      <c r="N197" s="252">
        <f>ROUND(L197*K197,0)</f>
        <v>0</v>
      </c>
      <c r="O197" s="225"/>
      <c r="P197" s="225"/>
      <c r="Q197" s="225"/>
      <c r="R197" s="189"/>
      <c r="T197" s="226" t="s">
        <v>5</v>
      </c>
      <c r="U197" s="58" t="s">
        <v>40</v>
      </c>
      <c r="V197" s="49"/>
      <c r="W197" s="227">
        <f>V197*K197</f>
        <v>0</v>
      </c>
      <c r="X197" s="227">
        <v>0</v>
      </c>
      <c r="Y197" s="227">
        <f>X197*K197</f>
        <v>0</v>
      </c>
      <c r="Z197" s="227">
        <v>0</v>
      </c>
      <c r="AA197" s="228">
        <f>Z197*K197</f>
        <v>0</v>
      </c>
      <c r="AR197" s="24" t="s">
        <v>496</v>
      </c>
      <c r="AT197" s="24" t="s">
        <v>249</v>
      </c>
      <c r="AU197" s="24" t="s">
        <v>84</v>
      </c>
      <c r="AY197" s="24" t="s">
        <v>162</v>
      </c>
      <c r="BE197" s="149">
        <f>IF(U197="základní",N197,0)</f>
        <v>0</v>
      </c>
      <c r="BF197" s="149">
        <f>IF(U197="snížená",N197,0)</f>
        <v>0</v>
      </c>
      <c r="BG197" s="149">
        <f>IF(U197="zákl. přenesená",N197,0)</f>
        <v>0</v>
      </c>
      <c r="BH197" s="149">
        <f>IF(U197="sníž. přenesená",N197,0)</f>
        <v>0</v>
      </c>
      <c r="BI197" s="149">
        <f>IF(U197="nulová",N197,0)</f>
        <v>0</v>
      </c>
      <c r="BJ197" s="24" t="s">
        <v>11</v>
      </c>
      <c r="BK197" s="149">
        <f>ROUND(L197*K197,0)</f>
        <v>0</v>
      </c>
      <c r="BL197" s="24" t="s">
        <v>161</v>
      </c>
      <c r="BM197" s="24" t="s">
        <v>838</v>
      </c>
    </row>
    <row r="198" spans="2:47" s="1" customFormat="1" ht="168" customHeight="1">
      <c r="B198" s="48"/>
      <c r="C198" s="49"/>
      <c r="D198" s="49"/>
      <c r="E198" s="49"/>
      <c r="F198" s="255" t="s">
        <v>839</v>
      </c>
      <c r="G198" s="69"/>
      <c r="H198" s="69"/>
      <c r="I198" s="69"/>
      <c r="J198" s="49"/>
      <c r="K198" s="49"/>
      <c r="L198" s="49"/>
      <c r="M198" s="49"/>
      <c r="N198" s="49"/>
      <c r="O198" s="49"/>
      <c r="P198" s="49"/>
      <c r="Q198" s="49"/>
      <c r="R198" s="50"/>
      <c r="T198" s="231"/>
      <c r="U198" s="49"/>
      <c r="V198" s="49"/>
      <c r="W198" s="49"/>
      <c r="X198" s="49"/>
      <c r="Y198" s="49"/>
      <c r="Z198" s="49"/>
      <c r="AA198" s="96"/>
      <c r="AT198" s="24" t="s">
        <v>478</v>
      </c>
      <c r="AU198" s="24" t="s">
        <v>84</v>
      </c>
    </row>
    <row r="199" spans="2:63" s="1" customFormat="1" ht="49.9" customHeight="1">
      <c r="B199" s="48"/>
      <c r="C199" s="49"/>
      <c r="D199" s="209" t="s">
        <v>198</v>
      </c>
      <c r="E199" s="49"/>
      <c r="F199" s="49"/>
      <c r="G199" s="49"/>
      <c r="H199" s="49"/>
      <c r="I199" s="49"/>
      <c r="J199" s="49"/>
      <c r="K199" s="49"/>
      <c r="L199" s="49"/>
      <c r="M199" s="49"/>
      <c r="N199" s="210">
        <f>BK199</f>
        <v>0</v>
      </c>
      <c r="O199" s="211"/>
      <c r="P199" s="211"/>
      <c r="Q199" s="211"/>
      <c r="R199" s="50"/>
      <c r="T199" s="231"/>
      <c r="U199" s="49"/>
      <c r="V199" s="49"/>
      <c r="W199" s="49"/>
      <c r="X199" s="49"/>
      <c r="Y199" s="49"/>
      <c r="Z199" s="49"/>
      <c r="AA199" s="96"/>
      <c r="AT199" s="24" t="s">
        <v>74</v>
      </c>
      <c r="AU199" s="24" t="s">
        <v>75</v>
      </c>
      <c r="AY199" s="24" t="s">
        <v>199</v>
      </c>
      <c r="BK199" s="149">
        <f>SUM(BK200:BK204)</f>
        <v>0</v>
      </c>
    </row>
    <row r="200" spans="2:63" s="1" customFormat="1" ht="22.3" customHeight="1">
      <c r="B200" s="48"/>
      <c r="C200" s="232" t="s">
        <v>5</v>
      </c>
      <c r="D200" s="232" t="s">
        <v>163</v>
      </c>
      <c r="E200" s="233" t="s">
        <v>5</v>
      </c>
      <c r="F200" s="234" t="s">
        <v>5</v>
      </c>
      <c r="G200" s="234"/>
      <c r="H200" s="234"/>
      <c r="I200" s="234"/>
      <c r="J200" s="235" t="s">
        <v>5</v>
      </c>
      <c r="K200" s="236"/>
      <c r="L200" s="224"/>
      <c r="M200" s="237"/>
      <c r="N200" s="237">
        <f>BK200</f>
        <v>0</v>
      </c>
      <c r="O200" s="237"/>
      <c r="P200" s="237"/>
      <c r="Q200" s="237"/>
      <c r="R200" s="50"/>
      <c r="T200" s="226" t="s">
        <v>5</v>
      </c>
      <c r="U200" s="238" t="s">
        <v>40</v>
      </c>
      <c r="V200" s="49"/>
      <c r="W200" s="49"/>
      <c r="X200" s="49"/>
      <c r="Y200" s="49"/>
      <c r="Z200" s="49"/>
      <c r="AA200" s="96"/>
      <c r="AT200" s="24" t="s">
        <v>199</v>
      </c>
      <c r="AU200" s="24" t="s">
        <v>11</v>
      </c>
      <c r="AY200" s="24" t="s">
        <v>199</v>
      </c>
      <c r="BE200" s="149">
        <f>IF(U200="základní",N200,0)</f>
        <v>0</v>
      </c>
      <c r="BF200" s="149">
        <f>IF(U200="snížená",N200,0)</f>
        <v>0</v>
      </c>
      <c r="BG200" s="149">
        <f>IF(U200="zákl. přenesená",N200,0)</f>
        <v>0</v>
      </c>
      <c r="BH200" s="149">
        <f>IF(U200="sníž. přenesená",N200,0)</f>
        <v>0</v>
      </c>
      <c r="BI200" s="149">
        <f>IF(U200="nulová",N200,0)</f>
        <v>0</v>
      </c>
      <c r="BJ200" s="24" t="s">
        <v>11</v>
      </c>
      <c r="BK200" s="149">
        <f>L200*K200</f>
        <v>0</v>
      </c>
    </row>
    <row r="201" spans="2:63" s="1" customFormat="1" ht="22.3" customHeight="1">
      <c r="B201" s="48"/>
      <c r="C201" s="232" t="s">
        <v>5</v>
      </c>
      <c r="D201" s="232" t="s">
        <v>163</v>
      </c>
      <c r="E201" s="233" t="s">
        <v>5</v>
      </c>
      <c r="F201" s="234" t="s">
        <v>5</v>
      </c>
      <c r="G201" s="234"/>
      <c r="H201" s="234"/>
      <c r="I201" s="234"/>
      <c r="J201" s="235" t="s">
        <v>5</v>
      </c>
      <c r="K201" s="236"/>
      <c r="L201" s="224"/>
      <c r="M201" s="237"/>
      <c r="N201" s="237">
        <f>BK201</f>
        <v>0</v>
      </c>
      <c r="O201" s="237"/>
      <c r="P201" s="237"/>
      <c r="Q201" s="237"/>
      <c r="R201" s="50"/>
      <c r="T201" s="226" t="s">
        <v>5</v>
      </c>
      <c r="U201" s="238" t="s">
        <v>40</v>
      </c>
      <c r="V201" s="49"/>
      <c r="W201" s="49"/>
      <c r="X201" s="49"/>
      <c r="Y201" s="49"/>
      <c r="Z201" s="49"/>
      <c r="AA201" s="96"/>
      <c r="AT201" s="24" t="s">
        <v>199</v>
      </c>
      <c r="AU201" s="24" t="s">
        <v>11</v>
      </c>
      <c r="AY201" s="24" t="s">
        <v>199</v>
      </c>
      <c r="BE201" s="149">
        <f>IF(U201="základní",N201,0)</f>
        <v>0</v>
      </c>
      <c r="BF201" s="149">
        <f>IF(U201="snížená",N201,0)</f>
        <v>0</v>
      </c>
      <c r="BG201" s="149">
        <f>IF(U201="zákl. přenesená",N201,0)</f>
        <v>0</v>
      </c>
      <c r="BH201" s="149">
        <f>IF(U201="sníž. přenesená",N201,0)</f>
        <v>0</v>
      </c>
      <c r="BI201" s="149">
        <f>IF(U201="nulová",N201,0)</f>
        <v>0</v>
      </c>
      <c r="BJ201" s="24" t="s">
        <v>11</v>
      </c>
      <c r="BK201" s="149">
        <f>L201*K201</f>
        <v>0</v>
      </c>
    </row>
    <row r="202" spans="2:63" s="1" customFormat="1" ht="22.3" customHeight="1">
      <c r="B202" s="48"/>
      <c r="C202" s="232" t="s">
        <v>5</v>
      </c>
      <c r="D202" s="232" t="s">
        <v>163</v>
      </c>
      <c r="E202" s="233" t="s">
        <v>5</v>
      </c>
      <c r="F202" s="234" t="s">
        <v>5</v>
      </c>
      <c r="G202" s="234"/>
      <c r="H202" s="234"/>
      <c r="I202" s="234"/>
      <c r="J202" s="235" t="s">
        <v>5</v>
      </c>
      <c r="K202" s="236"/>
      <c r="L202" s="224"/>
      <c r="M202" s="237"/>
      <c r="N202" s="237">
        <f>BK202</f>
        <v>0</v>
      </c>
      <c r="O202" s="237"/>
      <c r="P202" s="237"/>
      <c r="Q202" s="237"/>
      <c r="R202" s="50"/>
      <c r="T202" s="226" t="s">
        <v>5</v>
      </c>
      <c r="U202" s="238" t="s">
        <v>40</v>
      </c>
      <c r="V202" s="49"/>
      <c r="W202" s="49"/>
      <c r="X202" s="49"/>
      <c r="Y202" s="49"/>
      <c r="Z202" s="49"/>
      <c r="AA202" s="96"/>
      <c r="AT202" s="24" t="s">
        <v>199</v>
      </c>
      <c r="AU202" s="24" t="s">
        <v>11</v>
      </c>
      <c r="AY202" s="24" t="s">
        <v>199</v>
      </c>
      <c r="BE202" s="149">
        <f>IF(U202="základní",N202,0)</f>
        <v>0</v>
      </c>
      <c r="BF202" s="149">
        <f>IF(U202="snížená",N202,0)</f>
        <v>0</v>
      </c>
      <c r="BG202" s="149">
        <f>IF(U202="zákl. přenesená",N202,0)</f>
        <v>0</v>
      </c>
      <c r="BH202" s="149">
        <f>IF(U202="sníž. přenesená",N202,0)</f>
        <v>0</v>
      </c>
      <c r="BI202" s="149">
        <f>IF(U202="nulová",N202,0)</f>
        <v>0</v>
      </c>
      <c r="BJ202" s="24" t="s">
        <v>11</v>
      </c>
      <c r="BK202" s="149">
        <f>L202*K202</f>
        <v>0</v>
      </c>
    </row>
    <row r="203" spans="2:63" s="1" customFormat="1" ht="22.3" customHeight="1">
      <c r="B203" s="48"/>
      <c r="C203" s="232" t="s">
        <v>5</v>
      </c>
      <c r="D203" s="232" t="s">
        <v>163</v>
      </c>
      <c r="E203" s="233" t="s">
        <v>5</v>
      </c>
      <c r="F203" s="234" t="s">
        <v>5</v>
      </c>
      <c r="G203" s="234"/>
      <c r="H203" s="234"/>
      <c r="I203" s="234"/>
      <c r="J203" s="235" t="s">
        <v>5</v>
      </c>
      <c r="K203" s="236"/>
      <c r="L203" s="224"/>
      <c r="M203" s="237"/>
      <c r="N203" s="237">
        <f>BK203</f>
        <v>0</v>
      </c>
      <c r="O203" s="237"/>
      <c r="P203" s="237"/>
      <c r="Q203" s="237"/>
      <c r="R203" s="50"/>
      <c r="T203" s="226" t="s">
        <v>5</v>
      </c>
      <c r="U203" s="238" t="s">
        <v>40</v>
      </c>
      <c r="V203" s="49"/>
      <c r="W203" s="49"/>
      <c r="X203" s="49"/>
      <c r="Y203" s="49"/>
      <c r="Z203" s="49"/>
      <c r="AA203" s="96"/>
      <c r="AT203" s="24" t="s">
        <v>199</v>
      </c>
      <c r="AU203" s="24" t="s">
        <v>11</v>
      </c>
      <c r="AY203" s="24" t="s">
        <v>199</v>
      </c>
      <c r="BE203" s="149">
        <f>IF(U203="základní",N203,0)</f>
        <v>0</v>
      </c>
      <c r="BF203" s="149">
        <f>IF(U203="snížená",N203,0)</f>
        <v>0</v>
      </c>
      <c r="BG203" s="149">
        <f>IF(U203="zákl. přenesená",N203,0)</f>
        <v>0</v>
      </c>
      <c r="BH203" s="149">
        <f>IF(U203="sníž. přenesená",N203,0)</f>
        <v>0</v>
      </c>
      <c r="BI203" s="149">
        <f>IF(U203="nulová",N203,0)</f>
        <v>0</v>
      </c>
      <c r="BJ203" s="24" t="s">
        <v>11</v>
      </c>
      <c r="BK203" s="149">
        <f>L203*K203</f>
        <v>0</v>
      </c>
    </row>
    <row r="204" spans="2:63" s="1" customFormat="1" ht="22.3" customHeight="1">
      <c r="B204" s="48"/>
      <c r="C204" s="232" t="s">
        <v>5</v>
      </c>
      <c r="D204" s="232" t="s">
        <v>163</v>
      </c>
      <c r="E204" s="233" t="s">
        <v>5</v>
      </c>
      <c r="F204" s="234" t="s">
        <v>5</v>
      </c>
      <c r="G204" s="234"/>
      <c r="H204" s="234"/>
      <c r="I204" s="234"/>
      <c r="J204" s="235" t="s">
        <v>5</v>
      </c>
      <c r="K204" s="236"/>
      <c r="L204" s="224"/>
      <c r="M204" s="237"/>
      <c r="N204" s="237">
        <f>BK204</f>
        <v>0</v>
      </c>
      <c r="O204" s="237"/>
      <c r="P204" s="237"/>
      <c r="Q204" s="237"/>
      <c r="R204" s="50"/>
      <c r="T204" s="226" t="s">
        <v>5</v>
      </c>
      <c r="U204" s="238" t="s">
        <v>40</v>
      </c>
      <c r="V204" s="74"/>
      <c r="W204" s="74"/>
      <c r="X204" s="74"/>
      <c r="Y204" s="74"/>
      <c r="Z204" s="74"/>
      <c r="AA204" s="76"/>
      <c r="AT204" s="24" t="s">
        <v>199</v>
      </c>
      <c r="AU204" s="24" t="s">
        <v>11</v>
      </c>
      <c r="AY204" s="24" t="s">
        <v>199</v>
      </c>
      <c r="BE204" s="149">
        <f>IF(U204="základní",N204,0)</f>
        <v>0</v>
      </c>
      <c r="BF204" s="149">
        <f>IF(U204="snížená",N204,0)</f>
        <v>0</v>
      </c>
      <c r="BG204" s="149">
        <f>IF(U204="zákl. přenesená",N204,0)</f>
        <v>0</v>
      </c>
      <c r="BH204" s="149">
        <f>IF(U204="sníž. přenesená",N204,0)</f>
        <v>0</v>
      </c>
      <c r="BI204" s="149">
        <f>IF(U204="nulová",N204,0)</f>
        <v>0</v>
      </c>
      <c r="BJ204" s="24" t="s">
        <v>11</v>
      </c>
      <c r="BK204" s="149">
        <f>L204*K204</f>
        <v>0</v>
      </c>
    </row>
    <row r="205" spans="2:18" s="1" customFormat="1" ht="6.95" customHeight="1">
      <c r="B205" s="77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9"/>
    </row>
  </sheetData>
  <mergeCells count="271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N105:Q105"/>
    <mergeCell ref="L107:Q107"/>
    <mergeCell ref="C113:Q113"/>
    <mergeCell ref="F115:P115"/>
    <mergeCell ref="F116:P116"/>
    <mergeCell ref="F117:P117"/>
    <mergeCell ref="M119:P119"/>
    <mergeCell ref="M121:Q121"/>
    <mergeCell ref="M122:Q122"/>
    <mergeCell ref="F124:I124"/>
    <mergeCell ref="L124:M124"/>
    <mergeCell ref="N124:Q124"/>
    <mergeCell ref="F128:I128"/>
    <mergeCell ref="L128:M128"/>
    <mergeCell ref="N128:Q128"/>
    <mergeCell ref="F129:I129"/>
    <mergeCell ref="L129:M129"/>
    <mergeCell ref="N129:Q129"/>
    <mergeCell ref="F130:I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6:I136"/>
    <mergeCell ref="L136:M136"/>
    <mergeCell ref="N136:Q136"/>
    <mergeCell ref="F137:I137"/>
    <mergeCell ref="F138:I138"/>
    <mergeCell ref="L138:M138"/>
    <mergeCell ref="N138:Q138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F146:I146"/>
    <mergeCell ref="L146:M146"/>
    <mergeCell ref="N146:Q146"/>
    <mergeCell ref="F147:I147"/>
    <mergeCell ref="L147:M147"/>
    <mergeCell ref="N147:Q147"/>
    <mergeCell ref="F148:I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F168:I168"/>
    <mergeCell ref="L168:M168"/>
    <mergeCell ref="N168:Q168"/>
    <mergeCell ref="F169:I169"/>
    <mergeCell ref="F170:I170"/>
    <mergeCell ref="L170:M170"/>
    <mergeCell ref="N170:Q170"/>
    <mergeCell ref="F171:I171"/>
    <mergeCell ref="F172:I172"/>
    <mergeCell ref="L172:M172"/>
    <mergeCell ref="N172:Q172"/>
    <mergeCell ref="F173:I173"/>
    <mergeCell ref="F174:I174"/>
    <mergeCell ref="L174:M174"/>
    <mergeCell ref="N174:Q174"/>
    <mergeCell ref="F175:I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F184:I184"/>
    <mergeCell ref="L184:M184"/>
    <mergeCell ref="N184:Q184"/>
    <mergeCell ref="F185:I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N125:Q125"/>
    <mergeCell ref="N126:Q126"/>
    <mergeCell ref="N127:Q127"/>
    <mergeCell ref="N134:Q134"/>
    <mergeCell ref="N135:Q135"/>
    <mergeCell ref="N139:Q139"/>
    <mergeCell ref="N140:Q140"/>
    <mergeCell ref="N183:Q183"/>
    <mergeCell ref="N199:Q199"/>
    <mergeCell ref="H1:K1"/>
    <mergeCell ref="S2:AC2"/>
  </mergeCells>
  <dataValidations count="2">
    <dataValidation type="list" allowBlank="1" showInputMessage="1" showErrorMessage="1" error="Povoleny jsou hodnoty K, M." sqref="D200:D205">
      <formula1>"K, M"</formula1>
    </dataValidation>
    <dataValidation type="list" allowBlank="1" showInputMessage="1" showErrorMessage="1" error="Povoleny jsou hodnoty základní, snížená, zákl. přenesená, sníž. přenesená, nulová." sqref="U200:U205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7" display="2) Rekapitulace rozpočtu"/>
    <hyperlink ref="L1" location="C124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8"/>
      <c r="B1" s="15"/>
      <c r="C1" s="15"/>
      <c r="D1" s="16" t="s">
        <v>1</v>
      </c>
      <c r="E1" s="15"/>
      <c r="F1" s="17" t="s">
        <v>118</v>
      </c>
      <c r="G1" s="17"/>
      <c r="H1" s="159" t="s">
        <v>119</v>
      </c>
      <c r="I1" s="159"/>
      <c r="J1" s="159"/>
      <c r="K1" s="159"/>
      <c r="L1" s="17" t="s">
        <v>120</v>
      </c>
      <c r="M1" s="15"/>
      <c r="N1" s="15"/>
      <c r="O1" s="16" t="s">
        <v>121</v>
      </c>
      <c r="P1" s="15"/>
      <c r="Q1" s="15"/>
      <c r="R1" s="15"/>
      <c r="S1" s="17" t="s">
        <v>122</v>
      </c>
      <c r="T1" s="17"/>
      <c r="U1" s="158"/>
      <c r="V1" s="15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101</v>
      </c>
    </row>
    <row r="3" spans="2:46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84</v>
      </c>
    </row>
    <row r="4" spans="2:46" ht="36.95" customHeight="1">
      <c r="B4" s="28"/>
      <c r="C4" s="29" t="s">
        <v>123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14</v>
      </c>
      <c r="AT4" s="24" t="s">
        <v>6</v>
      </c>
    </row>
    <row r="5" spans="2:18" ht="6.95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spans="2:18" ht="25.4" customHeight="1">
      <c r="B6" s="28"/>
      <c r="C6" s="33"/>
      <c r="D6" s="40" t="s">
        <v>20</v>
      </c>
      <c r="E6" s="33"/>
      <c r="F6" s="160" t="str">
        <f>'Rekapitulace stavby'!K6</f>
        <v>LITOMYŠL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spans="2:18" ht="25.4" customHeight="1">
      <c r="B7" s="28"/>
      <c r="C7" s="33"/>
      <c r="D7" s="40" t="s">
        <v>124</v>
      </c>
      <c r="E7" s="33"/>
      <c r="F7" s="160" t="s">
        <v>125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1"/>
    </row>
    <row r="8" spans="2:18" ht="25.4" customHeight="1">
      <c r="B8" s="28"/>
      <c r="C8" s="33"/>
      <c r="D8" s="40" t="s">
        <v>126</v>
      </c>
      <c r="E8" s="33"/>
      <c r="F8" s="160" t="s">
        <v>840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1"/>
    </row>
    <row r="9" spans="2:18" s="1" customFormat="1" ht="32.85" customHeight="1">
      <c r="B9" s="48"/>
      <c r="C9" s="49"/>
      <c r="D9" s="37" t="s">
        <v>128</v>
      </c>
      <c r="E9" s="49"/>
      <c r="F9" s="38" t="s">
        <v>841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</row>
    <row r="10" spans="2:18" s="1" customFormat="1" ht="14.4" customHeight="1">
      <c r="B10" s="48"/>
      <c r="C10" s="49"/>
      <c r="D10" s="40" t="s">
        <v>22</v>
      </c>
      <c r="E10" s="49"/>
      <c r="F10" s="35" t="s">
        <v>5</v>
      </c>
      <c r="G10" s="49"/>
      <c r="H10" s="49"/>
      <c r="I10" s="49"/>
      <c r="J10" s="49"/>
      <c r="K10" s="49"/>
      <c r="L10" s="49"/>
      <c r="M10" s="40" t="s">
        <v>23</v>
      </c>
      <c r="N10" s="49"/>
      <c r="O10" s="35" t="s">
        <v>5</v>
      </c>
      <c r="P10" s="49"/>
      <c r="Q10" s="49"/>
      <c r="R10" s="50"/>
    </row>
    <row r="11" spans="2:18" s="1" customFormat="1" ht="14.4" customHeight="1">
      <c r="B11" s="48"/>
      <c r="C11" s="49"/>
      <c r="D11" s="40" t="s">
        <v>24</v>
      </c>
      <c r="E11" s="49"/>
      <c r="F11" s="35" t="s">
        <v>25</v>
      </c>
      <c r="G11" s="49"/>
      <c r="H11" s="49"/>
      <c r="I11" s="49"/>
      <c r="J11" s="49"/>
      <c r="K11" s="49"/>
      <c r="L11" s="49"/>
      <c r="M11" s="40" t="s">
        <v>26</v>
      </c>
      <c r="N11" s="49"/>
      <c r="O11" s="161" t="str">
        <f>'Rekapitulace stavby'!AN8</f>
        <v>17. 7. 2018</v>
      </c>
      <c r="P11" s="92"/>
      <c r="Q11" s="49"/>
      <c r="R11" s="50"/>
    </row>
    <row r="12" spans="2:18" s="1" customFormat="1" ht="10.8" customHeight="1"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50"/>
    </row>
    <row r="13" spans="2:18" s="1" customFormat="1" ht="14.4" customHeight="1">
      <c r="B13" s="48"/>
      <c r="C13" s="49"/>
      <c r="D13" s="40" t="s">
        <v>28</v>
      </c>
      <c r="E13" s="49"/>
      <c r="F13" s="49"/>
      <c r="G13" s="49"/>
      <c r="H13" s="49"/>
      <c r="I13" s="49"/>
      <c r="J13" s="49"/>
      <c r="K13" s="49"/>
      <c r="L13" s="49"/>
      <c r="M13" s="40" t="s">
        <v>29</v>
      </c>
      <c r="N13" s="49"/>
      <c r="O13" s="35" t="str">
        <f>IF('Rekapitulace stavby'!AN10="","",'Rekapitulace stavby'!AN10)</f>
        <v/>
      </c>
      <c r="P13" s="35"/>
      <c r="Q13" s="49"/>
      <c r="R13" s="50"/>
    </row>
    <row r="14" spans="2:18" s="1" customFormat="1" ht="18" customHeight="1">
      <c r="B14" s="48"/>
      <c r="C14" s="49"/>
      <c r="D14" s="49"/>
      <c r="E14" s="35" t="str">
        <f>IF('Rekapitulace stavby'!E11="","",'Rekapitulace stavby'!E11)</f>
        <v xml:space="preserve"> </v>
      </c>
      <c r="F14" s="49"/>
      <c r="G14" s="49"/>
      <c r="H14" s="49"/>
      <c r="I14" s="49"/>
      <c r="J14" s="49"/>
      <c r="K14" s="49"/>
      <c r="L14" s="49"/>
      <c r="M14" s="40" t="s">
        <v>30</v>
      </c>
      <c r="N14" s="49"/>
      <c r="O14" s="35" t="str">
        <f>IF('Rekapitulace stavby'!AN11="","",'Rekapitulace stavby'!AN11)</f>
        <v/>
      </c>
      <c r="P14" s="35"/>
      <c r="Q14" s="49"/>
      <c r="R14" s="50"/>
    </row>
    <row r="15" spans="2:18" s="1" customFormat="1" ht="6.95" customHeight="1"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50"/>
    </row>
    <row r="16" spans="2:18" s="1" customFormat="1" ht="14.4" customHeight="1">
      <c r="B16" s="48"/>
      <c r="C16" s="49"/>
      <c r="D16" s="40" t="s">
        <v>31</v>
      </c>
      <c r="E16" s="49"/>
      <c r="F16" s="49"/>
      <c r="G16" s="49"/>
      <c r="H16" s="49"/>
      <c r="I16" s="49"/>
      <c r="J16" s="49"/>
      <c r="K16" s="49"/>
      <c r="L16" s="49"/>
      <c r="M16" s="40" t="s">
        <v>29</v>
      </c>
      <c r="N16" s="49"/>
      <c r="O16" s="41" t="str">
        <f>IF('Rekapitulace stavby'!AN13="","",'Rekapitulace stavby'!AN13)</f>
        <v>Vyplň údaj</v>
      </c>
      <c r="P16" s="35"/>
      <c r="Q16" s="49"/>
      <c r="R16" s="50"/>
    </row>
    <row r="17" spans="2:18" s="1" customFormat="1" ht="18" customHeight="1">
      <c r="B17" s="48"/>
      <c r="C17" s="49"/>
      <c r="D17" s="49"/>
      <c r="E17" s="41" t="str">
        <f>IF('Rekapitulace stavby'!E14="","",'Rekapitulace stavby'!E14)</f>
        <v>Vyplň údaj</v>
      </c>
      <c r="F17" s="162"/>
      <c r="G17" s="162"/>
      <c r="H17" s="162"/>
      <c r="I17" s="162"/>
      <c r="J17" s="162"/>
      <c r="K17" s="162"/>
      <c r="L17" s="162"/>
      <c r="M17" s="40" t="s">
        <v>30</v>
      </c>
      <c r="N17" s="49"/>
      <c r="O17" s="41" t="str">
        <f>IF('Rekapitulace stavby'!AN14="","",'Rekapitulace stavby'!AN14)</f>
        <v>Vyplň údaj</v>
      </c>
      <c r="P17" s="35"/>
      <c r="Q17" s="49"/>
      <c r="R17" s="50"/>
    </row>
    <row r="18" spans="2:18" s="1" customFormat="1" ht="6.95" customHeight="1"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50"/>
    </row>
    <row r="19" spans="2:18" s="1" customFormat="1" ht="14.4" customHeight="1">
      <c r="B19" s="48"/>
      <c r="C19" s="49"/>
      <c r="D19" s="40" t="s">
        <v>33</v>
      </c>
      <c r="E19" s="49"/>
      <c r="F19" s="49"/>
      <c r="G19" s="49"/>
      <c r="H19" s="49"/>
      <c r="I19" s="49"/>
      <c r="J19" s="49"/>
      <c r="K19" s="49"/>
      <c r="L19" s="49"/>
      <c r="M19" s="40" t="s">
        <v>29</v>
      </c>
      <c r="N19" s="49"/>
      <c r="O19" s="35" t="str">
        <f>IF('Rekapitulace stavby'!AN16="","",'Rekapitulace stavby'!AN16)</f>
        <v/>
      </c>
      <c r="P19" s="35"/>
      <c r="Q19" s="49"/>
      <c r="R19" s="50"/>
    </row>
    <row r="20" spans="2:18" s="1" customFormat="1" ht="18" customHeight="1">
      <c r="B20" s="48"/>
      <c r="C20" s="49"/>
      <c r="D20" s="49"/>
      <c r="E20" s="35" t="str">
        <f>IF('Rekapitulace stavby'!E17="","",'Rekapitulace stavby'!E17)</f>
        <v xml:space="preserve"> </v>
      </c>
      <c r="F20" s="49"/>
      <c r="G20" s="49"/>
      <c r="H20" s="49"/>
      <c r="I20" s="49"/>
      <c r="J20" s="49"/>
      <c r="K20" s="49"/>
      <c r="L20" s="49"/>
      <c r="M20" s="40" t="s">
        <v>30</v>
      </c>
      <c r="N20" s="49"/>
      <c r="O20" s="35" t="str">
        <f>IF('Rekapitulace stavby'!AN17="","",'Rekapitulace stavby'!AN17)</f>
        <v/>
      </c>
      <c r="P20" s="35"/>
      <c r="Q20" s="49"/>
      <c r="R20" s="50"/>
    </row>
    <row r="21" spans="2:18" s="1" customFormat="1" ht="6.95" customHeight="1"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50"/>
    </row>
    <row r="22" spans="2:18" s="1" customFormat="1" ht="14.4" customHeight="1">
      <c r="B22" s="48"/>
      <c r="C22" s="49"/>
      <c r="D22" s="40" t="s">
        <v>34</v>
      </c>
      <c r="E22" s="49"/>
      <c r="F22" s="49"/>
      <c r="G22" s="49"/>
      <c r="H22" s="49"/>
      <c r="I22" s="49"/>
      <c r="J22" s="49"/>
      <c r="K22" s="49"/>
      <c r="L22" s="49"/>
      <c r="M22" s="40" t="s">
        <v>29</v>
      </c>
      <c r="N22" s="49"/>
      <c r="O22" s="35" t="str">
        <f>IF('Rekapitulace stavby'!AN19="","",'Rekapitulace stavby'!AN19)</f>
        <v/>
      </c>
      <c r="P22" s="35"/>
      <c r="Q22" s="49"/>
      <c r="R22" s="50"/>
    </row>
    <row r="23" spans="2:18" s="1" customFormat="1" ht="18" customHeight="1">
      <c r="B23" s="48"/>
      <c r="C23" s="49"/>
      <c r="D23" s="49"/>
      <c r="E23" s="35" t="str">
        <f>IF('Rekapitulace stavby'!E20="","",'Rekapitulace stavby'!E20)</f>
        <v xml:space="preserve"> </v>
      </c>
      <c r="F23" s="49"/>
      <c r="G23" s="49"/>
      <c r="H23" s="49"/>
      <c r="I23" s="49"/>
      <c r="J23" s="49"/>
      <c r="K23" s="49"/>
      <c r="L23" s="49"/>
      <c r="M23" s="40" t="s">
        <v>30</v>
      </c>
      <c r="N23" s="49"/>
      <c r="O23" s="35" t="str">
        <f>IF('Rekapitulace stavby'!AN20="","",'Rekapitulace stavby'!AN20)</f>
        <v/>
      </c>
      <c r="P23" s="35"/>
      <c r="Q23" s="49"/>
      <c r="R23" s="50"/>
    </row>
    <row r="24" spans="2:18" s="1" customFormat="1" ht="6.95" customHeight="1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spans="2:18" s="1" customFormat="1" ht="14.4" customHeight="1">
      <c r="B25" s="48"/>
      <c r="C25" s="49"/>
      <c r="D25" s="40" t="s">
        <v>35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</row>
    <row r="26" spans="2:18" s="1" customFormat="1" ht="16.5" customHeight="1">
      <c r="B26" s="48"/>
      <c r="C26" s="49"/>
      <c r="D26" s="49"/>
      <c r="E26" s="44" t="s">
        <v>5</v>
      </c>
      <c r="F26" s="44"/>
      <c r="G26" s="44"/>
      <c r="H26" s="44"/>
      <c r="I26" s="44"/>
      <c r="J26" s="44"/>
      <c r="K26" s="44"/>
      <c r="L26" s="44"/>
      <c r="M26" s="49"/>
      <c r="N26" s="49"/>
      <c r="O26" s="49"/>
      <c r="P26" s="49"/>
      <c r="Q26" s="49"/>
      <c r="R26" s="50"/>
    </row>
    <row r="27" spans="2:18" s="1" customFormat="1" ht="6.95" customHeight="1"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50"/>
    </row>
    <row r="28" spans="2:18" s="1" customFormat="1" ht="6.95" customHeight="1">
      <c r="B28" s="48"/>
      <c r="C28" s="4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49"/>
      <c r="R28" s="50"/>
    </row>
    <row r="29" spans="2:18" s="1" customFormat="1" ht="14.4" customHeight="1">
      <c r="B29" s="48"/>
      <c r="C29" s="49"/>
      <c r="D29" s="163" t="s">
        <v>130</v>
      </c>
      <c r="E29" s="49"/>
      <c r="F29" s="49"/>
      <c r="G29" s="49"/>
      <c r="H29" s="49"/>
      <c r="I29" s="49"/>
      <c r="J29" s="49"/>
      <c r="K29" s="49"/>
      <c r="L29" s="49"/>
      <c r="M29" s="47">
        <f>N90</f>
        <v>0</v>
      </c>
      <c r="N29" s="47"/>
      <c r="O29" s="47"/>
      <c r="P29" s="47"/>
      <c r="Q29" s="49"/>
      <c r="R29" s="50"/>
    </row>
    <row r="30" spans="2:18" s="1" customFormat="1" ht="14.4" customHeight="1">
      <c r="B30" s="48"/>
      <c r="C30" s="49"/>
      <c r="D30" s="46" t="s">
        <v>112</v>
      </c>
      <c r="E30" s="49"/>
      <c r="F30" s="49"/>
      <c r="G30" s="49"/>
      <c r="H30" s="49"/>
      <c r="I30" s="49"/>
      <c r="J30" s="49"/>
      <c r="K30" s="49"/>
      <c r="L30" s="49"/>
      <c r="M30" s="47">
        <f>N93</f>
        <v>0</v>
      </c>
      <c r="N30" s="47"/>
      <c r="O30" s="47"/>
      <c r="P30" s="47"/>
      <c r="Q30" s="49"/>
      <c r="R30" s="50"/>
    </row>
    <row r="31" spans="2:18" s="1" customFormat="1" ht="6.95" customHeight="1"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50"/>
    </row>
    <row r="32" spans="2:18" s="1" customFormat="1" ht="25.4" customHeight="1">
      <c r="B32" s="48"/>
      <c r="C32" s="49"/>
      <c r="D32" s="164" t="s">
        <v>38</v>
      </c>
      <c r="E32" s="49"/>
      <c r="F32" s="49"/>
      <c r="G32" s="49"/>
      <c r="H32" s="49"/>
      <c r="I32" s="49"/>
      <c r="J32" s="49"/>
      <c r="K32" s="49"/>
      <c r="L32" s="49"/>
      <c r="M32" s="165">
        <f>ROUND(M29+M30,0)</f>
        <v>0</v>
      </c>
      <c r="N32" s="49"/>
      <c r="O32" s="49"/>
      <c r="P32" s="49"/>
      <c r="Q32" s="49"/>
      <c r="R32" s="50"/>
    </row>
    <row r="33" spans="2:18" s="1" customFormat="1" ht="6.95" customHeight="1">
      <c r="B33" s="48"/>
      <c r="C33" s="4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49"/>
      <c r="R33" s="50"/>
    </row>
    <row r="34" spans="2:18" s="1" customFormat="1" ht="14.4" customHeight="1">
      <c r="B34" s="48"/>
      <c r="C34" s="49"/>
      <c r="D34" s="56" t="s">
        <v>39</v>
      </c>
      <c r="E34" s="56" t="s">
        <v>40</v>
      </c>
      <c r="F34" s="57">
        <v>0.21</v>
      </c>
      <c r="G34" s="166" t="s">
        <v>41</v>
      </c>
      <c r="H34" s="167">
        <f>ROUND((((SUM(BE93:BE100)+SUM(BE120:BE137))+SUM(BE139:BE143))),0)</f>
        <v>0</v>
      </c>
      <c r="I34" s="49"/>
      <c r="J34" s="49"/>
      <c r="K34" s="49"/>
      <c r="L34" s="49"/>
      <c r="M34" s="167">
        <f>ROUND(((ROUND((SUM(BE93:BE100)+SUM(BE120:BE137)),0)*F34)+SUM(BE139:BE143)*F34),0)</f>
        <v>0</v>
      </c>
      <c r="N34" s="49"/>
      <c r="O34" s="49"/>
      <c r="P34" s="49"/>
      <c r="Q34" s="49"/>
      <c r="R34" s="50"/>
    </row>
    <row r="35" spans="2:18" s="1" customFormat="1" ht="14.4" customHeight="1">
      <c r="B35" s="48"/>
      <c r="C35" s="49"/>
      <c r="D35" s="49"/>
      <c r="E35" s="56" t="s">
        <v>42</v>
      </c>
      <c r="F35" s="57">
        <v>0.15</v>
      </c>
      <c r="G35" s="166" t="s">
        <v>41</v>
      </c>
      <c r="H35" s="167">
        <f>ROUND((((SUM(BF93:BF100)+SUM(BF120:BF137))+SUM(BF139:BF143))),0)</f>
        <v>0</v>
      </c>
      <c r="I35" s="49"/>
      <c r="J35" s="49"/>
      <c r="K35" s="49"/>
      <c r="L35" s="49"/>
      <c r="M35" s="167">
        <f>ROUND(((ROUND((SUM(BF93:BF100)+SUM(BF120:BF137)),0)*F35)+SUM(BF139:BF143)*F35),0)</f>
        <v>0</v>
      </c>
      <c r="N35" s="49"/>
      <c r="O35" s="49"/>
      <c r="P35" s="49"/>
      <c r="Q35" s="49"/>
      <c r="R35" s="50"/>
    </row>
    <row r="36" spans="2:18" s="1" customFormat="1" ht="14.4" customHeight="1" hidden="1">
      <c r="B36" s="48"/>
      <c r="C36" s="49"/>
      <c r="D36" s="49"/>
      <c r="E36" s="56" t="s">
        <v>43</v>
      </c>
      <c r="F36" s="57">
        <v>0.21</v>
      </c>
      <c r="G36" s="166" t="s">
        <v>41</v>
      </c>
      <c r="H36" s="167">
        <f>ROUND((((SUM(BG93:BG100)+SUM(BG120:BG137))+SUM(BG139:BG143))),0)</f>
        <v>0</v>
      </c>
      <c r="I36" s="49"/>
      <c r="J36" s="49"/>
      <c r="K36" s="49"/>
      <c r="L36" s="49"/>
      <c r="M36" s="167">
        <v>0</v>
      </c>
      <c r="N36" s="49"/>
      <c r="O36" s="49"/>
      <c r="P36" s="49"/>
      <c r="Q36" s="49"/>
      <c r="R36" s="50"/>
    </row>
    <row r="37" spans="2:18" s="1" customFormat="1" ht="14.4" customHeight="1" hidden="1">
      <c r="B37" s="48"/>
      <c r="C37" s="49"/>
      <c r="D37" s="49"/>
      <c r="E37" s="56" t="s">
        <v>44</v>
      </c>
      <c r="F37" s="57">
        <v>0.15</v>
      </c>
      <c r="G37" s="166" t="s">
        <v>41</v>
      </c>
      <c r="H37" s="167">
        <f>ROUND((((SUM(BH93:BH100)+SUM(BH120:BH137))+SUM(BH139:BH143))),0)</f>
        <v>0</v>
      </c>
      <c r="I37" s="49"/>
      <c r="J37" s="49"/>
      <c r="K37" s="49"/>
      <c r="L37" s="49"/>
      <c r="M37" s="167">
        <v>0</v>
      </c>
      <c r="N37" s="49"/>
      <c r="O37" s="49"/>
      <c r="P37" s="49"/>
      <c r="Q37" s="49"/>
      <c r="R37" s="50"/>
    </row>
    <row r="38" spans="2:18" s="1" customFormat="1" ht="14.4" customHeight="1" hidden="1">
      <c r="B38" s="48"/>
      <c r="C38" s="49"/>
      <c r="D38" s="49"/>
      <c r="E38" s="56" t="s">
        <v>45</v>
      </c>
      <c r="F38" s="57">
        <v>0</v>
      </c>
      <c r="G38" s="166" t="s">
        <v>41</v>
      </c>
      <c r="H38" s="167">
        <f>ROUND((((SUM(BI93:BI100)+SUM(BI120:BI137))+SUM(BI139:BI143))),0)</f>
        <v>0</v>
      </c>
      <c r="I38" s="49"/>
      <c r="J38" s="49"/>
      <c r="K38" s="49"/>
      <c r="L38" s="49"/>
      <c r="M38" s="167">
        <v>0</v>
      </c>
      <c r="N38" s="49"/>
      <c r="O38" s="49"/>
      <c r="P38" s="49"/>
      <c r="Q38" s="49"/>
      <c r="R38" s="50"/>
    </row>
    <row r="39" spans="2:18" s="1" customFormat="1" ht="6.95" customHeight="1"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50"/>
    </row>
    <row r="40" spans="2:18" s="1" customFormat="1" ht="25.4" customHeight="1">
      <c r="B40" s="48"/>
      <c r="C40" s="156"/>
      <c r="D40" s="168" t="s">
        <v>46</v>
      </c>
      <c r="E40" s="99"/>
      <c r="F40" s="99"/>
      <c r="G40" s="169" t="s">
        <v>47</v>
      </c>
      <c r="H40" s="170" t="s">
        <v>48</v>
      </c>
      <c r="I40" s="99"/>
      <c r="J40" s="99"/>
      <c r="K40" s="99"/>
      <c r="L40" s="171">
        <f>SUM(M32:M38)</f>
        <v>0</v>
      </c>
      <c r="M40" s="171"/>
      <c r="N40" s="171"/>
      <c r="O40" s="171"/>
      <c r="P40" s="172"/>
      <c r="Q40" s="156"/>
      <c r="R40" s="50"/>
    </row>
    <row r="41" spans="2:18" s="1" customFormat="1" ht="14.4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</row>
    <row r="42" spans="2:18" s="1" customFormat="1" ht="14.4" customHeight="1"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</row>
    <row r="43" spans="2:18" ht="13.5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 spans="2:18" ht="13.5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 spans="2:18" ht="13.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 spans="2:18" ht="13.5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 spans="2:18" ht="13.5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 spans="2:18" ht="13.5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 spans="2:18" ht="13.5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pans="2:18" s="1" customFormat="1" ht="13.5">
      <c r="B50" s="48"/>
      <c r="C50" s="49"/>
      <c r="D50" s="68" t="s">
        <v>49</v>
      </c>
      <c r="E50" s="69"/>
      <c r="F50" s="69"/>
      <c r="G50" s="69"/>
      <c r="H50" s="70"/>
      <c r="I50" s="49"/>
      <c r="J50" s="68" t="s">
        <v>50</v>
      </c>
      <c r="K50" s="69"/>
      <c r="L50" s="69"/>
      <c r="M50" s="69"/>
      <c r="N50" s="69"/>
      <c r="O50" s="69"/>
      <c r="P50" s="70"/>
      <c r="Q50" s="49"/>
      <c r="R50" s="50"/>
    </row>
    <row r="51" spans="2:18" ht="13.5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 spans="2:18" ht="13.5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 spans="2:18" ht="13.5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 spans="2:18" ht="13.5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 spans="2:18" ht="13.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 spans="2:18" ht="13.5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 spans="2:18" ht="13.5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 spans="2:18" ht="13.5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pans="2:18" s="1" customFormat="1" ht="13.5">
      <c r="B59" s="48"/>
      <c r="C59" s="49"/>
      <c r="D59" s="73" t="s">
        <v>51</v>
      </c>
      <c r="E59" s="74"/>
      <c r="F59" s="74"/>
      <c r="G59" s="75" t="s">
        <v>52</v>
      </c>
      <c r="H59" s="76"/>
      <c r="I59" s="49"/>
      <c r="J59" s="73" t="s">
        <v>51</v>
      </c>
      <c r="K59" s="74"/>
      <c r="L59" s="74"/>
      <c r="M59" s="74"/>
      <c r="N59" s="75" t="s">
        <v>52</v>
      </c>
      <c r="O59" s="74"/>
      <c r="P59" s="76"/>
      <c r="Q59" s="49"/>
      <c r="R59" s="50"/>
    </row>
    <row r="60" spans="2:18" ht="13.5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pans="2:18" s="1" customFormat="1" ht="13.5">
      <c r="B61" s="48"/>
      <c r="C61" s="49"/>
      <c r="D61" s="68" t="s">
        <v>53</v>
      </c>
      <c r="E61" s="69"/>
      <c r="F61" s="69"/>
      <c r="G61" s="69"/>
      <c r="H61" s="70"/>
      <c r="I61" s="49"/>
      <c r="J61" s="68" t="s">
        <v>54</v>
      </c>
      <c r="K61" s="69"/>
      <c r="L61" s="69"/>
      <c r="M61" s="69"/>
      <c r="N61" s="69"/>
      <c r="O61" s="69"/>
      <c r="P61" s="70"/>
      <c r="Q61" s="49"/>
      <c r="R61" s="50"/>
    </row>
    <row r="62" spans="2:18" ht="13.5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 spans="2:18" ht="13.5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 spans="2:18" ht="13.5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 spans="2:18" ht="13.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 spans="2:18" ht="13.5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 spans="2:18" ht="13.5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 spans="2:18" ht="13.5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 spans="2:18" ht="13.5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pans="2:18" s="1" customFormat="1" ht="13.5">
      <c r="B70" s="48"/>
      <c r="C70" s="49"/>
      <c r="D70" s="73" t="s">
        <v>51</v>
      </c>
      <c r="E70" s="74"/>
      <c r="F70" s="74"/>
      <c r="G70" s="75" t="s">
        <v>52</v>
      </c>
      <c r="H70" s="76"/>
      <c r="I70" s="49"/>
      <c r="J70" s="73" t="s">
        <v>51</v>
      </c>
      <c r="K70" s="74"/>
      <c r="L70" s="74"/>
      <c r="M70" s="74"/>
      <c r="N70" s="75" t="s">
        <v>52</v>
      </c>
      <c r="O70" s="74"/>
      <c r="P70" s="76"/>
      <c r="Q70" s="49"/>
      <c r="R70" s="50"/>
    </row>
    <row r="71" spans="2:18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pans="2:18" s="1" customFormat="1" ht="6.95" customHeight="1">
      <c r="B75" s="80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2"/>
    </row>
    <row r="76" spans="2:18" s="1" customFormat="1" ht="36.95" customHeight="1">
      <c r="B76" s="48"/>
      <c r="C76" s="29" t="s">
        <v>131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</row>
    <row r="77" spans="2:18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</row>
    <row r="78" spans="2:18" s="1" customFormat="1" ht="30" customHeight="1">
      <c r="B78" s="48"/>
      <c r="C78" s="40" t="s">
        <v>20</v>
      </c>
      <c r="D78" s="49"/>
      <c r="E78" s="49"/>
      <c r="F78" s="160" t="str">
        <f>F6</f>
        <v>LITOMYŠL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</row>
    <row r="79" spans="2:18" ht="30" customHeight="1">
      <c r="B79" s="28"/>
      <c r="C79" s="40" t="s">
        <v>124</v>
      </c>
      <c r="D79" s="33"/>
      <c r="E79" s="33"/>
      <c r="F79" s="160" t="s">
        <v>125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1"/>
    </row>
    <row r="80" spans="2:18" ht="30" customHeight="1">
      <c r="B80" s="28"/>
      <c r="C80" s="40" t="s">
        <v>126</v>
      </c>
      <c r="D80" s="33"/>
      <c r="E80" s="33"/>
      <c r="F80" s="160" t="s">
        <v>840</v>
      </c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1"/>
    </row>
    <row r="81" spans="2:18" s="1" customFormat="1" ht="36.95" customHeight="1">
      <c r="B81" s="48"/>
      <c r="C81" s="87" t="s">
        <v>128</v>
      </c>
      <c r="D81" s="49"/>
      <c r="E81" s="49"/>
      <c r="F81" s="89" t="str">
        <f>F9</f>
        <v>1 - Hardware a periferie</v>
      </c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50"/>
    </row>
    <row r="82" spans="2:18" s="1" customFormat="1" ht="6.95" customHeight="1">
      <c r="B82" s="48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50"/>
    </row>
    <row r="83" spans="2:18" s="1" customFormat="1" ht="18" customHeight="1">
      <c r="B83" s="48"/>
      <c r="C83" s="40" t="s">
        <v>24</v>
      </c>
      <c r="D83" s="49"/>
      <c r="E83" s="49"/>
      <c r="F83" s="35" t="str">
        <f>F11</f>
        <v xml:space="preserve"> </v>
      </c>
      <c r="G83" s="49"/>
      <c r="H83" s="49"/>
      <c r="I83" s="49"/>
      <c r="J83" s="49"/>
      <c r="K83" s="40" t="s">
        <v>26</v>
      </c>
      <c r="L83" s="49"/>
      <c r="M83" s="92" t="str">
        <f>IF(O11="","",O11)</f>
        <v>17. 7. 2018</v>
      </c>
      <c r="N83" s="92"/>
      <c r="O83" s="92"/>
      <c r="P83" s="92"/>
      <c r="Q83" s="49"/>
      <c r="R83" s="50"/>
    </row>
    <row r="84" spans="2:18" s="1" customFormat="1" ht="6.95" customHeight="1">
      <c r="B84" s="48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50"/>
    </row>
    <row r="85" spans="2:18" s="1" customFormat="1" ht="13.5">
      <c r="B85" s="48"/>
      <c r="C85" s="40" t="s">
        <v>28</v>
      </c>
      <c r="D85" s="49"/>
      <c r="E85" s="49"/>
      <c r="F85" s="35" t="str">
        <f>E14</f>
        <v xml:space="preserve"> </v>
      </c>
      <c r="G85" s="49"/>
      <c r="H85" s="49"/>
      <c r="I85" s="49"/>
      <c r="J85" s="49"/>
      <c r="K85" s="40" t="s">
        <v>33</v>
      </c>
      <c r="L85" s="49"/>
      <c r="M85" s="35" t="str">
        <f>E20</f>
        <v xml:space="preserve"> </v>
      </c>
      <c r="N85" s="35"/>
      <c r="O85" s="35"/>
      <c r="P85" s="35"/>
      <c r="Q85" s="35"/>
      <c r="R85" s="50"/>
    </row>
    <row r="86" spans="2:18" s="1" customFormat="1" ht="14.4" customHeight="1">
      <c r="B86" s="48"/>
      <c r="C86" s="40" t="s">
        <v>31</v>
      </c>
      <c r="D86" s="49"/>
      <c r="E86" s="49"/>
      <c r="F86" s="35" t="str">
        <f>IF(E17="","",E17)</f>
        <v>Vyplň údaj</v>
      </c>
      <c r="G86" s="49"/>
      <c r="H86" s="49"/>
      <c r="I86" s="49"/>
      <c r="J86" s="49"/>
      <c r="K86" s="40" t="s">
        <v>34</v>
      </c>
      <c r="L86" s="49"/>
      <c r="M86" s="35" t="str">
        <f>E23</f>
        <v xml:space="preserve"> </v>
      </c>
      <c r="N86" s="35"/>
      <c r="O86" s="35"/>
      <c r="P86" s="35"/>
      <c r="Q86" s="35"/>
      <c r="R86" s="50"/>
    </row>
    <row r="87" spans="2:18" s="1" customFormat="1" ht="10.3" customHeight="1">
      <c r="B87" s="48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50"/>
    </row>
    <row r="88" spans="2:18" s="1" customFormat="1" ht="29.25" customHeight="1">
      <c r="B88" s="48"/>
      <c r="C88" s="173" t="s">
        <v>132</v>
      </c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73" t="s">
        <v>133</v>
      </c>
      <c r="O88" s="156"/>
      <c r="P88" s="156"/>
      <c r="Q88" s="156"/>
      <c r="R88" s="50"/>
    </row>
    <row r="89" spans="2:18" s="1" customFormat="1" ht="10.3" customHeight="1"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50"/>
    </row>
    <row r="90" spans="2:47" s="1" customFormat="1" ht="29.25" customHeight="1">
      <c r="B90" s="48"/>
      <c r="C90" s="174" t="s">
        <v>134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109">
        <f>N120</f>
        <v>0</v>
      </c>
      <c r="O90" s="175"/>
      <c r="P90" s="175"/>
      <c r="Q90" s="175"/>
      <c r="R90" s="50"/>
      <c r="AU90" s="24" t="s">
        <v>135</v>
      </c>
    </row>
    <row r="91" spans="2:18" s="7" customFormat="1" ht="21.8" customHeight="1">
      <c r="B91" s="176"/>
      <c r="C91" s="177"/>
      <c r="D91" s="178" t="s">
        <v>137</v>
      </c>
      <c r="E91" s="177"/>
      <c r="F91" s="177"/>
      <c r="G91" s="177"/>
      <c r="H91" s="177"/>
      <c r="I91" s="177"/>
      <c r="J91" s="177"/>
      <c r="K91" s="177"/>
      <c r="L91" s="177"/>
      <c r="M91" s="177"/>
      <c r="N91" s="181">
        <f>N138</f>
        <v>0</v>
      </c>
      <c r="O91" s="177"/>
      <c r="P91" s="177"/>
      <c r="Q91" s="177"/>
      <c r="R91" s="180"/>
    </row>
    <row r="92" spans="2:18" s="1" customFormat="1" ht="21.8" customHeight="1">
      <c r="B92" s="48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50"/>
    </row>
    <row r="93" spans="2:21" s="1" customFormat="1" ht="29.25" customHeight="1">
      <c r="B93" s="48"/>
      <c r="C93" s="174" t="s">
        <v>138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175">
        <f>ROUND(N94+N95+N96+N97+N98+N99,0)</f>
        <v>0</v>
      </c>
      <c r="O93" s="182"/>
      <c r="P93" s="182"/>
      <c r="Q93" s="182"/>
      <c r="R93" s="50"/>
      <c r="T93" s="183"/>
      <c r="U93" s="184" t="s">
        <v>39</v>
      </c>
    </row>
    <row r="94" spans="2:65" s="1" customFormat="1" ht="18" customHeight="1">
      <c r="B94" s="185"/>
      <c r="C94" s="186"/>
      <c r="D94" s="150" t="s">
        <v>139</v>
      </c>
      <c r="E94" s="187"/>
      <c r="F94" s="187"/>
      <c r="G94" s="187"/>
      <c r="H94" s="187"/>
      <c r="I94" s="186"/>
      <c r="J94" s="186"/>
      <c r="K94" s="186"/>
      <c r="L94" s="186"/>
      <c r="M94" s="186"/>
      <c r="N94" s="145">
        <f>ROUND(N90*T94,0)</f>
        <v>0</v>
      </c>
      <c r="O94" s="188"/>
      <c r="P94" s="188"/>
      <c r="Q94" s="188"/>
      <c r="R94" s="189"/>
      <c r="S94" s="190"/>
      <c r="T94" s="191"/>
      <c r="U94" s="192" t="s">
        <v>40</v>
      </c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0"/>
      <c r="AK94" s="190"/>
      <c r="AL94" s="190"/>
      <c r="AM94" s="190"/>
      <c r="AN94" s="190"/>
      <c r="AO94" s="190"/>
      <c r="AP94" s="190"/>
      <c r="AQ94" s="190"/>
      <c r="AR94" s="190"/>
      <c r="AS94" s="190"/>
      <c r="AT94" s="190"/>
      <c r="AU94" s="190"/>
      <c r="AV94" s="190"/>
      <c r="AW94" s="190"/>
      <c r="AX94" s="190"/>
      <c r="AY94" s="193" t="s">
        <v>140</v>
      </c>
      <c r="AZ94" s="190"/>
      <c r="BA94" s="190"/>
      <c r="BB94" s="190"/>
      <c r="BC94" s="190"/>
      <c r="BD94" s="190"/>
      <c r="BE94" s="194">
        <f>IF(U94="základní",N94,0)</f>
        <v>0</v>
      </c>
      <c r="BF94" s="194">
        <f>IF(U94="snížená",N94,0)</f>
        <v>0</v>
      </c>
      <c r="BG94" s="194">
        <f>IF(U94="zákl. přenesená",N94,0)</f>
        <v>0</v>
      </c>
      <c r="BH94" s="194">
        <f>IF(U94="sníž. přenesená",N94,0)</f>
        <v>0</v>
      </c>
      <c r="BI94" s="194">
        <f>IF(U94="nulová",N94,0)</f>
        <v>0</v>
      </c>
      <c r="BJ94" s="193" t="s">
        <v>11</v>
      </c>
      <c r="BK94" s="190"/>
      <c r="BL94" s="190"/>
      <c r="BM94" s="190"/>
    </row>
    <row r="95" spans="2:65" s="1" customFormat="1" ht="18" customHeight="1">
      <c r="B95" s="185"/>
      <c r="C95" s="186"/>
      <c r="D95" s="150" t="s">
        <v>141</v>
      </c>
      <c r="E95" s="187"/>
      <c r="F95" s="187"/>
      <c r="G95" s="187"/>
      <c r="H95" s="187"/>
      <c r="I95" s="186"/>
      <c r="J95" s="186"/>
      <c r="K95" s="186"/>
      <c r="L95" s="186"/>
      <c r="M95" s="186"/>
      <c r="N95" s="145">
        <f>ROUND(N90*T95,0)</f>
        <v>0</v>
      </c>
      <c r="O95" s="188"/>
      <c r="P95" s="188"/>
      <c r="Q95" s="188"/>
      <c r="R95" s="189"/>
      <c r="S95" s="190"/>
      <c r="T95" s="191"/>
      <c r="U95" s="192" t="s">
        <v>40</v>
      </c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190"/>
      <c r="AI95" s="190"/>
      <c r="AJ95" s="190"/>
      <c r="AK95" s="190"/>
      <c r="AL95" s="190"/>
      <c r="AM95" s="190"/>
      <c r="AN95" s="190"/>
      <c r="AO95" s="190"/>
      <c r="AP95" s="190"/>
      <c r="AQ95" s="190"/>
      <c r="AR95" s="190"/>
      <c r="AS95" s="190"/>
      <c r="AT95" s="190"/>
      <c r="AU95" s="190"/>
      <c r="AV95" s="190"/>
      <c r="AW95" s="190"/>
      <c r="AX95" s="190"/>
      <c r="AY95" s="193" t="s">
        <v>140</v>
      </c>
      <c r="AZ95" s="190"/>
      <c r="BA95" s="190"/>
      <c r="BB95" s="190"/>
      <c r="BC95" s="190"/>
      <c r="BD95" s="190"/>
      <c r="BE95" s="194">
        <f>IF(U95="základní",N95,0)</f>
        <v>0</v>
      </c>
      <c r="BF95" s="194">
        <f>IF(U95="snížená",N95,0)</f>
        <v>0</v>
      </c>
      <c r="BG95" s="194">
        <f>IF(U95="zákl. přenesená",N95,0)</f>
        <v>0</v>
      </c>
      <c r="BH95" s="194">
        <f>IF(U95="sníž. přenesená",N95,0)</f>
        <v>0</v>
      </c>
      <c r="BI95" s="194">
        <f>IF(U95="nulová",N95,0)</f>
        <v>0</v>
      </c>
      <c r="BJ95" s="193" t="s">
        <v>11</v>
      </c>
      <c r="BK95" s="190"/>
      <c r="BL95" s="190"/>
      <c r="BM95" s="190"/>
    </row>
    <row r="96" spans="2:65" s="1" customFormat="1" ht="18" customHeight="1">
      <c r="B96" s="185"/>
      <c r="C96" s="186"/>
      <c r="D96" s="150" t="s">
        <v>142</v>
      </c>
      <c r="E96" s="187"/>
      <c r="F96" s="187"/>
      <c r="G96" s="187"/>
      <c r="H96" s="187"/>
      <c r="I96" s="186"/>
      <c r="J96" s="186"/>
      <c r="K96" s="186"/>
      <c r="L96" s="186"/>
      <c r="M96" s="186"/>
      <c r="N96" s="145">
        <f>ROUND(N90*T96,0)</f>
        <v>0</v>
      </c>
      <c r="O96" s="188"/>
      <c r="P96" s="188"/>
      <c r="Q96" s="188"/>
      <c r="R96" s="189"/>
      <c r="S96" s="190"/>
      <c r="T96" s="191"/>
      <c r="U96" s="192" t="s">
        <v>40</v>
      </c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  <c r="AK96" s="190"/>
      <c r="AL96" s="190"/>
      <c r="AM96" s="190"/>
      <c r="AN96" s="190"/>
      <c r="AO96" s="190"/>
      <c r="AP96" s="190"/>
      <c r="AQ96" s="190"/>
      <c r="AR96" s="190"/>
      <c r="AS96" s="190"/>
      <c r="AT96" s="190"/>
      <c r="AU96" s="190"/>
      <c r="AV96" s="190"/>
      <c r="AW96" s="190"/>
      <c r="AX96" s="190"/>
      <c r="AY96" s="193" t="s">
        <v>140</v>
      </c>
      <c r="AZ96" s="190"/>
      <c r="BA96" s="190"/>
      <c r="BB96" s="190"/>
      <c r="BC96" s="190"/>
      <c r="BD96" s="190"/>
      <c r="BE96" s="194">
        <f>IF(U96="základní",N96,0)</f>
        <v>0</v>
      </c>
      <c r="BF96" s="194">
        <f>IF(U96="snížená",N96,0)</f>
        <v>0</v>
      </c>
      <c r="BG96" s="194">
        <f>IF(U96="zákl. přenesená",N96,0)</f>
        <v>0</v>
      </c>
      <c r="BH96" s="194">
        <f>IF(U96="sníž. přenesená",N96,0)</f>
        <v>0</v>
      </c>
      <c r="BI96" s="194">
        <f>IF(U96="nulová",N96,0)</f>
        <v>0</v>
      </c>
      <c r="BJ96" s="193" t="s">
        <v>11</v>
      </c>
      <c r="BK96" s="190"/>
      <c r="BL96" s="190"/>
      <c r="BM96" s="190"/>
    </row>
    <row r="97" spans="2:65" s="1" customFormat="1" ht="18" customHeight="1">
      <c r="B97" s="185"/>
      <c r="C97" s="186"/>
      <c r="D97" s="150" t="s">
        <v>143</v>
      </c>
      <c r="E97" s="187"/>
      <c r="F97" s="187"/>
      <c r="G97" s="187"/>
      <c r="H97" s="187"/>
      <c r="I97" s="186"/>
      <c r="J97" s="186"/>
      <c r="K97" s="186"/>
      <c r="L97" s="186"/>
      <c r="M97" s="186"/>
      <c r="N97" s="145">
        <f>ROUND(N90*T97,0)</f>
        <v>0</v>
      </c>
      <c r="O97" s="188"/>
      <c r="P97" s="188"/>
      <c r="Q97" s="188"/>
      <c r="R97" s="189"/>
      <c r="S97" s="190"/>
      <c r="T97" s="191"/>
      <c r="U97" s="192" t="s">
        <v>40</v>
      </c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0"/>
      <c r="AM97" s="190"/>
      <c r="AN97" s="190"/>
      <c r="AO97" s="190"/>
      <c r="AP97" s="190"/>
      <c r="AQ97" s="190"/>
      <c r="AR97" s="190"/>
      <c r="AS97" s="190"/>
      <c r="AT97" s="190"/>
      <c r="AU97" s="190"/>
      <c r="AV97" s="190"/>
      <c r="AW97" s="190"/>
      <c r="AX97" s="190"/>
      <c r="AY97" s="193" t="s">
        <v>140</v>
      </c>
      <c r="AZ97" s="190"/>
      <c r="BA97" s="190"/>
      <c r="BB97" s="190"/>
      <c r="BC97" s="190"/>
      <c r="BD97" s="190"/>
      <c r="BE97" s="194">
        <f>IF(U97="základní",N97,0)</f>
        <v>0</v>
      </c>
      <c r="BF97" s="194">
        <f>IF(U97="snížená",N97,0)</f>
        <v>0</v>
      </c>
      <c r="BG97" s="194">
        <f>IF(U97="zákl. přenesená",N97,0)</f>
        <v>0</v>
      </c>
      <c r="BH97" s="194">
        <f>IF(U97="sníž. přenesená",N97,0)</f>
        <v>0</v>
      </c>
      <c r="BI97" s="194">
        <f>IF(U97="nulová",N97,0)</f>
        <v>0</v>
      </c>
      <c r="BJ97" s="193" t="s">
        <v>11</v>
      </c>
      <c r="BK97" s="190"/>
      <c r="BL97" s="190"/>
      <c r="BM97" s="190"/>
    </row>
    <row r="98" spans="2:65" s="1" customFormat="1" ht="18" customHeight="1">
      <c r="B98" s="185"/>
      <c r="C98" s="186"/>
      <c r="D98" s="150" t="s">
        <v>144</v>
      </c>
      <c r="E98" s="187"/>
      <c r="F98" s="187"/>
      <c r="G98" s="187"/>
      <c r="H98" s="187"/>
      <c r="I98" s="186"/>
      <c r="J98" s="186"/>
      <c r="K98" s="186"/>
      <c r="L98" s="186"/>
      <c r="M98" s="186"/>
      <c r="N98" s="145">
        <f>ROUND(N90*T98,0)</f>
        <v>0</v>
      </c>
      <c r="O98" s="188"/>
      <c r="P98" s="188"/>
      <c r="Q98" s="188"/>
      <c r="R98" s="189"/>
      <c r="S98" s="190"/>
      <c r="T98" s="191"/>
      <c r="U98" s="192" t="s">
        <v>40</v>
      </c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0"/>
      <c r="AR98" s="190"/>
      <c r="AS98" s="190"/>
      <c r="AT98" s="190"/>
      <c r="AU98" s="190"/>
      <c r="AV98" s="190"/>
      <c r="AW98" s="190"/>
      <c r="AX98" s="190"/>
      <c r="AY98" s="193" t="s">
        <v>140</v>
      </c>
      <c r="AZ98" s="190"/>
      <c r="BA98" s="190"/>
      <c r="BB98" s="190"/>
      <c r="BC98" s="190"/>
      <c r="BD98" s="190"/>
      <c r="BE98" s="194">
        <f>IF(U98="základní",N98,0)</f>
        <v>0</v>
      </c>
      <c r="BF98" s="194">
        <f>IF(U98="snížená",N98,0)</f>
        <v>0</v>
      </c>
      <c r="BG98" s="194">
        <f>IF(U98="zákl. přenesená",N98,0)</f>
        <v>0</v>
      </c>
      <c r="BH98" s="194">
        <f>IF(U98="sníž. přenesená",N98,0)</f>
        <v>0</v>
      </c>
      <c r="BI98" s="194">
        <f>IF(U98="nulová",N98,0)</f>
        <v>0</v>
      </c>
      <c r="BJ98" s="193" t="s">
        <v>11</v>
      </c>
      <c r="BK98" s="190"/>
      <c r="BL98" s="190"/>
      <c r="BM98" s="190"/>
    </row>
    <row r="99" spans="2:65" s="1" customFormat="1" ht="18" customHeight="1">
      <c r="B99" s="185"/>
      <c r="C99" s="186"/>
      <c r="D99" s="187" t="s">
        <v>145</v>
      </c>
      <c r="E99" s="186"/>
      <c r="F99" s="186"/>
      <c r="G99" s="186"/>
      <c r="H99" s="186"/>
      <c r="I99" s="186"/>
      <c r="J99" s="186"/>
      <c r="K99" s="186"/>
      <c r="L99" s="186"/>
      <c r="M99" s="186"/>
      <c r="N99" s="145">
        <f>ROUND(N90*T99,0)</f>
        <v>0</v>
      </c>
      <c r="O99" s="188"/>
      <c r="P99" s="188"/>
      <c r="Q99" s="188"/>
      <c r="R99" s="189"/>
      <c r="S99" s="190"/>
      <c r="T99" s="195"/>
      <c r="U99" s="196" t="s">
        <v>40</v>
      </c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3" t="s">
        <v>146</v>
      </c>
      <c r="AZ99" s="190"/>
      <c r="BA99" s="190"/>
      <c r="BB99" s="190"/>
      <c r="BC99" s="190"/>
      <c r="BD99" s="190"/>
      <c r="BE99" s="194">
        <f>IF(U99="základní",N99,0)</f>
        <v>0</v>
      </c>
      <c r="BF99" s="194">
        <f>IF(U99="snížená",N99,0)</f>
        <v>0</v>
      </c>
      <c r="BG99" s="194">
        <f>IF(U99="zákl. přenesená",N99,0)</f>
        <v>0</v>
      </c>
      <c r="BH99" s="194">
        <f>IF(U99="sníž. přenesená",N99,0)</f>
        <v>0</v>
      </c>
      <c r="BI99" s="194">
        <f>IF(U99="nulová",N99,0)</f>
        <v>0</v>
      </c>
      <c r="BJ99" s="193" t="s">
        <v>11</v>
      </c>
      <c r="BK99" s="190"/>
      <c r="BL99" s="190"/>
      <c r="BM99" s="190"/>
    </row>
    <row r="100" spans="2:18" s="1" customFormat="1" ht="13.5"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50"/>
    </row>
    <row r="101" spans="2:18" s="1" customFormat="1" ht="29.25" customHeight="1">
      <c r="B101" s="48"/>
      <c r="C101" s="155" t="s">
        <v>117</v>
      </c>
      <c r="D101" s="156"/>
      <c r="E101" s="156"/>
      <c r="F101" s="156"/>
      <c r="G101" s="156"/>
      <c r="H101" s="156"/>
      <c r="I101" s="156"/>
      <c r="J101" s="156"/>
      <c r="K101" s="156"/>
      <c r="L101" s="157">
        <f>ROUND(SUM(N90+N93),0)</f>
        <v>0</v>
      </c>
      <c r="M101" s="157"/>
      <c r="N101" s="157"/>
      <c r="O101" s="157"/>
      <c r="P101" s="157"/>
      <c r="Q101" s="157"/>
      <c r="R101" s="50"/>
    </row>
    <row r="102" spans="2:18" s="1" customFormat="1" ht="6.95" customHeight="1">
      <c r="B102" s="77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9"/>
    </row>
    <row r="106" spans="2:18" s="1" customFormat="1" ht="6.95" customHeight="1">
      <c r="B106" s="80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2"/>
    </row>
    <row r="107" spans="2:18" s="1" customFormat="1" ht="36.95" customHeight="1">
      <c r="B107" s="48"/>
      <c r="C107" s="29" t="s">
        <v>147</v>
      </c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50"/>
    </row>
    <row r="108" spans="2:18" s="1" customFormat="1" ht="6.95" customHeight="1"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50"/>
    </row>
    <row r="109" spans="2:18" s="1" customFormat="1" ht="30" customHeight="1">
      <c r="B109" s="48"/>
      <c r="C109" s="40" t="s">
        <v>20</v>
      </c>
      <c r="D109" s="49"/>
      <c r="E109" s="49"/>
      <c r="F109" s="160" t="str">
        <f>F6</f>
        <v>LITOMYŠL</v>
      </c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9"/>
      <c r="R109" s="50"/>
    </row>
    <row r="110" spans="2:18" ht="30" customHeight="1">
      <c r="B110" s="28"/>
      <c r="C110" s="40" t="s">
        <v>124</v>
      </c>
      <c r="D110" s="33"/>
      <c r="E110" s="33"/>
      <c r="F110" s="160" t="s">
        <v>125</v>
      </c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1"/>
    </row>
    <row r="111" spans="2:18" ht="30" customHeight="1">
      <c r="B111" s="28"/>
      <c r="C111" s="40" t="s">
        <v>126</v>
      </c>
      <c r="D111" s="33"/>
      <c r="E111" s="33"/>
      <c r="F111" s="160" t="s">
        <v>840</v>
      </c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1"/>
    </row>
    <row r="112" spans="2:18" s="1" customFormat="1" ht="36.95" customHeight="1">
      <c r="B112" s="48"/>
      <c r="C112" s="87" t="s">
        <v>128</v>
      </c>
      <c r="D112" s="49"/>
      <c r="E112" s="49"/>
      <c r="F112" s="89" t="str">
        <f>F9</f>
        <v>1 - Hardware a periferie</v>
      </c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</row>
    <row r="113" spans="2:18" s="1" customFormat="1" ht="6.95" customHeight="1">
      <c r="B113" s="48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50"/>
    </row>
    <row r="114" spans="2:18" s="1" customFormat="1" ht="18" customHeight="1">
      <c r="B114" s="48"/>
      <c r="C114" s="40" t="s">
        <v>24</v>
      </c>
      <c r="D114" s="49"/>
      <c r="E114" s="49"/>
      <c r="F114" s="35" t="str">
        <f>F11</f>
        <v xml:space="preserve"> </v>
      </c>
      <c r="G114" s="49"/>
      <c r="H114" s="49"/>
      <c r="I114" s="49"/>
      <c r="J114" s="49"/>
      <c r="K114" s="40" t="s">
        <v>26</v>
      </c>
      <c r="L114" s="49"/>
      <c r="M114" s="92" t="str">
        <f>IF(O11="","",O11)</f>
        <v>17. 7. 2018</v>
      </c>
      <c r="N114" s="92"/>
      <c r="O114" s="92"/>
      <c r="P114" s="92"/>
      <c r="Q114" s="49"/>
      <c r="R114" s="50"/>
    </row>
    <row r="115" spans="2:18" s="1" customFormat="1" ht="6.95" customHeight="1">
      <c r="B115" s="48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50"/>
    </row>
    <row r="116" spans="2:18" s="1" customFormat="1" ht="13.5">
      <c r="B116" s="48"/>
      <c r="C116" s="40" t="s">
        <v>28</v>
      </c>
      <c r="D116" s="49"/>
      <c r="E116" s="49"/>
      <c r="F116" s="35" t="str">
        <f>E14</f>
        <v xml:space="preserve"> </v>
      </c>
      <c r="G116" s="49"/>
      <c r="H116" s="49"/>
      <c r="I116" s="49"/>
      <c r="J116" s="49"/>
      <c r="K116" s="40" t="s">
        <v>33</v>
      </c>
      <c r="L116" s="49"/>
      <c r="M116" s="35" t="str">
        <f>E20</f>
        <v xml:space="preserve"> </v>
      </c>
      <c r="N116" s="35"/>
      <c r="O116" s="35"/>
      <c r="P116" s="35"/>
      <c r="Q116" s="35"/>
      <c r="R116" s="50"/>
    </row>
    <row r="117" spans="2:18" s="1" customFormat="1" ht="14.4" customHeight="1">
      <c r="B117" s="48"/>
      <c r="C117" s="40" t="s">
        <v>31</v>
      </c>
      <c r="D117" s="49"/>
      <c r="E117" s="49"/>
      <c r="F117" s="35" t="str">
        <f>IF(E17="","",E17)</f>
        <v>Vyplň údaj</v>
      </c>
      <c r="G117" s="49"/>
      <c r="H117" s="49"/>
      <c r="I117" s="49"/>
      <c r="J117" s="49"/>
      <c r="K117" s="40" t="s">
        <v>34</v>
      </c>
      <c r="L117" s="49"/>
      <c r="M117" s="35" t="str">
        <f>E23</f>
        <v xml:space="preserve"> </v>
      </c>
      <c r="N117" s="35"/>
      <c r="O117" s="35"/>
      <c r="P117" s="35"/>
      <c r="Q117" s="35"/>
      <c r="R117" s="50"/>
    </row>
    <row r="118" spans="2:18" s="1" customFormat="1" ht="10.3" customHeight="1"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50"/>
    </row>
    <row r="119" spans="2:27" s="8" customFormat="1" ht="29.25" customHeight="1">
      <c r="B119" s="197"/>
      <c r="C119" s="198" t="s">
        <v>148</v>
      </c>
      <c r="D119" s="199" t="s">
        <v>149</v>
      </c>
      <c r="E119" s="199" t="s">
        <v>57</v>
      </c>
      <c r="F119" s="199" t="s">
        <v>150</v>
      </c>
      <c r="G119" s="199"/>
      <c r="H119" s="199"/>
      <c r="I119" s="199"/>
      <c r="J119" s="199" t="s">
        <v>151</v>
      </c>
      <c r="K119" s="199" t="s">
        <v>152</v>
      </c>
      <c r="L119" s="199" t="s">
        <v>153</v>
      </c>
      <c r="M119" s="199"/>
      <c r="N119" s="199" t="s">
        <v>133</v>
      </c>
      <c r="O119" s="199"/>
      <c r="P119" s="199"/>
      <c r="Q119" s="200"/>
      <c r="R119" s="201"/>
      <c r="T119" s="102" t="s">
        <v>154</v>
      </c>
      <c r="U119" s="103" t="s">
        <v>39</v>
      </c>
      <c r="V119" s="103" t="s">
        <v>155</v>
      </c>
      <c r="W119" s="103" t="s">
        <v>156</v>
      </c>
      <c r="X119" s="103" t="s">
        <v>157</v>
      </c>
      <c r="Y119" s="103" t="s">
        <v>158</v>
      </c>
      <c r="Z119" s="103" t="s">
        <v>159</v>
      </c>
      <c r="AA119" s="104" t="s">
        <v>160</v>
      </c>
    </row>
    <row r="120" spans="2:63" s="1" customFormat="1" ht="29.25" customHeight="1">
      <c r="B120" s="48"/>
      <c r="C120" s="106" t="s">
        <v>130</v>
      </c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256">
        <f>BK120</f>
        <v>0</v>
      </c>
      <c r="O120" s="257"/>
      <c r="P120" s="257"/>
      <c r="Q120" s="257"/>
      <c r="R120" s="50"/>
      <c r="T120" s="105"/>
      <c r="U120" s="69"/>
      <c r="V120" s="69"/>
      <c r="W120" s="204">
        <f>W121+SUM(W122:W138)</f>
        <v>0</v>
      </c>
      <c r="X120" s="69"/>
      <c r="Y120" s="204">
        <f>Y121+SUM(Y122:Y138)</f>
        <v>0</v>
      </c>
      <c r="Z120" s="69"/>
      <c r="AA120" s="205">
        <f>AA121+SUM(AA122:AA138)</f>
        <v>0</v>
      </c>
      <c r="AT120" s="24" t="s">
        <v>74</v>
      </c>
      <c r="AU120" s="24" t="s">
        <v>135</v>
      </c>
      <c r="BK120" s="206">
        <f>BK121+SUM(BK122:BK138)</f>
        <v>0</v>
      </c>
    </row>
    <row r="121" spans="2:65" s="1" customFormat="1" ht="38.25" customHeight="1">
      <c r="B121" s="185"/>
      <c r="C121" s="219" t="s">
        <v>84</v>
      </c>
      <c r="D121" s="219" t="s">
        <v>163</v>
      </c>
      <c r="E121" s="220" t="s">
        <v>842</v>
      </c>
      <c r="F121" s="221" t="s">
        <v>843</v>
      </c>
      <c r="G121" s="221"/>
      <c r="H121" s="221"/>
      <c r="I121" s="221"/>
      <c r="J121" s="222" t="s">
        <v>5</v>
      </c>
      <c r="K121" s="223">
        <v>1</v>
      </c>
      <c r="L121" s="224">
        <v>0</v>
      </c>
      <c r="M121" s="224"/>
      <c r="N121" s="225">
        <f>ROUND(L121*K121,0)</f>
        <v>0</v>
      </c>
      <c r="O121" s="225"/>
      <c r="P121" s="225"/>
      <c r="Q121" s="225"/>
      <c r="R121" s="189"/>
      <c r="T121" s="226" t="s">
        <v>5</v>
      </c>
      <c r="U121" s="58" t="s">
        <v>40</v>
      </c>
      <c r="V121" s="49"/>
      <c r="W121" s="227">
        <f>V121*K121</f>
        <v>0</v>
      </c>
      <c r="X121" s="227">
        <v>0</v>
      </c>
      <c r="Y121" s="227">
        <f>X121*K121</f>
        <v>0</v>
      </c>
      <c r="Z121" s="227">
        <v>0</v>
      </c>
      <c r="AA121" s="228">
        <f>Z121*K121</f>
        <v>0</v>
      </c>
      <c r="AR121" s="24" t="s">
        <v>161</v>
      </c>
      <c r="AT121" s="24" t="s">
        <v>163</v>
      </c>
      <c r="AU121" s="24" t="s">
        <v>75</v>
      </c>
      <c r="AY121" s="24" t="s">
        <v>162</v>
      </c>
      <c r="BE121" s="149">
        <f>IF(U121="základní",N121,0)</f>
        <v>0</v>
      </c>
      <c r="BF121" s="149">
        <f>IF(U121="snížená",N121,0)</f>
        <v>0</v>
      </c>
      <c r="BG121" s="149">
        <f>IF(U121="zákl. přenesená",N121,0)</f>
        <v>0</v>
      </c>
      <c r="BH121" s="149">
        <f>IF(U121="sníž. přenesená",N121,0)</f>
        <v>0</v>
      </c>
      <c r="BI121" s="149">
        <f>IF(U121="nulová",N121,0)</f>
        <v>0</v>
      </c>
      <c r="BJ121" s="24" t="s">
        <v>11</v>
      </c>
      <c r="BK121" s="149">
        <f>ROUND(L121*K121,0)</f>
        <v>0</v>
      </c>
      <c r="BL121" s="24" t="s">
        <v>161</v>
      </c>
      <c r="BM121" s="24" t="s">
        <v>84</v>
      </c>
    </row>
    <row r="122" spans="2:65" s="1" customFormat="1" ht="51" customHeight="1">
      <c r="B122" s="185"/>
      <c r="C122" s="219" t="s">
        <v>88</v>
      </c>
      <c r="D122" s="219" t="s">
        <v>163</v>
      </c>
      <c r="E122" s="220" t="s">
        <v>844</v>
      </c>
      <c r="F122" s="221" t="s">
        <v>845</v>
      </c>
      <c r="G122" s="221"/>
      <c r="H122" s="221"/>
      <c r="I122" s="221"/>
      <c r="J122" s="222" t="s">
        <v>5</v>
      </c>
      <c r="K122" s="223">
        <v>1</v>
      </c>
      <c r="L122" s="224">
        <v>0</v>
      </c>
      <c r="M122" s="224"/>
      <c r="N122" s="225">
        <f>ROUND(L122*K122,0)</f>
        <v>0</v>
      </c>
      <c r="O122" s="225"/>
      <c r="P122" s="225"/>
      <c r="Q122" s="225"/>
      <c r="R122" s="189"/>
      <c r="T122" s="226" t="s">
        <v>5</v>
      </c>
      <c r="U122" s="58" t="s">
        <v>40</v>
      </c>
      <c r="V122" s="49"/>
      <c r="W122" s="227">
        <f>V122*K122</f>
        <v>0</v>
      </c>
      <c r="X122" s="227">
        <v>0</v>
      </c>
      <c r="Y122" s="227">
        <f>X122*K122</f>
        <v>0</v>
      </c>
      <c r="Z122" s="227">
        <v>0</v>
      </c>
      <c r="AA122" s="228">
        <f>Z122*K122</f>
        <v>0</v>
      </c>
      <c r="AR122" s="24" t="s">
        <v>161</v>
      </c>
      <c r="AT122" s="24" t="s">
        <v>163</v>
      </c>
      <c r="AU122" s="24" t="s">
        <v>75</v>
      </c>
      <c r="AY122" s="24" t="s">
        <v>162</v>
      </c>
      <c r="BE122" s="149">
        <f>IF(U122="základní",N122,0)</f>
        <v>0</v>
      </c>
      <c r="BF122" s="149">
        <f>IF(U122="snížená",N122,0)</f>
        <v>0</v>
      </c>
      <c r="BG122" s="149">
        <f>IF(U122="zákl. přenesená",N122,0)</f>
        <v>0</v>
      </c>
      <c r="BH122" s="149">
        <f>IF(U122="sníž. přenesená",N122,0)</f>
        <v>0</v>
      </c>
      <c r="BI122" s="149">
        <f>IF(U122="nulová",N122,0)</f>
        <v>0</v>
      </c>
      <c r="BJ122" s="24" t="s">
        <v>11</v>
      </c>
      <c r="BK122" s="149">
        <f>ROUND(L122*K122,0)</f>
        <v>0</v>
      </c>
      <c r="BL122" s="24" t="s">
        <v>161</v>
      </c>
      <c r="BM122" s="24" t="s">
        <v>161</v>
      </c>
    </row>
    <row r="123" spans="2:65" s="1" customFormat="1" ht="16.5" customHeight="1">
      <c r="B123" s="185"/>
      <c r="C123" s="219" t="s">
        <v>161</v>
      </c>
      <c r="D123" s="219" t="s">
        <v>163</v>
      </c>
      <c r="E123" s="220" t="s">
        <v>846</v>
      </c>
      <c r="F123" s="221" t="s">
        <v>847</v>
      </c>
      <c r="G123" s="221"/>
      <c r="H123" s="221"/>
      <c r="I123" s="221"/>
      <c r="J123" s="222" t="s">
        <v>5</v>
      </c>
      <c r="K123" s="223">
        <v>1</v>
      </c>
      <c r="L123" s="224">
        <v>0</v>
      </c>
      <c r="M123" s="224"/>
      <c r="N123" s="225">
        <f>ROUND(L123*K123,0)</f>
        <v>0</v>
      </c>
      <c r="O123" s="225"/>
      <c r="P123" s="225"/>
      <c r="Q123" s="225"/>
      <c r="R123" s="189"/>
      <c r="T123" s="226" t="s">
        <v>5</v>
      </c>
      <c r="U123" s="58" t="s">
        <v>40</v>
      </c>
      <c r="V123" s="49"/>
      <c r="W123" s="227">
        <f>V123*K123</f>
        <v>0</v>
      </c>
      <c r="X123" s="227">
        <v>0</v>
      </c>
      <c r="Y123" s="227">
        <f>X123*K123</f>
        <v>0</v>
      </c>
      <c r="Z123" s="227">
        <v>0</v>
      </c>
      <c r="AA123" s="228">
        <f>Z123*K123</f>
        <v>0</v>
      </c>
      <c r="AR123" s="24" t="s">
        <v>161</v>
      </c>
      <c r="AT123" s="24" t="s">
        <v>163</v>
      </c>
      <c r="AU123" s="24" t="s">
        <v>75</v>
      </c>
      <c r="AY123" s="24" t="s">
        <v>162</v>
      </c>
      <c r="BE123" s="149">
        <f>IF(U123="základní",N123,0)</f>
        <v>0</v>
      </c>
      <c r="BF123" s="149">
        <f>IF(U123="snížená",N123,0)</f>
        <v>0</v>
      </c>
      <c r="BG123" s="149">
        <f>IF(U123="zákl. přenesená",N123,0)</f>
        <v>0</v>
      </c>
      <c r="BH123" s="149">
        <f>IF(U123="sníž. přenesená",N123,0)</f>
        <v>0</v>
      </c>
      <c r="BI123" s="149">
        <f>IF(U123="nulová",N123,0)</f>
        <v>0</v>
      </c>
      <c r="BJ123" s="24" t="s">
        <v>11</v>
      </c>
      <c r="BK123" s="149">
        <f>ROUND(L123*K123,0)</f>
        <v>0</v>
      </c>
      <c r="BL123" s="24" t="s">
        <v>161</v>
      </c>
      <c r="BM123" s="24" t="s">
        <v>172</v>
      </c>
    </row>
    <row r="124" spans="2:65" s="1" customFormat="1" ht="25.5" customHeight="1">
      <c r="B124" s="185"/>
      <c r="C124" s="219" t="s">
        <v>168</v>
      </c>
      <c r="D124" s="219" t="s">
        <v>163</v>
      </c>
      <c r="E124" s="220" t="s">
        <v>848</v>
      </c>
      <c r="F124" s="221" t="s">
        <v>849</v>
      </c>
      <c r="G124" s="221"/>
      <c r="H124" s="221"/>
      <c r="I124" s="221"/>
      <c r="J124" s="222" t="s">
        <v>5</v>
      </c>
      <c r="K124" s="223">
        <v>1</v>
      </c>
      <c r="L124" s="224">
        <v>0</v>
      </c>
      <c r="M124" s="224"/>
      <c r="N124" s="225">
        <f>ROUND(L124*K124,0)</f>
        <v>0</v>
      </c>
      <c r="O124" s="225"/>
      <c r="P124" s="225"/>
      <c r="Q124" s="225"/>
      <c r="R124" s="189"/>
      <c r="T124" s="226" t="s">
        <v>5</v>
      </c>
      <c r="U124" s="58" t="s">
        <v>40</v>
      </c>
      <c r="V124" s="49"/>
      <c r="W124" s="227">
        <f>V124*K124</f>
        <v>0</v>
      </c>
      <c r="X124" s="227">
        <v>0</v>
      </c>
      <c r="Y124" s="227">
        <f>X124*K124</f>
        <v>0</v>
      </c>
      <c r="Z124" s="227">
        <v>0</v>
      </c>
      <c r="AA124" s="228">
        <f>Z124*K124</f>
        <v>0</v>
      </c>
      <c r="AR124" s="24" t="s">
        <v>161</v>
      </c>
      <c r="AT124" s="24" t="s">
        <v>163</v>
      </c>
      <c r="AU124" s="24" t="s">
        <v>75</v>
      </c>
      <c r="AY124" s="24" t="s">
        <v>162</v>
      </c>
      <c r="BE124" s="149">
        <f>IF(U124="základní",N124,0)</f>
        <v>0</v>
      </c>
      <c r="BF124" s="149">
        <f>IF(U124="snížená",N124,0)</f>
        <v>0</v>
      </c>
      <c r="BG124" s="149">
        <f>IF(U124="zákl. přenesená",N124,0)</f>
        <v>0</v>
      </c>
      <c r="BH124" s="149">
        <f>IF(U124="sníž. přenesená",N124,0)</f>
        <v>0</v>
      </c>
      <c r="BI124" s="149">
        <f>IF(U124="nulová",N124,0)</f>
        <v>0</v>
      </c>
      <c r="BJ124" s="24" t="s">
        <v>11</v>
      </c>
      <c r="BK124" s="149">
        <f>ROUND(L124*K124,0)</f>
        <v>0</v>
      </c>
      <c r="BL124" s="24" t="s">
        <v>161</v>
      </c>
      <c r="BM124" s="24" t="s">
        <v>496</v>
      </c>
    </row>
    <row r="125" spans="2:65" s="1" customFormat="1" ht="16.5" customHeight="1">
      <c r="B125" s="185"/>
      <c r="C125" s="219" t="s">
        <v>176</v>
      </c>
      <c r="D125" s="219" t="s">
        <v>163</v>
      </c>
      <c r="E125" s="220" t="s">
        <v>850</v>
      </c>
      <c r="F125" s="221" t="s">
        <v>851</v>
      </c>
      <c r="G125" s="221"/>
      <c r="H125" s="221"/>
      <c r="I125" s="221"/>
      <c r="J125" s="222" t="s">
        <v>5</v>
      </c>
      <c r="K125" s="223">
        <v>2</v>
      </c>
      <c r="L125" s="224">
        <v>0</v>
      </c>
      <c r="M125" s="224"/>
      <c r="N125" s="225">
        <f>ROUND(L125*K125,0)</f>
        <v>0</v>
      </c>
      <c r="O125" s="225"/>
      <c r="P125" s="225"/>
      <c r="Q125" s="225"/>
      <c r="R125" s="189"/>
      <c r="T125" s="226" t="s">
        <v>5</v>
      </c>
      <c r="U125" s="58" t="s">
        <v>40</v>
      </c>
      <c r="V125" s="49"/>
      <c r="W125" s="227">
        <f>V125*K125</f>
        <v>0</v>
      </c>
      <c r="X125" s="227">
        <v>0</v>
      </c>
      <c r="Y125" s="227">
        <f>X125*K125</f>
        <v>0</v>
      </c>
      <c r="Z125" s="227">
        <v>0</v>
      </c>
      <c r="AA125" s="228">
        <f>Z125*K125</f>
        <v>0</v>
      </c>
      <c r="AR125" s="24" t="s">
        <v>161</v>
      </c>
      <c r="AT125" s="24" t="s">
        <v>163</v>
      </c>
      <c r="AU125" s="24" t="s">
        <v>75</v>
      </c>
      <c r="AY125" s="24" t="s">
        <v>162</v>
      </c>
      <c r="BE125" s="149">
        <f>IF(U125="základní",N125,0)</f>
        <v>0</v>
      </c>
      <c r="BF125" s="149">
        <f>IF(U125="snížená",N125,0)</f>
        <v>0</v>
      </c>
      <c r="BG125" s="149">
        <f>IF(U125="zákl. přenesená",N125,0)</f>
        <v>0</v>
      </c>
      <c r="BH125" s="149">
        <f>IF(U125="sníž. přenesená",N125,0)</f>
        <v>0</v>
      </c>
      <c r="BI125" s="149">
        <f>IF(U125="nulová",N125,0)</f>
        <v>0</v>
      </c>
      <c r="BJ125" s="24" t="s">
        <v>11</v>
      </c>
      <c r="BK125" s="149">
        <f>ROUND(L125*K125,0)</f>
        <v>0</v>
      </c>
      <c r="BL125" s="24" t="s">
        <v>161</v>
      </c>
      <c r="BM125" s="24" t="s">
        <v>306</v>
      </c>
    </row>
    <row r="126" spans="2:65" s="1" customFormat="1" ht="25.5" customHeight="1">
      <c r="B126" s="185"/>
      <c r="C126" s="219" t="s">
        <v>496</v>
      </c>
      <c r="D126" s="219" t="s">
        <v>163</v>
      </c>
      <c r="E126" s="220" t="s">
        <v>852</v>
      </c>
      <c r="F126" s="221" t="s">
        <v>853</v>
      </c>
      <c r="G126" s="221"/>
      <c r="H126" s="221"/>
      <c r="I126" s="221"/>
      <c r="J126" s="222" t="s">
        <v>5</v>
      </c>
      <c r="K126" s="223">
        <v>4</v>
      </c>
      <c r="L126" s="224">
        <v>0</v>
      </c>
      <c r="M126" s="224"/>
      <c r="N126" s="225">
        <f>ROUND(L126*K126,0)</f>
        <v>0</v>
      </c>
      <c r="O126" s="225"/>
      <c r="P126" s="225"/>
      <c r="Q126" s="225"/>
      <c r="R126" s="189"/>
      <c r="T126" s="226" t="s">
        <v>5</v>
      </c>
      <c r="U126" s="58" t="s">
        <v>40</v>
      </c>
      <c r="V126" s="49"/>
      <c r="W126" s="227">
        <f>V126*K126</f>
        <v>0</v>
      </c>
      <c r="X126" s="227">
        <v>0</v>
      </c>
      <c r="Y126" s="227">
        <f>X126*K126</f>
        <v>0</v>
      </c>
      <c r="Z126" s="227">
        <v>0</v>
      </c>
      <c r="AA126" s="228">
        <f>Z126*K126</f>
        <v>0</v>
      </c>
      <c r="AR126" s="24" t="s">
        <v>161</v>
      </c>
      <c r="AT126" s="24" t="s">
        <v>163</v>
      </c>
      <c r="AU126" s="24" t="s">
        <v>75</v>
      </c>
      <c r="AY126" s="24" t="s">
        <v>162</v>
      </c>
      <c r="BE126" s="149">
        <f>IF(U126="základní",N126,0)</f>
        <v>0</v>
      </c>
      <c r="BF126" s="149">
        <f>IF(U126="snížená",N126,0)</f>
        <v>0</v>
      </c>
      <c r="BG126" s="149">
        <f>IF(U126="zákl. přenesená",N126,0)</f>
        <v>0</v>
      </c>
      <c r="BH126" s="149">
        <f>IF(U126="sníž. přenesená",N126,0)</f>
        <v>0</v>
      </c>
      <c r="BI126" s="149">
        <f>IF(U126="nulová",N126,0)</f>
        <v>0</v>
      </c>
      <c r="BJ126" s="24" t="s">
        <v>11</v>
      </c>
      <c r="BK126" s="149">
        <f>ROUND(L126*K126,0)</f>
        <v>0</v>
      </c>
      <c r="BL126" s="24" t="s">
        <v>161</v>
      </c>
      <c r="BM126" s="24" t="s">
        <v>189</v>
      </c>
    </row>
    <row r="127" spans="2:65" s="1" customFormat="1" ht="16.5" customHeight="1">
      <c r="B127" s="185"/>
      <c r="C127" s="219" t="s">
        <v>181</v>
      </c>
      <c r="D127" s="219" t="s">
        <v>163</v>
      </c>
      <c r="E127" s="220" t="s">
        <v>854</v>
      </c>
      <c r="F127" s="221" t="s">
        <v>855</v>
      </c>
      <c r="G127" s="221"/>
      <c r="H127" s="221"/>
      <c r="I127" s="221"/>
      <c r="J127" s="222" t="s">
        <v>5</v>
      </c>
      <c r="K127" s="223">
        <v>4</v>
      </c>
      <c r="L127" s="224">
        <v>0</v>
      </c>
      <c r="M127" s="224"/>
      <c r="N127" s="225">
        <f>ROUND(L127*K127,0)</f>
        <v>0</v>
      </c>
      <c r="O127" s="225"/>
      <c r="P127" s="225"/>
      <c r="Q127" s="225"/>
      <c r="R127" s="189"/>
      <c r="T127" s="226" t="s">
        <v>5</v>
      </c>
      <c r="U127" s="58" t="s">
        <v>40</v>
      </c>
      <c r="V127" s="49"/>
      <c r="W127" s="227">
        <f>V127*K127</f>
        <v>0</v>
      </c>
      <c r="X127" s="227">
        <v>0</v>
      </c>
      <c r="Y127" s="227">
        <f>X127*K127</f>
        <v>0</v>
      </c>
      <c r="Z127" s="227">
        <v>0</v>
      </c>
      <c r="AA127" s="228">
        <f>Z127*K127</f>
        <v>0</v>
      </c>
      <c r="AR127" s="24" t="s">
        <v>161</v>
      </c>
      <c r="AT127" s="24" t="s">
        <v>163</v>
      </c>
      <c r="AU127" s="24" t="s">
        <v>75</v>
      </c>
      <c r="AY127" s="24" t="s">
        <v>162</v>
      </c>
      <c r="BE127" s="149">
        <f>IF(U127="základní",N127,0)</f>
        <v>0</v>
      </c>
      <c r="BF127" s="149">
        <f>IF(U127="snížená",N127,0)</f>
        <v>0</v>
      </c>
      <c r="BG127" s="149">
        <f>IF(U127="zákl. přenesená",N127,0)</f>
        <v>0</v>
      </c>
      <c r="BH127" s="149">
        <f>IF(U127="sníž. přenesená",N127,0)</f>
        <v>0</v>
      </c>
      <c r="BI127" s="149">
        <f>IF(U127="nulová",N127,0)</f>
        <v>0</v>
      </c>
      <c r="BJ127" s="24" t="s">
        <v>11</v>
      </c>
      <c r="BK127" s="149">
        <f>ROUND(L127*K127,0)</f>
        <v>0</v>
      </c>
      <c r="BL127" s="24" t="s">
        <v>161</v>
      </c>
      <c r="BM127" s="24" t="s">
        <v>185</v>
      </c>
    </row>
    <row r="128" spans="2:65" s="1" customFormat="1" ht="25.5" customHeight="1">
      <c r="B128" s="185"/>
      <c r="C128" s="219" t="s">
        <v>306</v>
      </c>
      <c r="D128" s="219" t="s">
        <v>163</v>
      </c>
      <c r="E128" s="220" t="s">
        <v>856</v>
      </c>
      <c r="F128" s="221" t="s">
        <v>857</v>
      </c>
      <c r="G128" s="221"/>
      <c r="H128" s="221"/>
      <c r="I128" s="221"/>
      <c r="J128" s="222" t="s">
        <v>5</v>
      </c>
      <c r="K128" s="223">
        <v>1</v>
      </c>
      <c r="L128" s="224">
        <v>0</v>
      </c>
      <c r="M128" s="224"/>
      <c r="N128" s="225">
        <f>ROUND(L128*K128,0)</f>
        <v>0</v>
      </c>
      <c r="O128" s="225"/>
      <c r="P128" s="225"/>
      <c r="Q128" s="225"/>
      <c r="R128" s="189"/>
      <c r="T128" s="226" t="s">
        <v>5</v>
      </c>
      <c r="U128" s="58" t="s">
        <v>40</v>
      </c>
      <c r="V128" s="49"/>
      <c r="W128" s="227">
        <f>V128*K128</f>
        <v>0</v>
      </c>
      <c r="X128" s="227">
        <v>0</v>
      </c>
      <c r="Y128" s="227">
        <f>X128*K128</f>
        <v>0</v>
      </c>
      <c r="Z128" s="227">
        <v>0</v>
      </c>
      <c r="AA128" s="228">
        <f>Z128*K128</f>
        <v>0</v>
      </c>
      <c r="AR128" s="24" t="s">
        <v>161</v>
      </c>
      <c r="AT128" s="24" t="s">
        <v>163</v>
      </c>
      <c r="AU128" s="24" t="s">
        <v>75</v>
      </c>
      <c r="AY128" s="24" t="s">
        <v>162</v>
      </c>
      <c r="BE128" s="149">
        <f>IF(U128="základní",N128,0)</f>
        <v>0</v>
      </c>
      <c r="BF128" s="149">
        <f>IF(U128="snížená",N128,0)</f>
        <v>0</v>
      </c>
      <c r="BG128" s="149">
        <f>IF(U128="zákl. přenesená",N128,0)</f>
        <v>0</v>
      </c>
      <c r="BH128" s="149">
        <f>IF(U128="sníž. přenesená",N128,0)</f>
        <v>0</v>
      </c>
      <c r="BI128" s="149">
        <f>IF(U128="nulová",N128,0)</f>
        <v>0</v>
      </c>
      <c r="BJ128" s="24" t="s">
        <v>11</v>
      </c>
      <c r="BK128" s="149">
        <f>ROUND(L128*K128,0)</f>
        <v>0</v>
      </c>
      <c r="BL128" s="24" t="s">
        <v>161</v>
      </c>
      <c r="BM128" s="24" t="s">
        <v>247</v>
      </c>
    </row>
    <row r="129" spans="2:65" s="1" customFormat="1" ht="25.5" customHeight="1">
      <c r="B129" s="185"/>
      <c r="C129" s="219" t="s">
        <v>310</v>
      </c>
      <c r="D129" s="219" t="s">
        <v>163</v>
      </c>
      <c r="E129" s="220" t="s">
        <v>858</v>
      </c>
      <c r="F129" s="221" t="s">
        <v>859</v>
      </c>
      <c r="G129" s="221"/>
      <c r="H129" s="221"/>
      <c r="I129" s="221"/>
      <c r="J129" s="222" t="s">
        <v>5</v>
      </c>
      <c r="K129" s="223">
        <v>1</v>
      </c>
      <c r="L129" s="224">
        <v>0</v>
      </c>
      <c r="M129" s="224"/>
      <c r="N129" s="225">
        <f>ROUND(L129*K129,0)</f>
        <v>0</v>
      </c>
      <c r="O129" s="225"/>
      <c r="P129" s="225"/>
      <c r="Q129" s="225"/>
      <c r="R129" s="189"/>
      <c r="T129" s="226" t="s">
        <v>5</v>
      </c>
      <c r="U129" s="58" t="s">
        <v>40</v>
      </c>
      <c r="V129" s="49"/>
      <c r="W129" s="227">
        <f>V129*K129</f>
        <v>0</v>
      </c>
      <c r="X129" s="227">
        <v>0</v>
      </c>
      <c r="Y129" s="227">
        <f>X129*K129</f>
        <v>0</v>
      </c>
      <c r="Z129" s="227">
        <v>0</v>
      </c>
      <c r="AA129" s="228">
        <f>Z129*K129</f>
        <v>0</v>
      </c>
      <c r="AR129" s="24" t="s">
        <v>161</v>
      </c>
      <c r="AT129" s="24" t="s">
        <v>163</v>
      </c>
      <c r="AU129" s="24" t="s">
        <v>75</v>
      </c>
      <c r="AY129" s="24" t="s">
        <v>162</v>
      </c>
      <c r="BE129" s="149">
        <f>IF(U129="základní",N129,0)</f>
        <v>0</v>
      </c>
      <c r="BF129" s="149">
        <f>IF(U129="snížená",N129,0)</f>
        <v>0</v>
      </c>
      <c r="BG129" s="149">
        <f>IF(U129="zákl. přenesená",N129,0)</f>
        <v>0</v>
      </c>
      <c r="BH129" s="149">
        <f>IF(U129="sníž. přenesená",N129,0)</f>
        <v>0</v>
      </c>
      <c r="BI129" s="149">
        <f>IF(U129="nulová",N129,0)</f>
        <v>0</v>
      </c>
      <c r="BJ129" s="24" t="s">
        <v>11</v>
      </c>
      <c r="BK129" s="149">
        <f>ROUND(L129*K129,0)</f>
        <v>0</v>
      </c>
      <c r="BL129" s="24" t="s">
        <v>161</v>
      </c>
      <c r="BM129" s="24" t="s">
        <v>341</v>
      </c>
    </row>
    <row r="130" spans="2:65" s="1" customFormat="1" ht="16.5" customHeight="1">
      <c r="B130" s="185"/>
      <c r="C130" s="219" t="s">
        <v>189</v>
      </c>
      <c r="D130" s="219" t="s">
        <v>163</v>
      </c>
      <c r="E130" s="220" t="s">
        <v>860</v>
      </c>
      <c r="F130" s="221" t="s">
        <v>861</v>
      </c>
      <c r="G130" s="221"/>
      <c r="H130" s="221"/>
      <c r="I130" s="221"/>
      <c r="J130" s="222" t="s">
        <v>5</v>
      </c>
      <c r="K130" s="223">
        <v>1</v>
      </c>
      <c r="L130" s="224">
        <v>0</v>
      </c>
      <c r="M130" s="224"/>
      <c r="N130" s="225">
        <f>ROUND(L130*K130,0)</f>
        <v>0</v>
      </c>
      <c r="O130" s="225"/>
      <c r="P130" s="225"/>
      <c r="Q130" s="225"/>
      <c r="R130" s="189"/>
      <c r="T130" s="226" t="s">
        <v>5</v>
      </c>
      <c r="U130" s="58" t="s">
        <v>40</v>
      </c>
      <c r="V130" s="49"/>
      <c r="W130" s="227">
        <f>V130*K130</f>
        <v>0</v>
      </c>
      <c r="X130" s="227">
        <v>0</v>
      </c>
      <c r="Y130" s="227">
        <f>X130*K130</f>
        <v>0</v>
      </c>
      <c r="Z130" s="227">
        <v>0</v>
      </c>
      <c r="AA130" s="228">
        <f>Z130*K130</f>
        <v>0</v>
      </c>
      <c r="AR130" s="24" t="s">
        <v>161</v>
      </c>
      <c r="AT130" s="24" t="s">
        <v>163</v>
      </c>
      <c r="AU130" s="24" t="s">
        <v>75</v>
      </c>
      <c r="AY130" s="24" t="s">
        <v>162</v>
      </c>
      <c r="BE130" s="149">
        <f>IF(U130="základní",N130,0)</f>
        <v>0</v>
      </c>
      <c r="BF130" s="149">
        <f>IF(U130="snížená",N130,0)</f>
        <v>0</v>
      </c>
      <c r="BG130" s="149">
        <f>IF(U130="zákl. přenesená",N130,0)</f>
        <v>0</v>
      </c>
      <c r="BH130" s="149">
        <f>IF(U130="sníž. přenesená",N130,0)</f>
        <v>0</v>
      </c>
      <c r="BI130" s="149">
        <f>IF(U130="nulová",N130,0)</f>
        <v>0</v>
      </c>
      <c r="BJ130" s="24" t="s">
        <v>11</v>
      </c>
      <c r="BK130" s="149">
        <f>ROUND(L130*K130,0)</f>
        <v>0</v>
      </c>
      <c r="BL130" s="24" t="s">
        <v>161</v>
      </c>
      <c r="BM130" s="24" t="s">
        <v>349</v>
      </c>
    </row>
    <row r="131" spans="2:65" s="1" customFormat="1" ht="25.5" customHeight="1">
      <c r="B131" s="185"/>
      <c r="C131" s="219" t="s">
        <v>193</v>
      </c>
      <c r="D131" s="219" t="s">
        <v>163</v>
      </c>
      <c r="E131" s="220" t="s">
        <v>862</v>
      </c>
      <c r="F131" s="221" t="s">
        <v>863</v>
      </c>
      <c r="G131" s="221"/>
      <c r="H131" s="221"/>
      <c r="I131" s="221"/>
      <c r="J131" s="222" t="s">
        <v>5</v>
      </c>
      <c r="K131" s="223">
        <v>1</v>
      </c>
      <c r="L131" s="224">
        <v>0</v>
      </c>
      <c r="M131" s="224"/>
      <c r="N131" s="225">
        <f>ROUND(L131*K131,0)</f>
        <v>0</v>
      </c>
      <c r="O131" s="225"/>
      <c r="P131" s="225"/>
      <c r="Q131" s="225"/>
      <c r="R131" s="189"/>
      <c r="T131" s="226" t="s">
        <v>5</v>
      </c>
      <c r="U131" s="58" t="s">
        <v>40</v>
      </c>
      <c r="V131" s="49"/>
      <c r="W131" s="227">
        <f>V131*K131</f>
        <v>0</v>
      </c>
      <c r="X131" s="227">
        <v>0</v>
      </c>
      <c r="Y131" s="227">
        <f>X131*K131</f>
        <v>0</v>
      </c>
      <c r="Z131" s="227">
        <v>0</v>
      </c>
      <c r="AA131" s="228">
        <f>Z131*K131</f>
        <v>0</v>
      </c>
      <c r="AR131" s="24" t="s">
        <v>161</v>
      </c>
      <c r="AT131" s="24" t="s">
        <v>163</v>
      </c>
      <c r="AU131" s="24" t="s">
        <v>75</v>
      </c>
      <c r="AY131" s="24" t="s">
        <v>162</v>
      </c>
      <c r="BE131" s="149">
        <f>IF(U131="základní",N131,0)</f>
        <v>0</v>
      </c>
      <c r="BF131" s="149">
        <f>IF(U131="snížená",N131,0)</f>
        <v>0</v>
      </c>
      <c r="BG131" s="149">
        <f>IF(U131="zákl. přenesená",N131,0)</f>
        <v>0</v>
      </c>
      <c r="BH131" s="149">
        <f>IF(U131="sníž. přenesená",N131,0)</f>
        <v>0</v>
      </c>
      <c r="BI131" s="149">
        <f>IF(U131="nulová",N131,0)</f>
        <v>0</v>
      </c>
      <c r="BJ131" s="24" t="s">
        <v>11</v>
      </c>
      <c r="BK131" s="149">
        <f>ROUND(L131*K131,0)</f>
        <v>0</v>
      </c>
      <c r="BL131" s="24" t="s">
        <v>161</v>
      </c>
      <c r="BM131" s="24" t="s">
        <v>356</v>
      </c>
    </row>
    <row r="132" spans="2:65" s="1" customFormat="1" ht="16.5" customHeight="1">
      <c r="B132" s="185"/>
      <c r="C132" s="219" t="s">
        <v>185</v>
      </c>
      <c r="D132" s="219" t="s">
        <v>163</v>
      </c>
      <c r="E132" s="220" t="s">
        <v>864</v>
      </c>
      <c r="F132" s="221" t="s">
        <v>865</v>
      </c>
      <c r="G132" s="221"/>
      <c r="H132" s="221"/>
      <c r="I132" s="221"/>
      <c r="J132" s="222" t="s">
        <v>5</v>
      </c>
      <c r="K132" s="223">
        <v>1</v>
      </c>
      <c r="L132" s="224">
        <v>0</v>
      </c>
      <c r="M132" s="224"/>
      <c r="N132" s="225">
        <f>ROUND(L132*K132,0)</f>
        <v>0</v>
      </c>
      <c r="O132" s="225"/>
      <c r="P132" s="225"/>
      <c r="Q132" s="225"/>
      <c r="R132" s="189"/>
      <c r="T132" s="226" t="s">
        <v>5</v>
      </c>
      <c r="U132" s="58" t="s">
        <v>40</v>
      </c>
      <c r="V132" s="49"/>
      <c r="W132" s="227">
        <f>V132*K132</f>
        <v>0</v>
      </c>
      <c r="X132" s="227">
        <v>0</v>
      </c>
      <c r="Y132" s="227">
        <f>X132*K132</f>
        <v>0</v>
      </c>
      <c r="Z132" s="227">
        <v>0</v>
      </c>
      <c r="AA132" s="228">
        <f>Z132*K132</f>
        <v>0</v>
      </c>
      <c r="AR132" s="24" t="s">
        <v>161</v>
      </c>
      <c r="AT132" s="24" t="s">
        <v>163</v>
      </c>
      <c r="AU132" s="24" t="s">
        <v>75</v>
      </c>
      <c r="AY132" s="24" t="s">
        <v>162</v>
      </c>
      <c r="BE132" s="149">
        <f>IF(U132="základní",N132,0)</f>
        <v>0</v>
      </c>
      <c r="BF132" s="149">
        <f>IF(U132="snížená",N132,0)</f>
        <v>0</v>
      </c>
      <c r="BG132" s="149">
        <f>IF(U132="zákl. přenesená",N132,0)</f>
        <v>0</v>
      </c>
      <c r="BH132" s="149">
        <f>IF(U132="sníž. přenesená",N132,0)</f>
        <v>0</v>
      </c>
      <c r="BI132" s="149">
        <f>IF(U132="nulová",N132,0)</f>
        <v>0</v>
      </c>
      <c r="BJ132" s="24" t="s">
        <v>11</v>
      </c>
      <c r="BK132" s="149">
        <f>ROUND(L132*K132,0)</f>
        <v>0</v>
      </c>
      <c r="BL132" s="24" t="s">
        <v>161</v>
      </c>
      <c r="BM132" s="24" t="s">
        <v>364</v>
      </c>
    </row>
    <row r="133" spans="2:65" s="1" customFormat="1" ht="16.5" customHeight="1">
      <c r="B133" s="185"/>
      <c r="C133" s="219" t="s">
        <v>12</v>
      </c>
      <c r="D133" s="219" t="s">
        <v>163</v>
      </c>
      <c r="E133" s="220" t="s">
        <v>866</v>
      </c>
      <c r="F133" s="221" t="s">
        <v>867</v>
      </c>
      <c r="G133" s="221"/>
      <c r="H133" s="221"/>
      <c r="I133" s="221"/>
      <c r="J133" s="222" t="s">
        <v>5</v>
      </c>
      <c r="K133" s="223">
        <v>1</v>
      </c>
      <c r="L133" s="224">
        <v>0</v>
      </c>
      <c r="M133" s="224"/>
      <c r="N133" s="225">
        <f>ROUND(L133*K133,0)</f>
        <v>0</v>
      </c>
      <c r="O133" s="225"/>
      <c r="P133" s="225"/>
      <c r="Q133" s="225"/>
      <c r="R133" s="189"/>
      <c r="T133" s="226" t="s">
        <v>5</v>
      </c>
      <c r="U133" s="58" t="s">
        <v>40</v>
      </c>
      <c r="V133" s="49"/>
      <c r="W133" s="227">
        <f>V133*K133</f>
        <v>0</v>
      </c>
      <c r="X133" s="227">
        <v>0</v>
      </c>
      <c r="Y133" s="227">
        <f>X133*K133</f>
        <v>0</v>
      </c>
      <c r="Z133" s="227">
        <v>0</v>
      </c>
      <c r="AA133" s="228">
        <f>Z133*K133</f>
        <v>0</v>
      </c>
      <c r="AR133" s="24" t="s">
        <v>161</v>
      </c>
      <c r="AT133" s="24" t="s">
        <v>163</v>
      </c>
      <c r="AU133" s="24" t="s">
        <v>75</v>
      </c>
      <c r="AY133" s="24" t="s">
        <v>162</v>
      </c>
      <c r="BE133" s="149">
        <f>IF(U133="základní",N133,0)</f>
        <v>0</v>
      </c>
      <c r="BF133" s="149">
        <f>IF(U133="snížená",N133,0)</f>
        <v>0</v>
      </c>
      <c r="BG133" s="149">
        <f>IF(U133="zákl. přenesená",N133,0)</f>
        <v>0</v>
      </c>
      <c r="BH133" s="149">
        <f>IF(U133="sníž. přenesená",N133,0)</f>
        <v>0</v>
      </c>
      <c r="BI133" s="149">
        <f>IF(U133="nulová",N133,0)</f>
        <v>0</v>
      </c>
      <c r="BJ133" s="24" t="s">
        <v>11</v>
      </c>
      <c r="BK133" s="149">
        <f>ROUND(L133*K133,0)</f>
        <v>0</v>
      </c>
      <c r="BL133" s="24" t="s">
        <v>161</v>
      </c>
      <c r="BM133" s="24" t="s">
        <v>372</v>
      </c>
    </row>
    <row r="134" spans="2:65" s="1" customFormat="1" ht="25.5" customHeight="1">
      <c r="B134" s="185"/>
      <c r="C134" s="219" t="s">
        <v>247</v>
      </c>
      <c r="D134" s="219" t="s">
        <v>163</v>
      </c>
      <c r="E134" s="220" t="s">
        <v>868</v>
      </c>
      <c r="F134" s="221" t="s">
        <v>869</v>
      </c>
      <c r="G134" s="221"/>
      <c r="H134" s="221"/>
      <c r="I134" s="221"/>
      <c r="J134" s="222" t="s">
        <v>5</v>
      </c>
      <c r="K134" s="223">
        <v>1</v>
      </c>
      <c r="L134" s="224">
        <v>0</v>
      </c>
      <c r="M134" s="224"/>
      <c r="N134" s="225">
        <f>ROUND(L134*K134,0)</f>
        <v>0</v>
      </c>
      <c r="O134" s="225"/>
      <c r="P134" s="225"/>
      <c r="Q134" s="225"/>
      <c r="R134" s="189"/>
      <c r="T134" s="226" t="s">
        <v>5</v>
      </c>
      <c r="U134" s="58" t="s">
        <v>40</v>
      </c>
      <c r="V134" s="49"/>
      <c r="W134" s="227">
        <f>V134*K134</f>
        <v>0</v>
      </c>
      <c r="X134" s="227">
        <v>0</v>
      </c>
      <c r="Y134" s="227">
        <f>X134*K134</f>
        <v>0</v>
      </c>
      <c r="Z134" s="227">
        <v>0</v>
      </c>
      <c r="AA134" s="228">
        <f>Z134*K134</f>
        <v>0</v>
      </c>
      <c r="AR134" s="24" t="s">
        <v>161</v>
      </c>
      <c r="AT134" s="24" t="s">
        <v>163</v>
      </c>
      <c r="AU134" s="24" t="s">
        <v>75</v>
      </c>
      <c r="AY134" s="24" t="s">
        <v>162</v>
      </c>
      <c r="BE134" s="149">
        <f>IF(U134="základní",N134,0)</f>
        <v>0</v>
      </c>
      <c r="BF134" s="149">
        <f>IF(U134="snížená",N134,0)</f>
        <v>0</v>
      </c>
      <c r="BG134" s="149">
        <f>IF(U134="zákl. přenesená",N134,0)</f>
        <v>0</v>
      </c>
      <c r="BH134" s="149">
        <f>IF(U134="sníž. přenesená",N134,0)</f>
        <v>0</v>
      </c>
      <c r="BI134" s="149">
        <f>IF(U134="nulová",N134,0)</f>
        <v>0</v>
      </c>
      <c r="BJ134" s="24" t="s">
        <v>11</v>
      </c>
      <c r="BK134" s="149">
        <f>ROUND(L134*K134,0)</f>
        <v>0</v>
      </c>
      <c r="BL134" s="24" t="s">
        <v>161</v>
      </c>
      <c r="BM134" s="24" t="s">
        <v>380</v>
      </c>
    </row>
    <row r="135" spans="2:65" s="1" customFormat="1" ht="16.5" customHeight="1">
      <c r="B135" s="185"/>
      <c r="C135" s="219" t="s">
        <v>337</v>
      </c>
      <c r="D135" s="219" t="s">
        <v>163</v>
      </c>
      <c r="E135" s="220" t="s">
        <v>870</v>
      </c>
      <c r="F135" s="221" t="s">
        <v>871</v>
      </c>
      <c r="G135" s="221"/>
      <c r="H135" s="221"/>
      <c r="I135" s="221"/>
      <c r="J135" s="222" t="s">
        <v>5</v>
      </c>
      <c r="K135" s="223">
        <v>1</v>
      </c>
      <c r="L135" s="224">
        <v>0</v>
      </c>
      <c r="M135" s="224"/>
      <c r="N135" s="225">
        <f>ROUND(L135*K135,0)</f>
        <v>0</v>
      </c>
      <c r="O135" s="225"/>
      <c r="P135" s="225"/>
      <c r="Q135" s="225"/>
      <c r="R135" s="189"/>
      <c r="T135" s="226" t="s">
        <v>5</v>
      </c>
      <c r="U135" s="58" t="s">
        <v>40</v>
      </c>
      <c r="V135" s="49"/>
      <c r="W135" s="227">
        <f>V135*K135</f>
        <v>0</v>
      </c>
      <c r="X135" s="227">
        <v>0</v>
      </c>
      <c r="Y135" s="227">
        <f>X135*K135</f>
        <v>0</v>
      </c>
      <c r="Z135" s="227">
        <v>0</v>
      </c>
      <c r="AA135" s="228">
        <f>Z135*K135</f>
        <v>0</v>
      </c>
      <c r="AR135" s="24" t="s">
        <v>161</v>
      </c>
      <c r="AT135" s="24" t="s">
        <v>163</v>
      </c>
      <c r="AU135" s="24" t="s">
        <v>75</v>
      </c>
      <c r="AY135" s="24" t="s">
        <v>162</v>
      </c>
      <c r="BE135" s="149">
        <f>IF(U135="základní",N135,0)</f>
        <v>0</v>
      </c>
      <c r="BF135" s="149">
        <f>IF(U135="snížená",N135,0)</f>
        <v>0</v>
      </c>
      <c r="BG135" s="149">
        <f>IF(U135="zákl. přenesená",N135,0)</f>
        <v>0</v>
      </c>
      <c r="BH135" s="149">
        <f>IF(U135="sníž. přenesená",N135,0)</f>
        <v>0</v>
      </c>
      <c r="BI135" s="149">
        <f>IF(U135="nulová",N135,0)</f>
        <v>0</v>
      </c>
      <c r="BJ135" s="24" t="s">
        <v>11</v>
      </c>
      <c r="BK135" s="149">
        <f>ROUND(L135*K135,0)</f>
        <v>0</v>
      </c>
      <c r="BL135" s="24" t="s">
        <v>161</v>
      </c>
      <c r="BM135" s="24" t="s">
        <v>425</v>
      </c>
    </row>
    <row r="136" spans="2:65" s="1" customFormat="1" ht="25.5" customHeight="1">
      <c r="B136" s="185"/>
      <c r="C136" s="219" t="s">
        <v>341</v>
      </c>
      <c r="D136" s="219" t="s">
        <v>163</v>
      </c>
      <c r="E136" s="220" t="s">
        <v>872</v>
      </c>
      <c r="F136" s="221" t="s">
        <v>873</v>
      </c>
      <c r="G136" s="221"/>
      <c r="H136" s="221"/>
      <c r="I136" s="221"/>
      <c r="J136" s="222" t="s">
        <v>5</v>
      </c>
      <c r="K136" s="223">
        <v>1</v>
      </c>
      <c r="L136" s="224">
        <v>0</v>
      </c>
      <c r="M136" s="224"/>
      <c r="N136" s="225">
        <f>ROUND(L136*K136,0)</f>
        <v>0</v>
      </c>
      <c r="O136" s="225"/>
      <c r="P136" s="225"/>
      <c r="Q136" s="225"/>
      <c r="R136" s="189"/>
      <c r="T136" s="226" t="s">
        <v>5</v>
      </c>
      <c r="U136" s="58" t="s">
        <v>40</v>
      </c>
      <c r="V136" s="49"/>
      <c r="W136" s="227">
        <f>V136*K136</f>
        <v>0</v>
      </c>
      <c r="X136" s="227">
        <v>0</v>
      </c>
      <c r="Y136" s="227">
        <f>X136*K136</f>
        <v>0</v>
      </c>
      <c r="Z136" s="227">
        <v>0</v>
      </c>
      <c r="AA136" s="228">
        <f>Z136*K136</f>
        <v>0</v>
      </c>
      <c r="AR136" s="24" t="s">
        <v>161</v>
      </c>
      <c r="AT136" s="24" t="s">
        <v>163</v>
      </c>
      <c r="AU136" s="24" t="s">
        <v>75</v>
      </c>
      <c r="AY136" s="24" t="s">
        <v>162</v>
      </c>
      <c r="BE136" s="149">
        <f>IF(U136="základní",N136,0)</f>
        <v>0</v>
      </c>
      <c r="BF136" s="149">
        <f>IF(U136="snížená",N136,0)</f>
        <v>0</v>
      </c>
      <c r="BG136" s="149">
        <f>IF(U136="zákl. přenesená",N136,0)</f>
        <v>0</v>
      </c>
      <c r="BH136" s="149">
        <f>IF(U136="sníž. přenesená",N136,0)</f>
        <v>0</v>
      </c>
      <c r="BI136" s="149">
        <f>IF(U136="nulová",N136,0)</f>
        <v>0</v>
      </c>
      <c r="BJ136" s="24" t="s">
        <v>11</v>
      </c>
      <c r="BK136" s="149">
        <f>ROUND(L136*K136,0)</f>
        <v>0</v>
      </c>
      <c r="BL136" s="24" t="s">
        <v>161</v>
      </c>
      <c r="BM136" s="24" t="s">
        <v>252</v>
      </c>
    </row>
    <row r="137" spans="2:65" s="1" customFormat="1" ht="63.75" customHeight="1">
      <c r="B137" s="185"/>
      <c r="C137" s="219" t="s">
        <v>349</v>
      </c>
      <c r="D137" s="219" t="s">
        <v>163</v>
      </c>
      <c r="E137" s="220" t="s">
        <v>874</v>
      </c>
      <c r="F137" s="221" t="s">
        <v>875</v>
      </c>
      <c r="G137" s="221"/>
      <c r="H137" s="221"/>
      <c r="I137" s="221"/>
      <c r="J137" s="222" t="s">
        <v>5</v>
      </c>
      <c r="K137" s="223">
        <v>1</v>
      </c>
      <c r="L137" s="224">
        <v>0</v>
      </c>
      <c r="M137" s="224"/>
      <c r="N137" s="225">
        <f>ROUND(L137*K137,0)</f>
        <v>0</v>
      </c>
      <c r="O137" s="225"/>
      <c r="P137" s="225"/>
      <c r="Q137" s="225"/>
      <c r="R137" s="189"/>
      <c r="T137" s="226" t="s">
        <v>5</v>
      </c>
      <c r="U137" s="58" t="s">
        <v>40</v>
      </c>
      <c r="V137" s="49"/>
      <c r="W137" s="227">
        <f>V137*K137</f>
        <v>0</v>
      </c>
      <c r="X137" s="227">
        <v>0</v>
      </c>
      <c r="Y137" s="227">
        <f>X137*K137</f>
        <v>0</v>
      </c>
      <c r="Z137" s="227">
        <v>0</v>
      </c>
      <c r="AA137" s="228">
        <f>Z137*K137</f>
        <v>0</v>
      </c>
      <c r="AR137" s="24" t="s">
        <v>161</v>
      </c>
      <c r="AT137" s="24" t="s">
        <v>163</v>
      </c>
      <c r="AU137" s="24" t="s">
        <v>75</v>
      </c>
      <c r="AY137" s="24" t="s">
        <v>162</v>
      </c>
      <c r="BE137" s="149">
        <f>IF(U137="základní",N137,0)</f>
        <v>0</v>
      </c>
      <c r="BF137" s="149">
        <f>IF(U137="snížená",N137,0)</f>
        <v>0</v>
      </c>
      <c r="BG137" s="149">
        <f>IF(U137="zákl. přenesená",N137,0)</f>
        <v>0</v>
      </c>
      <c r="BH137" s="149">
        <f>IF(U137="sníž. přenesená",N137,0)</f>
        <v>0</v>
      </c>
      <c r="BI137" s="149">
        <f>IF(U137="nulová",N137,0)</f>
        <v>0</v>
      </c>
      <c r="BJ137" s="24" t="s">
        <v>11</v>
      </c>
      <c r="BK137" s="149">
        <f>ROUND(L137*K137,0)</f>
        <v>0</v>
      </c>
      <c r="BL137" s="24" t="s">
        <v>161</v>
      </c>
      <c r="BM137" s="24" t="s">
        <v>440</v>
      </c>
    </row>
    <row r="138" spans="2:63" s="1" customFormat="1" ht="49.9" customHeight="1">
      <c r="B138" s="48"/>
      <c r="C138" s="49"/>
      <c r="D138" s="209" t="s">
        <v>198</v>
      </c>
      <c r="E138" s="49"/>
      <c r="F138" s="49"/>
      <c r="G138" s="49"/>
      <c r="H138" s="49"/>
      <c r="I138" s="49"/>
      <c r="J138" s="49"/>
      <c r="K138" s="49"/>
      <c r="L138" s="49"/>
      <c r="M138" s="49"/>
      <c r="N138" s="229">
        <f>BK138</f>
        <v>0</v>
      </c>
      <c r="O138" s="230"/>
      <c r="P138" s="230"/>
      <c r="Q138" s="230"/>
      <c r="R138" s="50"/>
      <c r="T138" s="231"/>
      <c r="U138" s="49"/>
      <c r="V138" s="49"/>
      <c r="W138" s="49"/>
      <c r="X138" s="49"/>
      <c r="Y138" s="49"/>
      <c r="Z138" s="49"/>
      <c r="AA138" s="96"/>
      <c r="AT138" s="24" t="s">
        <v>74</v>
      </c>
      <c r="AU138" s="24" t="s">
        <v>75</v>
      </c>
      <c r="AY138" s="24" t="s">
        <v>199</v>
      </c>
      <c r="BK138" s="149">
        <f>SUM(BK139:BK143)</f>
        <v>0</v>
      </c>
    </row>
    <row r="139" spans="2:63" s="1" customFormat="1" ht="22.3" customHeight="1">
      <c r="B139" s="48"/>
      <c r="C139" s="232" t="s">
        <v>5</v>
      </c>
      <c r="D139" s="232" t="s">
        <v>163</v>
      </c>
      <c r="E139" s="233" t="s">
        <v>5</v>
      </c>
      <c r="F139" s="234" t="s">
        <v>5</v>
      </c>
      <c r="G139" s="234"/>
      <c r="H139" s="234"/>
      <c r="I139" s="234"/>
      <c r="J139" s="235" t="s">
        <v>5</v>
      </c>
      <c r="K139" s="236"/>
      <c r="L139" s="224"/>
      <c r="M139" s="237"/>
      <c r="N139" s="237">
        <f>BK139</f>
        <v>0</v>
      </c>
      <c r="O139" s="237"/>
      <c r="P139" s="237"/>
      <c r="Q139" s="237"/>
      <c r="R139" s="50"/>
      <c r="T139" s="226" t="s">
        <v>5</v>
      </c>
      <c r="U139" s="238" t="s">
        <v>40</v>
      </c>
      <c r="V139" s="49"/>
      <c r="W139" s="49"/>
      <c r="X139" s="49"/>
      <c r="Y139" s="49"/>
      <c r="Z139" s="49"/>
      <c r="AA139" s="96"/>
      <c r="AT139" s="24" t="s">
        <v>199</v>
      </c>
      <c r="AU139" s="24" t="s">
        <v>11</v>
      </c>
      <c r="AY139" s="24" t="s">
        <v>199</v>
      </c>
      <c r="BE139" s="149">
        <f>IF(U139="základní",N139,0)</f>
        <v>0</v>
      </c>
      <c r="BF139" s="149">
        <f>IF(U139="snížená",N139,0)</f>
        <v>0</v>
      </c>
      <c r="BG139" s="149">
        <f>IF(U139="zákl. přenesená",N139,0)</f>
        <v>0</v>
      </c>
      <c r="BH139" s="149">
        <f>IF(U139="sníž. přenesená",N139,0)</f>
        <v>0</v>
      </c>
      <c r="BI139" s="149">
        <f>IF(U139="nulová",N139,0)</f>
        <v>0</v>
      </c>
      <c r="BJ139" s="24" t="s">
        <v>11</v>
      </c>
      <c r="BK139" s="149">
        <f>L139*K139</f>
        <v>0</v>
      </c>
    </row>
    <row r="140" spans="2:63" s="1" customFormat="1" ht="22.3" customHeight="1">
      <c r="B140" s="48"/>
      <c r="C140" s="232" t="s">
        <v>5</v>
      </c>
      <c r="D140" s="232" t="s">
        <v>163</v>
      </c>
      <c r="E140" s="233" t="s">
        <v>5</v>
      </c>
      <c r="F140" s="234" t="s">
        <v>5</v>
      </c>
      <c r="G140" s="234"/>
      <c r="H140" s="234"/>
      <c r="I140" s="234"/>
      <c r="J140" s="235" t="s">
        <v>5</v>
      </c>
      <c r="K140" s="236"/>
      <c r="L140" s="224"/>
      <c r="M140" s="237"/>
      <c r="N140" s="237">
        <f>BK140</f>
        <v>0</v>
      </c>
      <c r="O140" s="237"/>
      <c r="P140" s="237"/>
      <c r="Q140" s="237"/>
      <c r="R140" s="50"/>
      <c r="T140" s="226" t="s">
        <v>5</v>
      </c>
      <c r="U140" s="238" t="s">
        <v>40</v>
      </c>
      <c r="V140" s="49"/>
      <c r="W140" s="49"/>
      <c r="X140" s="49"/>
      <c r="Y140" s="49"/>
      <c r="Z140" s="49"/>
      <c r="AA140" s="96"/>
      <c r="AT140" s="24" t="s">
        <v>199</v>
      </c>
      <c r="AU140" s="24" t="s">
        <v>11</v>
      </c>
      <c r="AY140" s="24" t="s">
        <v>199</v>
      </c>
      <c r="BE140" s="149">
        <f>IF(U140="základní",N140,0)</f>
        <v>0</v>
      </c>
      <c r="BF140" s="149">
        <f>IF(U140="snížená",N140,0)</f>
        <v>0</v>
      </c>
      <c r="BG140" s="149">
        <f>IF(U140="zákl. přenesená",N140,0)</f>
        <v>0</v>
      </c>
      <c r="BH140" s="149">
        <f>IF(U140="sníž. přenesená",N140,0)</f>
        <v>0</v>
      </c>
      <c r="BI140" s="149">
        <f>IF(U140="nulová",N140,0)</f>
        <v>0</v>
      </c>
      <c r="BJ140" s="24" t="s">
        <v>11</v>
      </c>
      <c r="BK140" s="149">
        <f>L140*K140</f>
        <v>0</v>
      </c>
    </row>
    <row r="141" spans="2:63" s="1" customFormat="1" ht="22.3" customHeight="1">
      <c r="B141" s="48"/>
      <c r="C141" s="232" t="s">
        <v>5</v>
      </c>
      <c r="D141" s="232" t="s">
        <v>163</v>
      </c>
      <c r="E141" s="233" t="s">
        <v>5</v>
      </c>
      <c r="F141" s="234" t="s">
        <v>5</v>
      </c>
      <c r="G141" s="234"/>
      <c r="H141" s="234"/>
      <c r="I141" s="234"/>
      <c r="J141" s="235" t="s">
        <v>5</v>
      </c>
      <c r="K141" s="236"/>
      <c r="L141" s="224"/>
      <c r="M141" s="237"/>
      <c r="N141" s="237">
        <f>BK141</f>
        <v>0</v>
      </c>
      <c r="O141" s="237"/>
      <c r="P141" s="237"/>
      <c r="Q141" s="237"/>
      <c r="R141" s="50"/>
      <c r="T141" s="226" t="s">
        <v>5</v>
      </c>
      <c r="U141" s="238" t="s">
        <v>40</v>
      </c>
      <c r="V141" s="49"/>
      <c r="W141" s="49"/>
      <c r="X141" s="49"/>
      <c r="Y141" s="49"/>
      <c r="Z141" s="49"/>
      <c r="AA141" s="96"/>
      <c r="AT141" s="24" t="s">
        <v>199</v>
      </c>
      <c r="AU141" s="24" t="s">
        <v>11</v>
      </c>
      <c r="AY141" s="24" t="s">
        <v>199</v>
      </c>
      <c r="BE141" s="149">
        <f>IF(U141="základní",N141,0)</f>
        <v>0</v>
      </c>
      <c r="BF141" s="149">
        <f>IF(U141="snížená",N141,0)</f>
        <v>0</v>
      </c>
      <c r="BG141" s="149">
        <f>IF(U141="zákl. přenesená",N141,0)</f>
        <v>0</v>
      </c>
      <c r="BH141" s="149">
        <f>IF(U141="sníž. přenesená",N141,0)</f>
        <v>0</v>
      </c>
      <c r="BI141" s="149">
        <f>IF(U141="nulová",N141,0)</f>
        <v>0</v>
      </c>
      <c r="BJ141" s="24" t="s">
        <v>11</v>
      </c>
      <c r="BK141" s="149">
        <f>L141*K141</f>
        <v>0</v>
      </c>
    </row>
    <row r="142" spans="2:63" s="1" customFormat="1" ht="22.3" customHeight="1">
      <c r="B142" s="48"/>
      <c r="C142" s="232" t="s">
        <v>5</v>
      </c>
      <c r="D142" s="232" t="s">
        <v>163</v>
      </c>
      <c r="E142" s="233" t="s">
        <v>5</v>
      </c>
      <c r="F142" s="234" t="s">
        <v>5</v>
      </c>
      <c r="G142" s="234"/>
      <c r="H142" s="234"/>
      <c r="I142" s="234"/>
      <c r="J142" s="235" t="s">
        <v>5</v>
      </c>
      <c r="K142" s="236"/>
      <c r="L142" s="224"/>
      <c r="M142" s="237"/>
      <c r="N142" s="237">
        <f>BK142</f>
        <v>0</v>
      </c>
      <c r="O142" s="237"/>
      <c r="P142" s="237"/>
      <c r="Q142" s="237"/>
      <c r="R142" s="50"/>
      <c r="T142" s="226" t="s">
        <v>5</v>
      </c>
      <c r="U142" s="238" t="s">
        <v>40</v>
      </c>
      <c r="V142" s="49"/>
      <c r="W142" s="49"/>
      <c r="X142" s="49"/>
      <c r="Y142" s="49"/>
      <c r="Z142" s="49"/>
      <c r="AA142" s="96"/>
      <c r="AT142" s="24" t="s">
        <v>199</v>
      </c>
      <c r="AU142" s="24" t="s">
        <v>11</v>
      </c>
      <c r="AY142" s="24" t="s">
        <v>199</v>
      </c>
      <c r="BE142" s="149">
        <f>IF(U142="základní",N142,0)</f>
        <v>0</v>
      </c>
      <c r="BF142" s="149">
        <f>IF(U142="snížená",N142,0)</f>
        <v>0</v>
      </c>
      <c r="BG142" s="149">
        <f>IF(U142="zákl. přenesená",N142,0)</f>
        <v>0</v>
      </c>
      <c r="BH142" s="149">
        <f>IF(U142="sníž. přenesená",N142,0)</f>
        <v>0</v>
      </c>
      <c r="BI142" s="149">
        <f>IF(U142="nulová",N142,0)</f>
        <v>0</v>
      </c>
      <c r="BJ142" s="24" t="s">
        <v>11</v>
      </c>
      <c r="BK142" s="149">
        <f>L142*K142</f>
        <v>0</v>
      </c>
    </row>
    <row r="143" spans="2:63" s="1" customFormat="1" ht="22.3" customHeight="1">
      <c r="B143" s="48"/>
      <c r="C143" s="232" t="s">
        <v>5</v>
      </c>
      <c r="D143" s="232" t="s">
        <v>163</v>
      </c>
      <c r="E143" s="233" t="s">
        <v>5</v>
      </c>
      <c r="F143" s="234" t="s">
        <v>5</v>
      </c>
      <c r="G143" s="234"/>
      <c r="H143" s="234"/>
      <c r="I143" s="234"/>
      <c r="J143" s="235" t="s">
        <v>5</v>
      </c>
      <c r="K143" s="236"/>
      <c r="L143" s="224"/>
      <c r="M143" s="237"/>
      <c r="N143" s="237">
        <f>BK143</f>
        <v>0</v>
      </c>
      <c r="O143" s="237"/>
      <c r="P143" s="237"/>
      <c r="Q143" s="237"/>
      <c r="R143" s="50"/>
      <c r="T143" s="226" t="s">
        <v>5</v>
      </c>
      <c r="U143" s="238" t="s">
        <v>40</v>
      </c>
      <c r="V143" s="74"/>
      <c r="W143" s="74"/>
      <c r="X143" s="74"/>
      <c r="Y143" s="74"/>
      <c r="Z143" s="74"/>
      <c r="AA143" s="76"/>
      <c r="AT143" s="24" t="s">
        <v>199</v>
      </c>
      <c r="AU143" s="24" t="s">
        <v>11</v>
      </c>
      <c r="AY143" s="24" t="s">
        <v>199</v>
      </c>
      <c r="BE143" s="149">
        <f>IF(U143="základní",N143,0)</f>
        <v>0</v>
      </c>
      <c r="BF143" s="149">
        <f>IF(U143="snížená",N143,0)</f>
        <v>0</v>
      </c>
      <c r="BG143" s="149">
        <f>IF(U143="zákl. přenesená",N143,0)</f>
        <v>0</v>
      </c>
      <c r="BH143" s="149">
        <f>IF(U143="sníž. přenesená",N143,0)</f>
        <v>0</v>
      </c>
      <c r="BI143" s="149">
        <f>IF(U143="nulová",N143,0)</f>
        <v>0</v>
      </c>
      <c r="BJ143" s="24" t="s">
        <v>11</v>
      </c>
      <c r="BK143" s="149">
        <f>L143*K143</f>
        <v>0</v>
      </c>
    </row>
    <row r="144" spans="2:18" s="1" customFormat="1" ht="6.95" customHeight="1">
      <c r="B144" s="77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9"/>
    </row>
  </sheetData>
  <mergeCells count="137">
    <mergeCell ref="C2:Q2"/>
    <mergeCell ref="C4:Q4"/>
    <mergeCell ref="F6:P6"/>
    <mergeCell ref="F8:P8"/>
    <mergeCell ref="F7:P7"/>
    <mergeCell ref="F9:P9"/>
    <mergeCell ref="O11:P11"/>
    <mergeCell ref="O13:P13"/>
    <mergeCell ref="O14:P14"/>
    <mergeCell ref="O16:P16"/>
    <mergeCell ref="E17:L17"/>
    <mergeCell ref="O17:P17"/>
    <mergeCell ref="O19:P19"/>
    <mergeCell ref="O20:P20"/>
    <mergeCell ref="O22:P22"/>
    <mergeCell ref="O23:P23"/>
    <mergeCell ref="E26:L26"/>
    <mergeCell ref="M29:P29"/>
    <mergeCell ref="M30:P30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H38:J38"/>
    <mergeCell ref="M38:P38"/>
    <mergeCell ref="L40:P40"/>
    <mergeCell ref="C76:Q76"/>
    <mergeCell ref="F78:P78"/>
    <mergeCell ref="F80:P80"/>
    <mergeCell ref="F79:P79"/>
    <mergeCell ref="F81:P81"/>
    <mergeCell ref="M83:P83"/>
    <mergeCell ref="M85:Q85"/>
    <mergeCell ref="M86:Q86"/>
    <mergeCell ref="C88:G88"/>
    <mergeCell ref="N88:Q88"/>
    <mergeCell ref="N90:Q90"/>
    <mergeCell ref="N91:Q91"/>
    <mergeCell ref="N93:Q93"/>
    <mergeCell ref="D94:H94"/>
    <mergeCell ref="N94:Q94"/>
    <mergeCell ref="D95:H95"/>
    <mergeCell ref="N95:Q95"/>
    <mergeCell ref="D96:H96"/>
    <mergeCell ref="N96:Q96"/>
    <mergeCell ref="D97:H97"/>
    <mergeCell ref="N97:Q97"/>
    <mergeCell ref="D98:H98"/>
    <mergeCell ref="N98:Q98"/>
    <mergeCell ref="N99:Q99"/>
    <mergeCell ref="L101:Q101"/>
    <mergeCell ref="C107:Q107"/>
    <mergeCell ref="F109:P109"/>
    <mergeCell ref="F111:P111"/>
    <mergeCell ref="F110:P110"/>
    <mergeCell ref="F112:P112"/>
    <mergeCell ref="M114:P114"/>
    <mergeCell ref="M116:Q116"/>
    <mergeCell ref="M117:Q117"/>
    <mergeCell ref="F119:I119"/>
    <mergeCell ref="L119:M119"/>
    <mergeCell ref="N119:Q119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N120:Q120"/>
    <mergeCell ref="N138:Q138"/>
    <mergeCell ref="H1:K1"/>
    <mergeCell ref="S2:AC2"/>
  </mergeCells>
  <dataValidations count="2">
    <dataValidation type="list" allowBlank="1" showInputMessage="1" showErrorMessage="1" error="Povoleny jsou hodnoty K, M." sqref="D139:D144">
      <formula1>"K, M"</formula1>
    </dataValidation>
    <dataValidation type="list" allowBlank="1" showInputMessage="1" showErrorMessage="1" error="Povoleny jsou hodnoty základní, snížená, zákl. přenesená, sníž. přenesená, nulová." sqref="U139:U144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8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3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8"/>
      <c r="B1" s="15"/>
      <c r="C1" s="15"/>
      <c r="D1" s="16" t="s">
        <v>1</v>
      </c>
      <c r="E1" s="15"/>
      <c r="F1" s="17" t="s">
        <v>118</v>
      </c>
      <c r="G1" s="17"/>
      <c r="H1" s="159" t="s">
        <v>119</v>
      </c>
      <c r="I1" s="159"/>
      <c r="J1" s="159"/>
      <c r="K1" s="159"/>
      <c r="L1" s="17" t="s">
        <v>120</v>
      </c>
      <c r="M1" s="15"/>
      <c r="N1" s="15"/>
      <c r="O1" s="16" t="s">
        <v>121</v>
      </c>
      <c r="P1" s="15"/>
      <c r="Q1" s="15"/>
      <c r="R1" s="15"/>
      <c r="S1" s="17" t="s">
        <v>122</v>
      </c>
      <c r="T1" s="17"/>
      <c r="U1" s="158"/>
      <c r="V1" s="15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103</v>
      </c>
    </row>
    <row r="3" spans="2:46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84</v>
      </c>
    </row>
    <row r="4" spans="2:46" ht="36.95" customHeight="1">
      <c r="B4" s="28"/>
      <c r="C4" s="29" t="s">
        <v>123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14</v>
      </c>
      <c r="AT4" s="24" t="s">
        <v>6</v>
      </c>
    </row>
    <row r="5" spans="2:18" ht="6.95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spans="2:18" ht="25.4" customHeight="1">
      <c r="B6" s="28"/>
      <c r="C6" s="33"/>
      <c r="D6" s="40" t="s">
        <v>20</v>
      </c>
      <c r="E6" s="33"/>
      <c r="F6" s="160" t="str">
        <f>'Rekapitulace stavby'!K6</f>
        <v>LITOMYŠL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spans="2:18" ht="25.4" customHeight="1">
      <c r="B7" s="28"/>
      <c r="C7" s="33"/>
      <c r="D7" s="40" t="s">
        <v>124</v>
      </c>
      <c r="E7" s="33"/>
      <c r="F7" s="160" t="s">
        <v>125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1"/>
    </row>
    <row r="8" spans="2:18" ht="25.4" customHeight="1">
      <c r="B8" s="28"/>
      <c r="C8" s="33"/>
      <c r="D8" s="40" t="s">
        <v>126</v>
      </c>
      <c r="E8" s="33"/>
      <c r="F8" s="160" t="s">
        <v>840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1"/>
    </row>
    <row r="9" spans="2:18" s="1" customFormat="1" ht="32.85" customHeight="1">
      <c r="B9" s="48"/>
      <c r="C9" s="49"/>
      <c r="D9" s="37" t="s">
        <v>128</v>
      </c>
      <c r="E9" s="49"/>
      <c r="F9" s="38" t="s">
        <v>876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</row>
    <row r="10" spans="2:18" s="1" customFormat="1" ht="14.4" customHeight="1">
      <c r="B10" s="48"/>
      <c r="C10" s="49"/>
      <c r="D10" s="40" t="s">
        <v>22</v>
      </c>
      <c r="E10" s="49"/>
      <c r="F10" s="35" t="s">
        <v>5</v>
      </c>
      <c r="G10" s="49"/>
      <c r="H10" s="49"/>
      <c r="I10" s="49"/>
      <c r="J10" s="49"/>
      <c r="K10" s="49"/>
      <c r="L10" s="49"/>
      <c r="M10" s="40" t="s">
        <v>23</v>
      </c>
      <c r="N10" s="49"/>
      <c r="O10" s="35" t="s">
        <v>5</v>
      </c>
      <c r="P10" s="49"/>
      <c r="Q10" s="49"/>
      <c r="R10" s="50"/>
    </row>
    <row r="11" spans="2:18" s="1" customFormat="1" ht="14.4" customHeight="1">
      <c r="B11" s="48"/>
      <c r="C11" s="49"/>
      <c r="D11" s="40" t="s">
        <v>24</v>
      </c>
      <c r="E11" s="49"/>
      <c r="F11" s="35" t="s">
        <v>25</v>
      </c>
      <c r="G11" s="49"/>
      <c r="H11" s="49"/>
      <c r="I11" s="49"/>
      <c r="J11" s="49"/>
      <c r="K11" s="49"/>
      <c r="L11" s="49"/>
      <c r="M11" s="40" t="s">
        <v>26</v>
      </c>
      <c r="N11" s="49"/>
      <c r="O11" s="161" t="str">
        <f>'Rekapitulace stavby'!AN8</f>
        <v>17. 7. 2018</v>
      </c>
      <c r="P11" s="92"/>
      <c r="Q11" s="49"/>
      <c r="R11" s="50"/>
    </row>
    <row r="12" spans="2:18" s="1" customFormat="1" ht="10.8" customHeight="1"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50"/>
    </row>
    <row r="13" spans="2:18" s="1" customFormat="1" ht="14.4" customHeight="1">
      <c r="B13" s="48"/>
      <c r="C13" s="49"/>
      <c r="D13" s="40" t="s">
        <v>28</v>
      </c>
      <c r="E13" s="49"/>
      <c r="F13" s="49"/>
      <c r="G13" s="49"/>
      <c r="H13" s="49"/>
      <c r="I13" s="49"/>
      <c r="J13" s="49"/>
      <c r="K13" s="49"/>
      <c r="L13" s="49"/>
      <c r="M13" s="40" t="s">
        <v>29</v>
      </c>
      <c r="N13" s="49"/>
      <c r="O13" s="35" t="str">
        <f>IF('Rekapitulace stavby'!AN10="","",'Rekapitulace stavby'!AN10)</f>
        <v/>
      </c>
      <c r="P13" s="35"/>
      <c r="Q13" s="49"/>
      <c r="R13" s="50"/>
    </row>
    <row r="14" spans="2:18" s="1" customFormat="1" ht="18" customHeight="1">
      <c r="B14" s="48"/>
      <c r="C14" s="49"/>
      <c r="D14" s="49"/>
      <c r="E14" s="35" t="str">
        <f>IF('Rekapitulace stavby'!E11="","",'Rekapitulace stavby'!E11)</f>
        <v xml:space="preserve"> </v>
      </c>
      <c r="F14" s="49"/>
      <c r="G14" s="49"/>
      <c r="H14" s="49"/>
      <c r="I14" s="49"/>
      <c r="J14" s="49"/>
      <c r="K14" s="49"/>
      <c r="L14" s="49"/>
      <c r="M14" s="40" t="s">
        <v>30</v>
      </c>
      <c r="N14" s="49"/>
      <c r="O14" s="35" t="str">
        <f>IF('Rekapitulace stavby'!AN11="","",'Rekapitulace stavby'!AN11)</f>
        <v/>
      </c>
      <c r="P14" s="35"/>
      <c r="Q14" s="49"/>
      <c r="R14" s="50"/>
    </row>
    <row r="15" spans="2:18" s="1" customFormat="1" ht="6.95" customHeight="1"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50"/>
    </row>
    <row r="16" spans="2:18" s="1" customFormat="1" ht="14.4" customHeight="1">
      <c r="B16" s="48"/>
      <c r="C16" s="49"/>
      <c r="D16" s="40" t="s">
        <v>31</v>
      </c>
      <c r="E16" s="49"/>
      <c r="F16" s="49"/>
      <c r="G16" s="49"/>
      <c r="H16" s="49"/>
      <c r="I16" s="49"/>
      <c r="J16" s="49"/>
      <c r="K16" s="49"/>
      <c r="L16" s="49"/>
      <c r="M16" s="40" t="s">
        <v>29</v>
      </c>
      <c r="N16" s="49"/>
      <c r="O16" s="41" t="str">
        <f>IF('Rekapitulace stavby'!AN13="","",'Rekapitulace stavby'!AN13)</f>
        <v>Vyplň údaj</v>
      </c>
      <c r="P16" s="35"/>
      <c r="Q16" s="49"/>
      <c r="R16" s="50"/>
    </row>
    <row r="17" spans="2:18" s="1" customFormat="1" ht="18" customHeight="1">
      <c r="B17" s="48"/>
      <c r="C17" s="49"/>
      <c r="D17" s="49"/>
      <c r="E17" s="41" t="str">
        <f>IF('Rekapitulace stavby'!E14="","",'Rekapitulace stavby'!E14)</f>
        <v>Vyplň údaj</v>
      </c>
      <c r="F17" s="162"/>
      <c r="G17" s="162"/>
      <c r="H17" s="162"/>
      <c r="I17" s="162"/>
      <c r="J17" s="162"/>
      <c r="K17" s="162"/>
      <c r="L17" s="162"/>
      <c r="M17" s="40" t="s">
        <v>30</v>
      </c>
      <c r="N17" s="49"/>
      <c r="O17" s="41" t="str">
        <f>IF('Rekapitulace stavby'!AN14="","",'Rekapitulace stavby'!AN14)</f>
        <v>Vyplň údaj</v>
      </c>
      <c r="P17" s="35"/>
      <c r="Q17" s="49"/>
      <c r="R17" s="50"/>
    </row>
    <row r="18" spans="2:18" s="1" customFormat="1" ht="6.95" customHeight="1"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50"/>
    </row>
    <row r="19" spans="2:18" s="1" customFormat="1" ht="14.4" customHeight="1">
      <c r="B19" s="48"/>
      <c r="C19" s="49"/>
      <c r="D19" s="40" t="s">
        <v>33</v>
      </c>
      <c r="E19" s="49"/>
      <c r="F19" s="49"/>
      <c r="G19" s="49"/>
      <c r="H19" s="49"/>
      <c r="I19" s="49"/>
      <c r="J19" s="49"/>
      <c r="K19" s="49"/>
      <c r="L19" s="49"/>
      <c r="M19" s="40" t="s">
        <v>29</v>
      </c>
      <c r="N19" s="49"/>
      <c r="O19" s="35" t="str">
        <f>IF('Rekapitulace stavby'!AN16="","",'Rekapitulace stavby'!AN16)</f>
        <v/>
      </c>
      <c r="P19" s="35"/>
      <c r="Q19" s="49"/>
      <c r="R19" s="50"/>
    </row>
    <row r="20" spans="2:18" s="1" customFormat="1" ht="18" customHeight="1">
      <c r="B20" s="48"/>
      <c r="C20" s="49"/>
      <c r="D20" s="49"/>
      <c r="E20" s="35" t="str">
        <f>IF('Rekapitulace stavby'!E17="","",'Rekapitulace stavby'!E17)</f>
        <v xml:space="preserve"> </v>
      </c>
      <c r="F20" s="49"/>
      <c r="G20" s="49"/>
      <c r="H20" s="49"/>
      <c r="I20" s="49"/>
      <c r="J20" s="49"/>
      <c r="K20" s="49"/>
      <c r="L20" s="49"/>
      <c r="M20" s="40" t="s">
        <v>30</v>
      </c>
      <c r="N20" s="49"/>
      <c r="O20" s="35" t="str">
        <f>IF('Rekapitulace stavby'!AN17="","",'Rekapitulace stavby'!AN17)</f>
        <v/>
      </c>
      <c r="P20" s="35"/>
      <c r="Q20" s="49"/>
      <c r="R20" s="50"/>
    </row>
    <row r="21" spans="2:18" s="1" customFormat="1" ht="6.95" customHeight="1"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50"/>
    </row>
    <row r="22" spans="2:18" s="1" customFormat="1" ht="14.4" customHeight="1">
      <c r="B22" s="48"/>
      <c r="C22" s="49"/>
      <c r="D22" s="40" t="s">
        <v>34</v>
      </c>
      <c r="E22" s="49"/>
      <c r="F22" s="49"/>
      <c r="G22" s="49"/>
      <c r="H22" s="49"/>
      <c r="I22" s="49"/>
      <c r="J22" s="49"/>
      <c r="K22" s="49"/>
      <c r="L22" s="49"/>
      <c r="M22" s="40" t="s">
        <v>29</v>
      </c>
      <c r="N22" s="49"/>
      <c r="O22" s="35" t="str">
        <f>IF('Rekapitulace stavby'!AN19="","",'Rekapitulace stavby'!AN19)</f>
        <v/>
      </c>
      <c r="P22" s="35"/>
      <c r="Q22" s="49"/>
      <c r="R22" s="50"/>
    </row>
    <row r="23" spans="2:18" s="1" customFormat="1" ht="18" customHeight="1">
      <c r="B23" s="48"/>
      <c r="C23" s="49"/>
      <c r="D23" s="49"/>
      <c r="E23" s="35" t="str">
        <f>IF('Rekapitulace stavby'!E20="","",'Rekapitulace stavby'!E20)</f>
        <v xml:space="preserve"> </v>
      </c>
      <c r="F23" s="49"/>
      <c r="G23" s="49"/>
      <c r="H23" s="49"/>
      <c r="I23" s="49"/>
      <c r="J23" s="49"/>
      <c r="K23" s="49"/>
      <c r="L23" s="49"/>
      <c r="M23" s="40" t="s">
        <v>30</v>
      </c>
      <c r="N23" s="49"/>
      <c r="O23" s="35" t="str">
        <f>IF('Rekapitulace stavby'!AN20="","",'Rekapitulace stavby'!AN20)</f>
        <v/>
      </c>
      <c r="P23" s="35"/>
      <c r="Q23" s="49"/>
      <c r="R23" s="50"/>
    </row>
    <row r="24" spans="2:18" s="1" customFormat="1" ht="6.95" customHeight="1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spans="2:18" s="1" customFormat="1" ht="14.4" customHeight="1">
      <c r="B25" s="48"/>
      <c r="C25" s="49"/>
      <c r="D25" s="40" t="s">
        <v>35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</row>
    <row r="26" spans="2:18" s="1" customFormat="1" ht="16.5" customHeight="1">
      <c r="B26" s="48"/>
      <c r="C26" s="49"/>
      <c r="D26" s="49"/>
      <c r="E26" s="44" t="s">
        <v>5</v>
      </c>
      <c r="F26" s="44"/>
      <c r="G26" s="44"/>
      <c r="H26" s="44"/>
      <c r="I26" s="44"/>
      <c r="J26" s="44"/>
      <c r="K26" s="44"/>
      <c r="L26" s="44"/>
      <c r="M26" s="49"/>
      <c r="N26" s="49"/>
      <c r="O26" s="49"/>
      <c r="P26" s="49"/>
      <c r="Q26" s="49"/>
      <c r="R26" s="50"/>
    </row>
    <row r="27" spans="2:18" s="1" customFormat="1" ht="6.95" customHeight="1"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50"/>
    </row>
    <row r="28" spans="2:18" s="1" customFormat="1" ht="6.95" customHeight="1">
      <c r="B28" s="48"/>
      <c r="C28" s="4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49"/>
      <c r="R28" s="50"/>
    </row>
    <row r="29" spans="2:18" s="1" customFormat="1" ht="14.4" customHeight="1">
      <c r="B29" s="48"/>
      <c r="C29" s="49"/>
      <c r="D29" s="163" t="s">
        <v>130</v>
      </c>
      <c r="E29" s="49"/>
      <c r="F29" s="49"/>
      <c r="G29" s="49"/>
      <c r="H29" s="49"/>
      <c r="I29" s="49"/>
      <c r="J29" s="49"/>
      <c r="K29" s="49"/>
      <c r="L29" s="49"/>
      <c r="M29" s="47">
        <f>N90</f>
        <v>0</v>
      </c>
      <c r="N29" s="47"/>
      <c r="O29" s="47"/>
      <c r="P29" s="47"/>
      <c r="Q29" s="49"/>
      <c r="R29" s="50"/>
    </row>
    <row r="30" spans="2:18" s="1" customFormat="1" ht="14.4" customHeight="1">
      <c r="B30" s="48"/>
      <c r="C30" s="49"/>
      <c r="D30" s="46" t="s">
        <v>112</v>
      </c>
      <c r="E30" s="49"/>
      <c r="F30" s="49"/>
      <c r="G30" s="49"/>
      <c r="H30" s="49"/>
      <c r="I30" s="49"/>
      <c r="J30" s="49"/>
      <c r="K30" s="49"/>
      <c r="L30" s="49"/>
      <c r="M30" s="47">
        <f>N93</f>
        <v>0</v>
      </c>
      <c r="N30" s="47"/>
      <c r="O30" s="47"/>
      <c r="P30" s="47"/>
      <c r="Q30" s="49"/>
      <c r="R30" s="50"/>
    </row>
    <row r="31" spans="2:18" s="1" customFormat="1" ht="6.95" customHeight="1"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50"/>
    </row>
    <row r="32" spans="2:18" s="1" customFormat="1" ht="25.4" customHeight="1">
      <c r="B32" s="48"/>
      <c r="C32" s="49"/>
      <c r="D32" s="164" t="s">
        <v>38</v>
      </c>
      <c r="E32" s="49"/>
      <c r="F32" s="49"/>
      <c r="G32" s="49"/>
      <c r="H32" s="49"/>
      <c r="I32" s="49"/>
      <c r="J32" s="49"/>
      <c r="K32" s="49"/>
      <c r="L32" s="49"/>
      <c r="M32" s="165">
        <f>ROUND(M29+M30,0)</f>
        <v>0</v>
      </c>
      <c r="N32" s="49"/>
      <c r="O32" s="49"/>
      <c r="P32" s="49"/>
      <c r="Q32" s="49"/>
      <c r="R32" s="50"/>
    </row>
    <row r="33" spans="2:18" s="1" customFormat="1" ht="6.95" customHeight="1">
      <c r="B33" s="48"/>
      <c r="C33" s="4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49"/>
      <c r="R33" s="50"/>
    </row>
    <row r="34" spans="2:18" s="1" customFormat="1" ht="14.4" customHeight="1">
      <c r="B34" s="48"/>
      <c r="C34" s="49"/>
      <c r="D34" s="56" t="s">
        <v>39</v>
      </c>
      <c r="E34" s="56" t="s">
        <v>40</v>
      </c>
      <c r="F34" s="57">
        <v>0.21</v>
      </c>
      <c r="G34" s="166" t="s">
        <v>41</v>
      </c>
      <c r="H34" s="167">
        <f>ROUND((((SUM(BE93:BE100)+SUM(BE120:BE125))+SUM(BE127:BE131))),0)</f>
        <v>0</v>
      </c>
      <c r="I34" s="49"/>
      <c r="J34" s="49"/>
      <c r="K34" s="49"/>
      <c r="L34" s="49"/>
      <c r="M34" s="167">
        <f>ROUND(((ROUND((SUM(BE93:BE100)+SUM(BE120:BE125)),0)*F34)+SUM(BE127:BE131)*F34),0)</f>
        <v>0</v>
      </c>
      <c r="N34" s="49"/>
      <c r="O34" s="49"/>
      <c r="P34" s="49"/>
      <c r="Q34" s="49"/>
      <c r="R34" s="50"/>
    </row>
    <row r="35" spans="2:18" s="1" customFormat="1" ht="14.4" customHeight="1">
      <c r="B35" s="48"/>
      <c r="C35" s="49"/>
      <c r="D35" s="49"/>
      <c r="E35" s="56" t="s">
        <v>42</v>
      </c>
      <c r="F35" s="57">
        <v>0.15</v>
      </c>
      <c r="G35" s="166" t="s">
        <v>41</v>
      </c>
      <c r="H35" s="167">
        <f>ROUND((((SUM(BF93:BF100)+SUM(BF120:BF125))+SUM(BF127:BF131))),0)</f>
        <v>0</v>
      </c>
      <c r="I35" s="49"/>
      <c r="J35" s="49"/>
      <c r="K35" s="49"/>
      <c r="L35" s="49"/>
      <c r="M35" s="167">
        <f>ROUND(((ROUND((SUM(BF93:BF100)+SUM(BF120:BF125)),0)*F35)+SUM(BF127:BF131)*F35),0)</f>
        <v>0</v>
      </c>
      <c r="N35" s="49"/>
      <c r="O35" s="49"/>
      <c r="P35" s="49"/>
      <c r="Q35" s="49"/>
      <c r="R35" s="50"/>
    </row>
    <row r="36" spans="2:18" s="1" customFormat="1" ht="14.4" customHeight="1" hidden="1">
      <c r="B36" s="48"/>
      <c r="C36" s="49"/>
      <c r="D36" s="49"/>
      <c r="E36" s="56" t="s">
        <v>43</v>
      </c>
      <c r="F36" s="57">
        <v>0.21</v>
      </c>
      <c r="G36" s="166" t="s">
        <v>41</v>
      </c>
      <c r="H36" s="167">
        <f>ROUND((((SUM(BG93:BG100)+SUM(BG120:BG125))+SUM(BG127:BG131))),0)</f>
        <v>0</v>
      </c>
      <c r="I36" s="49"/>
      <c r="J36" s="49"/>
      <c r="K36" s="49"/>
      <c r="L36" s="49"/>
      <c r="M36" s="167">
        <v>0</v>
      </c>
      <c r="N36" s="49"/>
      <c r="O36" s="49"/>
      <c r="P36" s="49"/>
      <c r="Q36" s="49"/>
      <c r="R36" s="50"/>
    </row>
    <row r="37" spans="2:18" s="1" customFormat="1" ht="14.4" customHeight="1" hidden="1">
      <c r="B37" s="48"/>
      <c r="C37" s="49"/>
      <c r="D37" s="49"/>
      <c r="E37" s="56" t="s">
        <v>44</v>
      </c>
      <c r="F37" s="57">
        <v>0.15</v>
      </c>
      <c r="G37" s="166" t="s">
        <v>41</v>
      </c>
      <c r="H37" s="167">
        <f>ROUND((((SUM(BH93:BH100)+SUM(BH120:BH125))+SUM(BH127:BH131))),0)</f>
        <v>0</v>
      </c>
      <c r="I37" s="49"/>
      <c r="J37" s="49"/>
      <c r="K37" s="49"/>
      <c r="L37" s="49"/>
      <c r="M37" s="167">
        <v>0</v>
      </c>
      <c r="N37" s="49"/>
      <c r="O37" s="49"/>
      <c r="P37" s="49"/>
      <c r="Q37" s="49"/>
      <c r="R37" s="50"/>
    </row>
    <row r="38" spans="2:18" s="1" customFormat="1" ht="14.4" customHeight="1" hidden="1">
      <c r="B38" s="48"/>
      <c r="C38" s="49"/>
      <c r="D38" s="49"/>
      <c r="E38" s="56" t="s">
        <v>45</v>
      </c>
      <c r="F38" s="57">
        <v>0</v>
      </c>
      <c r="G38" s="166" t="s">
        <v>41</v>
      </c>
      <c r="H38" s="167">
        <f>ROUND((((SUM(BI93:BI100)+SUM(BI120:BI125))+SUM(BI127:BI131))),0)</f>
        <v>0</v>
      </c>
      <c r="I38" s="49"/>
      <c r="J38" s="49"/>
      <c r="K38" s="49"/>
      <c r="L38" s="49"/>
      <c r="M38" s="167">
        <v>0</v>
      </c>
      <c r="N38" s="49"/>
      <c r="O38" s="49"/>
      <c r="P38" s="49"/>
      <c r="Q38" s="49"/>
      <c r="R38" s="50"/>
    </row>
    <row r="39" spans="2:18" s="1" customFormat="1" ht="6.95" customHeight="1"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50"/>
    </row>
    <row r="40" spans="2:18" s="1" customFormat="1" ht="25.4" customHeight="1">
      <c r="B40" s="48"/>
      <c r="C40" s="156"/>
      <c r="D40" s="168" t="s">
        <v>46</v>
      </c>
      <c r="E40" s="99"/>
      <c r="F40" s="99"/>
      <c r="G40" s="169" t="s">
        <v>47</v>
      </c>
      <c r="H40" s="170" t="s">
        <v>48</v>
      </c>
      <c r="I40" s="99"/>
      <c r="J40" s="99"/>
      <c r="K40" s="99"/>
      <c r="L40" s="171">
        <f>SUM(M32:M38)</f>
        <v>0</v>
      </c>
      <c r="M40" s="171"/>
      <c r="N40" s="171"/>
      <c r="O40" s="171"/>
      <c r="P40" s="172"/>
      <c r="Q40" s="156"/>
      <c r="R40" s="50"/>
    </row>
    <row r="41" spans="2:18" s="1" customFormat="1" ht="14.4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</row>
    <row r="42" spans="2:18" s="1" customFormat="1" ht="14.4" customHeight="1"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</row>
    <row r="43" spans="2:18" ht="13.5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 spans="2:18" ht="13.5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 spans="2:18" ht="13.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 spans="2:18" ht="13.5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 spans="2:18" ht="13.5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 spans="2:18" ht="13.5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 spans="2:18" ht="13.5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pans="2:18" s="1" customFormat="1" ht="13.5">
      <c r="B50" s="48"/>
      <c r="C50" s="49"/>
      <c r="D50" s="68" t="s">
        <v>49</v>
      </c>
      <c r="E50" s="69"/>
      <c r="F50" s="69"/>
      <c r="G50" s="69"/>
      <c r="H50" s="70"/>
      <c r="I50" s="49"/>
      <c r="J50" s="68" t="s">
        <v>50</v>
      </c>
      <c r="K50" s="69"/>
      <c r="L50" s="69"/>
      <c r="M50" s="69"/>
      <c r="N50" s="69"/>
      <c r="O50" s="69"/>
      <c r="P50" s="70"/>
      <c r="Q50" s="49"/>
      <c r="R50" s="50"/>
    </row>
    <row r="51" spans="2:18" ht="13.5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 spans="2:18" ht="13.5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 spans="2:18" ht="13.5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 spans="2:18" ht="13.5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 spans="2:18" ht="13.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 spans="2:18" ht="13.5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 spans="2:18" ht="13.5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 spans="2:18" ht="13.5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pans="2:18" s="1" customFormat="1" ht="13.5">
      <c r="B59" s="48"/>
      <c r="C59" s="49"/>
      <c r="D59" s="73" t="s">
        <v>51</v>
      </c>
      <c r="E59" s="74"/>
      <c r="F59" s="74"/>
      <c r="G59" s="75" t="s">
        <v>52</v>
      </c>
      <c r="H59" s="76"/>
      <c r="I59" s="49"/>
      <c r="J59" s="73" t="s">
        <v>51</v>
      </c>
      <c r="K59" s="74"/>
      <c r="L59" s="74"/>
      <c r="M59" s="74"/>
      <c r="N59" s="75" t="s">
        <v>52</v>
      </c>
      <c r="O59" s="74"/>
      <c r="P59" s="76"/>
      <c r="Q59" s="49"/>
      <c r="R59" s="50"/>
    </row>
    <row r="60" spans="2:18" ht="13.5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pans="2:18" s="1" customFormat="1" ht="13.5">
      <c r="B61" s="48"/>
      <c r="C61" s="49"/>
      <c r="D61" s="68" t="s">
        <v>53</v>
      </c>
      <c r="E61" s="69"/>
      <c r="F61" s="69"/>
      <c r="G61" s="69"/>
      <c r="H61" s="70"/>
      <c r="I61" s="49"/>
      <c r="J61" s="68" t="s">
        <v>54</v>
      </c>
      <c r="K61" s="69"/>
      <c r="L61" s="69"/>
      <c r="M61" s="69"/>
      <c r="N61" s="69"/>
      <c r="O61" s="69"/>
      <c r="P61" s="70"/>
      <c r="Q61" s="49"/>
      <c r="R61" s="50"/>
    </row>
    <row r="62" spans="2:18" ht="13.5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 spans="2:18" ht="13.5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 spans="2:18" ht="13.5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 spans="2:18" ht="13.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 spans="2:18" ht="13.5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 spans="2:18" ht="13.5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 spans="2:18" ht="13.5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 spans="2:18" ht="13.5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pans="2:18" s="1" customFormat="1" ht="13.5">
      <c r="B70" s="48"/>
      <c r="C70" s="49"/>
      <c r="D70" s="73" t="s">
        <v>51</v>
      </c>
      <c r="E70" s="74"/>
      <c r="F70" s="74"/>
      <c r="G70" s="75" t="s">
        <v>52</v>
      </c>
      <c r="H70" s="76"/>
      <c r="I70" s="49"/>
      <c r="J70" s="73" t="s">
        <v>51</v>
      </c>
      <c r="K70" s="74"/>
      <c r="L70" s="74"/>
      <c r="M70" s="74"/>
      <c r="N70" s="75" t="s">
        <v>52</v>
      </c>
      <c r="O70" s="74"/>
      <c r="P70" s="76"/>
      <c r="Q70" s="49"/>
      <c r="R70" s="50"/>
    </row>
    <row r="71" spans="2:18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pans="2:18" s="1" customFormat="1" ht="6.95" customHeight="1">
      <c r="B75" s="80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2"/>
    </row>
    <row r="76" spans="2:18" s="1" customFormat="1" ht="36.95" customHeight="1">
      <c r="B76" s="48"/>
      <c r="C76" s="29" t="s">
        <v>131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</row>
    <row r="77" spans="2:18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</row>
    <row r="78" spans="2:18" s="1" customFormat="1" ht="30" customHeight="1">
      <c r="B78" s="48"/>
      <c r="C78" s="40" t="s">
        <v>20</v>
      </c>
      <c r="D78" s="49"/>
      <c r="E78" s="49"/>
      <c r="F78" s="160" t="str">
        <f>F6</f>
        <v>LITOMYŠL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</row>
    <row r="79" spans="2:18" ht="30" customHeight="1">
      <c r="B79" s="28"/>
      <c r="C79" s="40" t="s">
        <v>124</v>
      </c>
      <c r="D79" s="33"/>
      <c r="E79" s="33"/>
      <c r="F79" s="160" t="s">
        <v>125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1"/>
    </row>
    <row r="80" spans="2:18" ht="30" customHeight="1">
      <c r="B80" s="28"/>
      <c r="C80" s="40" t="s">
        <v>126</v>
      </c>
      <c r="D80" s="33"/>
      <c r="E80" s="33"/>
      <c r="F80" s="160" t="s">
        <v>840</v>
      </c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1"/>
    </row>
    <row r="81" spans="2:18" s="1" customFormat="1" ht="36.95" customHeight="1">
      <c r="B81" s="48"/>
      <c r="C81" s="87" t="s">
        <v>128</v>
      </c>
      <c r="D81" s="49"/>
      <c r="E81" s="49"/>
      <c r="F81" s="89" t="str">
        <f>F9</f>
        <v>2 - Software a služby</v>
      </c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50"/>
    </row>
    <row r="82" spans="2:18" s="1" customFormat="1" ht="6.95" customHeight="1">
      <c r="B82" s="48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50"/>
    </row>
    <row r="83" spans="2:18" s="1" customFormat="1" ht="18" customHeight="1">
      <c r="B83" s="48"/>
      <c r="C83" s="40" t="s">
        <v>24</v>
      </c>
      <c r="D83" s="49"/>
      <c r="E83" s="49"/>
      <c r="F83" s="35" t="str">
        <f>F11</f>
        <v xml:space="preserve"> </v>
      </c>
      <c r="G83" s="49"/>
      <c r="H83" s="49"/>
      <c r="I83" s="49"/>
      <c r="J83" s="49"/>
      <c r="K83" s="40" t="s">
        <v>26</v>
      </c>
      <c r="L83" s="49"/>
      <c r="M83" s="92" t="str">
        <f>IF(O11="","",O11)</f>
        <v>17. 7. 2018</v>
      </c>
      <c r="N83" s="92"/>
      <c r="O83" s="92"/>
      <c r="P83" s="92"/>
      <c r="Q83" s="49"/>
      <c r="R83" s="50"/>
    </row>
    <row r="84" spans="2:18" s="1" customFormat="1" ht="6.95" customHeight="1">
      <c r="B84" s="48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50"/>
    </row>
    <row r="85" spans="2:18" s="1" customFormat="1" ht="13.5">
      <c r="B85" s="48"/>
      <c r="C85" s="40" t="s">
        <v>28</v>
      </c>
      <c r="D85" s="49"/>
      <c r="E85" s="49"/>
      <c r="F85" s="35" t="str">
        <f>E14</f>
        <v xml:space="preserve"> </v>
      </c>
      <c r="G85" s="49"/>
      <c r="H85" s="49"/>
      <c r="I85" s="49"/>
      <c r="J85" s="49"/>
      <c r="K85" s="40" t="s">
        <v>33</v>
      </c>
      <c r="L85" s="49"/>
      <c r="M85" s="35" t="str">
        <f>E20</f>
        <v xml:space="preserve"> </v>
      </c>
      <c r="N85" s="35"/>
      <c r="O85" s="35"/>
      <c r="P85" s="35"/>
      <c r="Q85" s="35"/>
      <c r="R85" s="50"/>
    </row>
    <row r="86" spans="2:18" s="1" customFormat="1" ht="14.4" customHeight="1">
      <c r="B86" s="48"/>
      <c r="C86" s="40" t="s">
        <v>31</v>
      </c>
      <c r="D86" s="49"/>
      <c r="E86" s="49"/>
      <c r="F86" s="35" t="str">
        <f>IF(E17="","",E17)</f>
        <v>Vyplň údaj</v>
      </c>
      <c r="G86" s="49"/>
      <c r="H86" s="49"/>
      <c r="I86" s="49"/>
      <c r="J86" s="49"/>
      <c r="K86" s="40" t="s">
        <v>34</v>
      </c>
      <c r="L86" s="49"/>
      <c r="M86" s="35" t="str">
        <f>E23</f>
        <v xml:space="preserve"> </v>
      </c>
      <c r="N86" s="35"/>
      <c r="O86" s="35"/>
      <c r="P86" s="35"/>
      <c r="Q86" s="35"/>
      <c r="R86" s="50"/>
    </row>
    <row r="87" spans="2:18" s="1" customFormat="1" ht="10.3" customHeight="1">
      <c r="B87" s="48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50"/>
    </row>
    <row r="88" spans="2:18" s="1" customFormat="1" ht="29.25" customHeight="1">
      <c r="B88" s="48"/>
      <c r="C88" s="173" t="s">
        <v>132</v>
      </c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73" t="s">
        <v>133</v>
      </c>
      <c r="O88" s="156"/>
      <c r="P88" s="156"/>
      <c r="Q88" s="156"/>
      <c r="R88" s="50"/>
    </row>
    <row r="89" spans="2:18" s="1" customFormat="1" ht="10.3" customHeight="1"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50"/>
    </row>
    <row r="90" spans="2:47" s="1" customFormat="1" ht="29.25" customHeight="1">
      <c r="B90" s="48"/>
      <c r="C90" s="174" t="s">
        <v>134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109">
        <f>N120</f>
        <v>0</v>
      </c>
      <c r="O90" s="175"/>
      <c r="P90" s="175"/>
      <c r="Q90" s="175"/>
      <c r="R90" s="50"/>
      <c r="AU90" s="24" t="s">
        <v>135</v>
      </c>
    </row>
    <row r="91" spans="2:18" s="7" customFormat="1" ht="21.8" customHeight="1">
      <c r="B91" s="176"/>
      <c r="C91" s="177"/>
      <c r="D91" s="178" t="s">
        <v>137</v>
      </c>
      <c r="E91" s="177"/>
      <c r="F91" s="177"/>
      <c r="G91" s="177"/>
      <c r="H91" s="177"/>
      <c r="I91" s="177"/>
      <c r="J91" s="177"/>
      <c r="K91" s="177"/>
      <c r="L91" s="177"/>
      <c r="M91" s="177"/>
      <c r="N91" s="181">
        <f>N126</f>
        <v>0</v>
      </c>
      <c r="O91" s="177"/>
      <c r="P91" s="177"/>
      <c r="Q91" s="177"/>
      <c r="R91" s="180"/>
    </row>
    <row r="92" spans="2:18" s="1" customFormat="1" ht="21.8" customHeight="1">
      <c r="B92" s="48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50"/>
    </row>
    <row r="93" spans="2:21" s="1" customFormat="1" ht="29.25" customHeight="1">
      <c r="B93" s="48"/>
      <c r="C93" s="174" t="s">
        <v>138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175">
        <f>ROUND(N94+N95+N96+N97+N98+N99,0)</f>
        <v>0</v>
      </c>
      <c r="O93" s="182"/>
      <c r="P93" s="182"/>
      <c r="Q93" s="182"/>
      <c r="R93" s="50"/>
      <c r="T93" s="183"/>
      <c r="U93" s="184" t="s">
        <v>39</v>
      </c>
    </row>
    <row r="94" spans="2:65" s="1" customFormat="1" ht="18" customHeight="1">
      <c r="B94" s="185"/>
      <c r="C94" s="186"/>
      <c r="D94" s="150" t="s">
        <v>139</v>
      </c>
      <c r="E94" s="187"/>
      <c r="F94" s="187"/>
      <c r="G94" s="187"/>
      <c r="H94" s="187"/>
      <c r="I94" s="186"/>
      <c r="J94" s="186"/>
      <c r="K94" s="186"/>
      <c r="L94" s="186"/>
      <c r="M94" s="186"/>
      <c r="N94" s="145">
        <f>ROUND(N90*T94,0)</f>
        <v>0</v>
      </c>
      <c r="O94" s="188"/>
      <c r="P94" s="188"/>
      <c r="Q94" s="188"/>
      <c r="R94" s="189"/>
      <c r="S94" s="190"/>
      <c r="T94" s="191"/>
      <c r="U94" s="192" t="s">
        <v>40</v>
      </c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0"/>
      <c r="AK94" s="190"/>
      <c r="AL94" s="190"/>
      <c r="AM94" s="190"/>
      <c r="AN94" s="190"/>
      <c r="AO94" s="190"/>
      <c r="AP94" s="190"/>
      <c r="AQ94" s="190"/>
      <c r="AR94" s="190"/>
      <c r="AS94" s="190"/>
      <c r="AT94" s="190"/>
      <c r="AU94" s="190"/>
      <c r="AV94" s="190"/>
      <c r="AW94" s="190"/>
      <c r="AX94" s="190"/>
      <c r="AY94" s="193" t="s">
        <v>140</v>
      </c>
      <c r="AZ94" s="190"/>
      <c r="BA94" s="190"/>
      <c r="BB94" s="190"/>
      <c r="BC94" s="190"/>
      <c r="BD94" s="190"/>
      <c r="BE94" s="194">
        <f>IF(U94="základní",N94,0)</f>
        <v>0</v>
      </c>
      <c r="BF94" s="194">
        <f>IF(U94="snížená",N94,0)</f>
        <v>0</v>
      </c>
      <c r="BG94" s="194">
        <f>IF(U94="zákl. přenesená",N94,0)</f>
        <v>0</v>
      </c>
      <c r="BH94" s="194">
        <f>IF(U94="sníž. přenesená",N94,0)</f>
        <v>0</v>
      </c>
      <c r="BI94" s="194">
        <f>IF(U94="nulová",N94,0)</f>
        <v>0</v>
      </c>
      <c r="BJ94" s="193" t="s">
        <v>11</v>
      </c>
      <c r="BK94" s="190"/>
      <c r="BL94" s="190"/>
      <c r="BM94" s="190"/>
    </row>
    <row r="95" spans="2:65" s="1" customFormat="1" ht="18" customHeight="1">
      <c r="B95" s="185"/>
      <c r="C95" s="186"/>
      <c r="D95" s="150" t="s">
        <v>141</v>
      </c>
      <c r="E95" s="187"/>
      <c r="F95" s="187"/>
      <c r="G95" s="187"/>
      <c r="H95" s="187"/>
      <c r="I95" s="186"/>
      <c r="J95" s="186"/>
      <c r="K95" s="186"/>
      <c r="L95" s="186"/>
      <c r="M95" s="186"/>
      <c r="N95" s="145">
        <f>ROUND(N90*T95,0)</f>
        <v>0</v>
      </c>
      <c r="O95" s="188"/>
      <c r="P95" s="188"/>
      <c r="Q95" s="188"/>
      <c r="R95" s="189"/>
      <c r="S95" s="190"/>
      <c r="T95" s="191"/>
      <c r="U95" s="192" t="s">
        <v>40</v>
      </c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190"/>
      <c r="AI95" s="190"/>
      <c r="AJ95" s="190"/>
      <c r="AK95" s="190"/>
      <c r="AL95" s="190"/>
      <c r="AM95" s="190"/>
      <c r="AN95" s="190"/>
      <c r="AO95" s="190"/>
      <c r="AP95" s="190"/>
      <c r="AQ95" s="190"/>
      <c r="AR95" s="190"/>
      <c r="AS95" s="190"/>
      <c r="AT95" s="190"/>
      <c r="AU95" s="190"/>
      <c r="AV95" s="190"/>
      <c r="AW95" s="190"/>
      <c r="AX95" s="190"/>
      <c r="AY95" s="193" t="s">
        <v>140</v>
      </c>
      <c r="AZ95" s="190"/>
      <c r="BA95" s="190"/>
      <c r="BB95" s="190"/>
      <c r="BC95" s="190"/>
      <c r="BD95" s="190"/>
      <c r="BE95" s="194">
        <f>IF(U95="základní",N95,0)</f>
        <v>0</v>
      </c>
      <c r="BF95" s="194">
        <f>IF(U95="snížená",N95,0)</f>
        <v>0</v>
      </c>
      <c r="BG95" s="194">
        <f>IF(U95="zákl. přenesená",N95,0)</f>
        <v>0</v>
      </c>
      <c r="BH95" s="194">
        <f>IF(U95="sníž. přenesená",N95,0)</f>
        <v>0</v>
      </c>
      <c r="BI95" s="194">
        <f>IF(U95="nulová",N95,0)</f>
        <v>0</v>
      </c>
      <c r="BJ95" s="193" t="s">
        <v>11</v>
      </c>
      <c r="BK95" s="190"/>
      <c r="BL95" s="190"/>
      <c r="BM95" s="190"/>
    </row>
    <row r="96" spans="2:65" s="1" customFormat="1" ht="18" customHeight="1">
      <c r="B96" s="185"/>
      <c r="C96" s="186"/>
      <c r="D96" s="150" t="s">
        <v>142</v>
      </c>
      <c r="E96" s="187"/>
      <c r="F96" s="187"/>
      <c r="G96" s="187"/>
      <c r="H96" s="187"/>
      <c r="I96" s="186"/>
      <c r="J96" s="186"/>
      <c r="K96" s="186"/>
      <c r="L96" s="186"/>
      <c r="M96" s="186"/>
      <c r="N96" s="145">
        <f>ROUND(N90*T96,0)</f>
        <v>0</v>
      </c>
      <c r="O96" s="188"/>
      <c r="P96" s="188"/>
      <c r="Q96" s="188"/>
      <c r="R96" s="189"/>
      <c r="S96" s="190"/>
      <c r="T96" s="191"/>
      <c r="U96" s="192" t="s">
        <v>40</v>
      </c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  <c r="AK96" s="190"/>
      <c r="AL96" s="190"/>
      <c r="AM96" s="190"/>
      <c r="AN96" s="190"/>
      <c r="AO96" s="190"/>
      <c r="AP96" s="190"/>
      <c r="AQ96" s="190"/>
      <c r="AR96" s="190"/>
      <c r="AS96" s="190"/>
      <c r="AT96" s="190"/>
      <c r="AU96" s="190"/>
      <c r="AV96" s="190"/>
      <c r="AW96" s="190"/>
      <c r="AX96" s="190"/>
      <c r="AY96" s="193" t="s">
        <v>140</v>
      </c>
      <c r="AZ96" s="190"/>
      <c r="BA96" s="190"/>
      <c r="BB96" s="190"/>
      <c r="BC96" s="190"/>
      <c r="BD96" s="190"/>
      <c r="BE96" s="194">
        <f>IF(U96="základní",N96,0)</f>
        <v>0</v>
      </c>
      <c r="BF96" s="194">
        <f>IF(U96="snížená",N96,0)</f>
        <v>0</v>
      </c>
      <c r="BG96" s="194">
        <f>IF(U96="zákl. přenesená",N96,0)</f>
        <v>0</v>
      </c>
      <c r="BH96" s="194">
        <f>IF(U96="sníž. přenesená",N96,0)</f>
        <v>0</v>
      </c>
      <c r="BI96" s="194">
        <f>IF(U96="nulová",N96,0)</f>
        <v>0</v>
      </c>
      <c r="BJ96" s="193" t="s">
        <v>11</v>
      </c>
      <c r="BK96" s="190"/>
      <c r="BL96" s="190"/>
      <c r="BM96" s="190"/>
    </row>
    <row r="97" spans="2:65" s="1" customFormat="1" ht="18" customHeight="1">
      <c r="B97" s="185"/>
      <c r="C97" s="186"/>
      <c r="D97" s="150" t="s">
        <v>143</v>
      </c>
      <c r="E97" s="187"/>
      <c r="F97" s="187"/>
      <c r="G97" s="187"/>
      <c r="H97" s="187"/>
      <c r="I97" s="186"/>
      <c r="J97" s="186"/>
      <c r="K97" s="186"/>
      <c r="L97" s="186"/>
      <c r="M97" s="186"/>
      <c r="N97" s="145">
        <f>ROUND(N90*T97,0)</f>
        <v>0</v>
      </c>
      <c r="O97" s="188"/>
      <c r="P97" s="188"/>
      <c r="Q97" s="188"/>
      <c r="R97" s="189"/>
      <c r="S97" s="190"/>
      <c r="T97" s="191"/>
      <c r="U97" s="192" t="s">
        <v>40</v>
      </c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0"/>
      <c r="AM97" s="190"/>
      <c r="AN97" s="190"/>
      <c r="AO97" s="190"/>
      <c r="AP97" s="190"/>
      <c r="AQ97" s="190"/>
      <c r="AR97" s="190"/>
      <c r="AS97" s="190"/>
      <c r="AT97" s="190"/>
      <c r="AU97" s="190"/>
      <c r="AV97" s="190"/>
      <c r="AW97" s="190"/>
      <c r="AX97" s="190"/>
      <c r="AY97" s="193" t="s">
        <v>140</v>
      </c>
      <c r="AZ97" s="190"/>
      <c r="BA97" s="190"/>
      <c r="BB97" s="190"/>
      <c r="BC97" s="190"/>
      <c r="BD97" s="190"/>
      <c r="BE97" s="194">
        <f>IF(U97="základní",N97,0)</f>
        <v>0</v>
      </c>
      <c r="BF97" s="194">
        <f>IF(U97="snížená",N97,0)</f>
        <v>0</v>
      </c>
      <c r="BG97" s="194">
        <f>IF(U97="zákl. přenesená",N97,0)</f>
        <v>0</v>
      </c>
      <c r="BH97" s="194">
        <f>IF(U97="sníž. přenesená",N97,0)</f>
        <v>0</v>
      </c>
      <c r="BI97" s="194">
        <f>IF(U97="nulová",N97,0)</f>
        <v>0</v>
      </c>
      <c r="BJ97" s="193" t="s">
        <v>11</v>
      </c>
      <c r="BK97" s="190"/>
      <c r="BL97" s="190"/>
      <c r="BM97" s="190"/>
    </row>
    <row r="98" spans="2:65" s="1" customFormat="1" ht="18" customHeight="1">
      <c r="B98" s="185"/>
      <c r="C98" s="186"/>
      <c r="D98" s="150" t="s">
        <v>144</v>
      </c>
      <c r="E98" s="187"/>
      <c r="F98" s="187"/>
      <c r="G98" s="187"/>
      <c r="H98" s="187"/>
      <c r="I98" s="186"/>
      <c r="J98" s="186"/>
      <c r="K98" s="186"/>
      <c r="L98" s="186"/>
      <c r="M98" s="186"/>
      <c r="N98" s="145">
        <f>ROUND(N90*T98,0)</f>
        <v>0</v>
      </c>
      <c r="O98" s="188"/>
      <c r="P98" s="188"/>
      <c r="Q98" s="188"/>
      <c r="R98" s="189"/>
      <c r="S98" s="190"/>
      <c r="T98" s="191"/>
      <c r="U98" s="192" t="s">
        <v>40</v>
      </c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0"/>
      <c r="AR98" s="190"/>
      <c r="AS98" s="190"/>
      <c r="AT98" s="190"/>
      <c r="AU98" s="190"/>
      <c r="AV98" s="190"/>
      <c r="AW98" s="190"/>
      <c r="AX98" s="190"/>
      <c r="AY98" s="193" t="s">
        <v>140</v>
      </c>
      <c r="AZ98" s="190"/>
      <c r="BA98" s="190"/>
      <c r="BB98" s="190"/>
      <c r="BC98" s="190"/>
      <c r="BD98" s="190"/>
      <c r="BE98" s="194">
        <f>IF(U98="základní",N98,0)</f>
        <v>0</v>
      </c>
      <c r="BF98" s="194">
        <f>IF(U98="snížená",N98,0)</f>
        <v>0</v>
      </c>
      <c r="BG98" s="194">
        <f>IF(U98="zákl. přenesená",N98,0)</f>
        <v>0</v>
      </c>
      <c r="BH98" s="194">
        <f>IF(U98="sníž. přenesená",N98,0)</f>
        <v>0</v>
      </c>
      <c r="BI98" s="194">
        <f>IF(U98="nulová",N98,0)</f>
        <v>0</v>
      </c>
      <c r="BJ98" s="193" t="s">
        <v>11</v>
      </c>
      <c r="BK98" s="190"/>
      <c r="BL98" s="190"/>
      <c r="BM98" s="190"/>
    </row>
    <row r="99" spans="2:65" s="1" customFormat="1" ht="18" customHeight="1">
      <c r="B99" s="185"/>
      <c r="C99" s="186"/>
      <c r="D99" s="187" t="s">
        <v>145</v>
      </c>
      <c r="E99" s="186"/>
      <c r="F99" s="186"/>
      <c r="G99" s="186"/>
      <c r="H99" s="186"/>
      <c r="I99" s="186"/>
      <c r="J99" s="186"/>
      <c r="K99" s="186"/>
      <c r="L99" s="186"/>
      <c r="M99" s="186"/>
      <c r="N99" s="145">
        <f>ROUND(N90*T99,0)</f>
        <v>0</v>
      </c>
      <c r="O99" s="188"/>
      <c r="P99" s="188"/>
      <c r="Q99" s="188"/>
      <c r="R99" s="189"/>
      <c r="S99" s="190"/>
      <c r="T99" s="195"/>
      <c r="U99" s="196" t="s">
        <v>40</v>
      </c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3" t="s">
        <v>146</v>
      </c>
      <c r="AZ99" s="190"/>
      <c r="BA99" s="190"/>
      <c r="BB99" s="190"/>
      <c r="BC99" s="190"/>
      <c r="BD99" s="190"/>
      <c r="BE99" s="194">
        <f>IF(U99="základní",N99,0)</f>
        <v>0</v>
      </c>
      <c r="BF99" s="194">
        <f>IF(U99="snížená",N99,0)</f>
        <v>0</v>
      </c>
      <c r="BG99" s="194">
        <f>IF(U99="zákl. přenesená",N99,0)</f>
        <v>0</v>
      </c>
      <c r="BH99" s="194">
        <f>IF(U99="sníž. přenesená",N99,0)</f>
        <v>0</v>
      </c>
      <c r="BI99" s="194">
        <f>IF(U99="nulová",N99,0)</f>
        <v>0</v>
      </c>
      <c r="BJ99" s="193" t="s">
        <v>11</v>
      </c>
      <c r="BK99" s="190"/>
      <c r="BL99" s="190"/>
      <c r="BM99" s="190"/>
    </row>
    <row r="100" spans="2:18" s="1" customFormat="1" ht="13.5"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50"/>
    </row>
    <row r="101" spans="2:18" s="1" customFormat="1" ht="29.25" customHeight="1">
      <c r="B101" s="48"/>
      <c r="C101" s="155" t="s">
        <v>117</v>
      </c>
      <c r="D101" s="156"/>
      <c r="E101" s="156"/>
      <c r="F101" s="156"/>
      <c r="G101" s="156"/>
      <c r="H101" s="156"/>
      <c r="I101" s="156"/>
      <c r="J101" s="156"/>
      <c r="K101" s="156"/>
      <c r="L101" s="157">
        <f>ROUND(SUM(N90+N93),0)</f>
        <v>0</v>
      </c>
      <c r="M101" s="157"/>
      <c r="N101" s="157"/>
      <c r="O101" s="157"/>
      <c r="P101" s="157"/>
      <c r="Q101" s="157"/>
      <c r="R101" s="50"/>
    </row>
    <row r="102" spans="2:18" s="1" customFormat="1" ht="6.95" customHeight="1">
      <c r="B102" s="77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9"/>
    </row>
    <row r="106" spans="2:18" s="1" customFormat="1" ht="6.95" customHeight="1">
      <c r="B106" s="80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2"/>
    </row>
    <row r="107" spans="2:18" s="1" customFormat="1" ht="36.95" customHeight="1">
      <c r="B107" s="48"/>
      <c r="C107" s="29" t="s">
        <v>147</v>
      </c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50"/>
    </row>
    <row r="108" spans="2:18" s="1" customFormat="1" ht="6.95" customHeight="1"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50"/>
    </row>
    <row r="109" spans="2:18" s="1" customFormat="1" ht="30" customHeight="1">
      <c r="B109" s="48"/>
      <c r="C109" s="40" t="s">
        <v>20</v>
      </c>
      <c r="D109" s="49"/>
      <c r="E109" s="49"/>
      <c r="F109" s="160" t="str">
        <f>F6</f>
        <v>LITOMYŠL</v>
      </c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9"/>
      <c r="R109" s="50"/>
    </row>
    <row r="110" spans="2:18" ht="30" customHeight="1">
      <c r="B110" s="28"/>
      <c r="C110" s="40" t="s">
        <v>124</v>
      </c>
      <c r="D110" s="33"/>
      <c r="E110" s="33"/>
      <c r="F110" s="160" t="s">
        <v>125</v>
      </c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1"/>
    </row>
    <row r="111" spans="2:18" ht="30" customHeight="1">
      <c r="B111" s="28"/>
      <c r="C111" s="40" t="s">
        <v>126</v>
      </c>
      <c r="D111" s="33"/>
      <c r="E111" s="33"/>
      <c r="F111" s="160" t="s">
        <v>840</v>
      </c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1"/>
    </row>
    <row r="112" spans="2:18" s="1" customFormat="1" ht="36.95" customHeight="1">
      <c r="B112" s="48"/>
      <c r="C112" s="87" t="s">
        <v>128</v>
      </c>
      <c r="D112" s="49"/>
      <c r="E112" s="49"/>
      <c r="F112" s="89" t="str">
        <f>F9</f>
        <v>2 - Software a služby</v>
      </c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</row>
    <row r="113" spans="2:18" s="1" customFormat="1" ht="6.95" customHeight="1">
      <c r="B113" s="48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50"/>
    </row>
    <row r="114" spans="2:18" s="1" customFormat="1" ht="18" customHeight="1">
      <c r="B114" s="48"/>
      <c r="C114" s="40" t="s">
        <v>24</v>
      </c>
      <c r="D114" s="49"/>
      <c r="E114" s="49"/>
      <c r="F114" s="35" t="str">
        <f>F11</f>
        <v xml:space="preserve"> </v>
      </c>
      <c r="G114" s="49"/>
      <c r="H114" s="49"/>
      <c r="I114" s="49"/>
      <c r="J114" s="49"/>
      <c r="K114" s="40" t="s">
        <v>26</v>
      </c>
      <c r="L114" s="49"/>
      <c r="M114" s="92" t="str">
        <f>IF(O11="","",O11)</f>
        <v>17. 7. 2018</v>
      </c>
      <c r="N114" s="92"/>
      <c r="O114" s="92"/>
      <c r="P114" s="92"/>
      <c r="Q114" s="49"/>
      <c r="R114" s="50"/>
    </row>
    <row r="115" spans="2:18" s="1" customFormat="1" ht="6.95" customHeight="1">
      <c r="B115" s="48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50"/>
    </row>
    <row r="116" spans="2:18" s="1" customFormat="1" ht="13.5">
      <c r="B116" s="48"/>
      <c r="C116" s="40" t="s">
        <v>28</v>
      </c>
      <c r="D116" s="49"/>
      <c r="E116" s="49"/>
      <c r="F116" s="35" t="str">
        <f>E14</f>
        <v xml:space="preserve"> </v>
      </c>
      <c r="G116" s="49"/>
      <c r="H116" s="49"/>
      <c r="I116" s="49"/>
      <c r="J116" s="49"/>
      <c r="K116" s="40" t="s">
        <v>33</v>
      </c>
      <c r="L116" s="49"/>
      <c r="M116" s="35" t="str">
        <f>E20</f>
        <v xml:space="preserve"> </v>
      </c>
      <c r="N116" s="35"/>
      <c r="O116" s="35"/>
      <c r="P116" s="35"/>
      <c r="Q116" s="35"/>
      <c r="R116" s="50"/>
    </row>
    <row r="117" spans="2:18" s="1" customFormat="1" ht="14.4" customHeight="1">
      <c r="B117" s="48"/>
      <c r="C117" s="40" t="s">
        <v>31</v>
      </c>
      <c r="D117" s="49"/>
      <c r="E117" s="49"/>
      <c r="F117" s="35" t="str">
        <f>IF(E17="","",E17)</f>
        <v>Vyplň údaj</v>
      </c>
      <c r="G117" s="49"/>
      <c r="H117" s="49"/>
      <c r="I117" s="49"/>
      <c r="J117" s="49"/>
      <c r="K117" s="40" t="s">
        <v>34</v>
      </c>
      <c r="L117" s="49"/>
      <c r="M117" s="35" t="str">
        <f>E23</f>
        <v xml:space="preserve"> </v>
      </c>
      <c r="N117" s="35"/>
      <c r="O117" s="35"/>
      <c r="P117" s="35"/>
      <c r="Q117" s="35"/>
      <c r="R117" s="50"/>
    </row>
    <row r="118" spans="2:18" s="1" customFormat="1" ht="10.3" customHeight="1"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50"/>
    </row>
    <row r="119" spans="2:27" s="8" customFormat="1" ht="29.25" customHeight="1">
      <c r="B119" s="197"/>
      <c r="C119" s="198" t="s">
        <v>148</v>
      </c>
      <c r="D119" s="199" t="s">
        <v>149</v>
      </c>
      <c r="E119" s="199" t="s">
        <v>57</v>
      </c>
      <c r="F119" s="199" t="s">
        <v>150</v>
      </c>
      <c r="G119" s="199"/>
      <c r="H119" s="199"/>
      <c r="I119" s="199"/>
      <c r="J119" s="199" t="s">
        <v>151</v>
      </c>
      <c r="K119" s="199" t="s">
        <v>152</v>
      </c>
      <c r="L119" s="199" t="s">
        <v>153</v>
      </c>
      <c r="M119" s="199"/>
      <c r="N119" s="199" t="s">
        <v>133</v>
      </c>
      <c r="O119" s="199"/>
      <c r="P119" s="199"/>
      <c r="Q119" s="200"/>
      <c r="R119" s="201"/>
      <c r="T119" s="102" t="s">
        <v>154</v>
      </c>
      <c r="U119" s="103" t="s">
        <v>39</v>
      </c>
      <c r="V119" s="103" t="s">
        <v>155</v>
      </c>
      <c r="W119" s="103" t="s">
        <v>156</v>
      </c>
      <c r="X119" s="103" t="s">
        <v>157</v>
      </c>
      <c r="Y119" s="103" t="s">
        <v>158</v>
      </c>
      <c r="Z119" s="103" t="s">
        <v>159</v>
      </c>
      <c r="AA119" s="104" t="s">
        <v>160</v>
      </c>
    </row>
    <row r="120" spans="2:63" s="1" customFormat="1" ht="29.25" customHeight="1">
      <c r="B120" s="48"/>
      <c r="C120" s="106" t="s">
        <v>130</v>
      </c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256">
        <f>BK120</f>
        <v>0</v>
      </c>
      <c r="O120" s="257"/>
      <c r="P120" s="257"/>
      <c r="Q120" s="257"/>
      <c r="R120" s="50"/>
      <c r="T120" s="105"/>
      <c r="U120" s="69"/>
      <c r="V120" s="69"/>
      <c r="W120" s="204">
        <f>W121+SUM(W122:W126)</f>
        <v>0</v>
      </c>
      <c r="X120" s="69"/>
      <c r="Y120" s="204">
        <f>Y121+SUM(Y122:Y126)</f>
        <v>0</v>
      </c>
      <c r="Z120" s="69"/>
      <c r="AA120" s="205">
        <f>AA121+SUM(AA122:AA126)</f>
        <v>0</v>
      </c>
      <c r="AT120" s="24" t="s">
        <v>74</v>
      </c>
      <c r="AU120" s="24" t="s">
        <v>135</v>
      </c>
      <c r="BK120" s="206">
        <f>BK121+SUM(BK122:BK126)</f>
        <v>0</v>
      </c>
    </row>
    <row r="121" spans="2:65" s="1" customFormat="1" ht="25.5" customHeight="1">
      <c r="B121" s="185"/>
      <c r="C121" s="219" t="s">
        <v>11</v>
      </c>
      <c r="D121" s="219" t="s">
        <v>163</v>
      </c>
      <c r="E121" s="220" t="s">
        <v>877</v>
      </c>
      <c r="F121" s="221" t="s">
        <v>878</v>
      </c>
      <c r="G121" s="221"/>
      <c r="H121" s="221"/>
      <c r="I121" s="221"/>
      <c r="J121" s="222" t="s">
        <v>5</v>
      </c>
      <c r="K121" s="223">
        <v>45</v>
      </c>
      <c r="L121" s="224">
        <v>0</v>
      </c>
      <c r="M121" s="224"/>
      <c r="N121" s="225">
        <f>ROUND(L121*K121,0)</f>
        <v>0</v>
      </c>
      <c r="O121" s="225"/>
      <c r="P121" s="225"/>
      <c r="Q121" s="225"/>
      <c r="R121" s="189"/>
      <c r="T121" s="226" t="s">
        <v>5</v>
      </c>
      <c r="U121" s="58" t="s">
        <v>40</v>
      </c>
      <c r="V121" s="49"/>
      <c r="W121" s="227">
        <f>V121*K121</f>
        <v>0</v>
      </c>
      <c r="X121" s="227">
        <v>0</v>
      </c>
      <c r="Y121" s="227">
        <f>X121*K121</f>
        <v>0</v>
      </c>
      <c r="Z121" s="227">
        <v>0</v>
      </c>
      <c r="AA121" s="228">
        <f>Z121*K121</f>
        <v>0</v>
      </c>
      <c r="AR121" s="24" t="s">
        <v>161</v>
      </c>
      <c r="AT121" s="24" t="s">
        <v>163</v>
      </c>
      <c r="AU121" s="24" t="s">
        <v>75</v>
      </c>
      <c r="AY121" s="24" t="s">
        <v>162</v>
      </c>
      <c r="BE121" s="149">
        <f>IF(U121="základní",N121,0)</f>
        <v>0</v>
      </c>
      <c r="BF121" s="149">
        <f>IF(U121="snížená",N121,0)</f>
        <v>0</v>
      </c>
      <c r="BG121" s="149">
        <f>IF(U121="zákl. přenesená",N121,0)</f>
        <v>0</v>
      </c>
      <c r="BH121" s="149">
        <f>IF(U121="sníž. přenesená",N121,0)</f>
        <v>0</v>
      </c>
      <c r="BI121" s="149">
        <f>IF(U121="nulová",N121,0)</f>
        <v>0</v>
      </c>
      <c r="BJ121" s="24" t="s">
        <v>11</v>
      </c>
      <c r="BK121" s="149">
        <f>ROUND(L121*K121,0)</f>
        <v>0</v>
      </c>
      <c r="BL121" s="24" t="s">
        <v>161</v>
      </c>
      <c r="BM121" s="24" t="s">
        <v>84</v>
      </c>
    </row>
    <row r="122" spans="2:65" s="1" customFormat="1" ht="25.5" customHeight="1">
      <c r="B122" s="185"/>
      <c r="C122" s="219" t="s">
        <v>84</v>
      </c>
      <c r="D122" s="219" t="s">
        <v>163</v>
      </c>
      <c r="E122" s="220" t="s">
        <v>879</v>
      </c>
      <c r="F122" s="221" t="s">
        <v>880</v>
      </c>
      <c r="G122" s="221"/>
      <c r="H122" s="221"/>
      <c r="I122" s="221"/>
      <c r="J122" s="222" t="s">
        <v>5</v>
      </c>
      <c r="K122" s="223">
        <v>45</v>
      </c>
      <c r="L122" s="224">
        <v>0</v>
      </c>
      <c r="M122" s="224"/>
      <c r="N122" s="225">
        <f>ROUND(L122*K122,0)</f>
        <v>0</v>
      </c>
      <c r="O122" s="225"/>
      <c r="P122" s="225"/>
      <c r="Q122" s="225"/>
      <c r="R122" s="189"/>
      <c r="T122" s="226" t="s">
        <v>5</v>
      </c>
      <c r="U122" s="58" t="s">
        <v>40</v>
      </c>
      <c r="V122" s="49"/>
      <c r="W122" s="227">
        <f>V122*K122</f>
        <v>0</v>
      </c>
      <c r="X122" s="227">
        <v>0</v>
      </c>
      <c r="Y122" s="227">
        <f>X122*K122</f>
        <v>0</v>
      </c>
      <c r="Z122" s="227">
        <v>0</v>
      </c>
      <c r="AA122" s="228">
        <f>Z122*K122</f>
        <v>0</v>
      </c>
      <c r="AR122" s="24" t="s">
        <v>161</v>
      </c>
      <c r="AT122" s="24" t="s">
        <v>163</v>
      </c>
      <c r="AU122" s="24" t="s">
        <v>75</v>
      </c>
      <c r="AY122" s="24" t="s">
        <v>162</v>
      </c>
      <c r="BE122" s="149">
        <f>IF(U122="základní",N122,0)</f>
        <v>0</v>
      </c>
      <c r="BF122" s="149">
        <f>IF(U122="snížená",N122,0)</f>
        <v>0</v>
      </c>
      <c r="BG122" s="149">
        <f>IF(U122="zákl. přenesená",N122,0)</f>
        <v>0</v>
      </c>
      <c r="BH122" s="149">
        <f>IF(U122="sníž. přenesená",N122,0)</f>
        <v>0</v>
      </c>
      <c r="BI122" s="149">
        <f>IF(U122="nulová",N122,0)</f>
        <v>0</v>
      </c>
      <c r="BJ122" s="24" t="s">
        <v>11</v>
      </c>
      <c r="BK122" s="149">
        <f>ROUND(L122*K122,0)</f>
        <v>0</v>
      </c>
      <c r="BL122" s="24" t="s">
        <v>161</v>
      </c>
      <c r="BM122" s="24" t="s">
        <v>161</v>
      </c>
    </row>
    <row r="123" spans="2:65" s="1" customFormat="1" ht="25.5" customHeight="1">
      <c r="B123" s="185"/>
      <c r="C123" s="219" t="s">
        <v>88</v>
      </c>
      <c r="D123" s="219" t="s">
        <v>163</v>
      </c>
      <c r="E123" s="220" t="s">
        <v>881</v>
      </c>
      <c r="F123" s="221" t="s">
        <v>882</v>
      </c>
      <c r="G123" s="221"/>
      <c r="H123" s="221"/>
      <c r="I123" s="221"/>
      <c r="J123" s="222" t="s">
        <v>5</v>
      </c>
      <c r="K123" s="223">
        <v>45</v>
      </c>
      <c r="L123" s="224">
        <v>0</v>
      </c>
      <c r="M123" s="224"/>
      <c r="N123" s="225">
        <f>ROUND(L123*K123,0)</f>
        <v>0</v>
      </c>
      <c r="O123" s="225"/>
      <c r="P123" s="225"/>
      <c r="Q123" s="225"/>
      <c r="R123" s="189"/>
      <c r="T123" s="226" t="s">
        <v>5</v>
      </c>
      <c r="U123" s="58" t="s">
        <v>40</v>
      </c>
      <c r="V123" s="49"/>
      <c r="W123" s="227">
        <f>V123*K123</f>
        <v>0</v>
      </c>
      <c r="X123" s="227">
        <v>0</v>
      </c>
      <c r="Y123" s="227">
        <f>X123*K123</f>
        <v>0</v>
      </c>
      <c r="Z123" s="227">
        <v>0</v>
      </c>
      <c r="AA123" s="228">
        <f>Z123*K123</f>
        <v>0</v>
      </c>
      <c r="AR123" s="24" t="s">
        <v>161</v>
      </c>
      <c r="AT123" s="24" t="s">
        <v>163</v>
      </c>
      <c r="AU123" s="24" t="s">
        <v>75</v>
      </c>
      <c r="AY123" s="24" t="s">
        <v>162</v>
      </c>
      <c r="BE123" s="149">
        <f>IF(U123="základní",N123,0)</f>
        <v>0</v>
      </c>
      <c r="BF123" s="149">
        <f>IF(U123="snížená",N123,0)</f>
        <v>0</v>
      </c>
      <c r="BG123" s="149">
        <f>IF(U123="zákl. přenesená",N123,0)</f>
        <v>0</v>
      </c>
      <c r="BH123" s="149">
        <f>IF(U123="sníž. přenesená",N123,0)</f>
        <v>0</v>
      </c>
      <c r="BI123" s="149">
        <f>IF(U123="nulová",N123,0)</f>
        <v>0</v>
      </c>
      <c r="BJ123" s="24" t="s">
        <v>11</v>
      </c>
      <c r="BK123" s="149">
        <f>ROUND(L123*K123,0)</f>
        <v>0</v>
      </c>
      <c r="BL123" s="24" t="s">
        <v>161</v>
      </c>
      <c r="BM123" s="24" t="s">
        <v>172</v>
      </c>
    </row>
    <row r="124" spans="2:65" s="1" customFormat="1" ht="25.5" customHeight="1">
      <c r="B124" s="185"/>
      <c r="C124" s="219" t="s">
        <v>161</v>
      </c>
      <c r="D124" s="219" t="s">
        <v>163</v>
      </c>
      <c r="E124" s="220" t="s">
        <v>883</v>
      </c>
      <c r="F124" s="221" t="s">
        <v>884</v>
      </c>
      <c r="G124" s="221"/>
      <c r="H124" s="221"/>
      <c r="I124" s="221"/>
      <c r="J124" s="222" t="s">
        <v>5</v>
      </c>
      <c r="K124" s="223">
        <v>1</v>
      </c>
      <c r="L124" s="224">
        <v>0</v>
      </c>
      <c r="M124" s="224"/>
      <c r="N124" s="225">
        <f>ROUND(L124*K124,0)</f>
        <v>0</v>
      </c>
      <c r="O124" s="225"/>
      <c r="P124" s="225"/>
      <c r="Q124" s="225"/>
      <c r="R124" s="189"/>
      <c r="T124" s="226" t="s">
        <v>5</v>
      </c>
      <c r="U124" s="58" t="s">
        <v>40</v>
      </c>
      <c r="V124" s="49"/>
      <c r="W124" s="227">
        <f>V124*K124</f>
        <v>0</v>
      </c>
      <c r="X124" s="227">
        <v>0</v>
      </c>
      <c r="Y124" s="227">
        <f>X124*K124</f>
        <v>0</v>
      </c>
      <c r="Z124" s="227">
        <v>0</v>
      </c>
      <c r="AA124" s="228">
        <f>Z124*K124</f>
        <v>0</v>
      </c>
      <c r="AR124" s="24" t="s">
        <v>161</v>
      </c>
      <c r="AT124" s="24" t="s">
        <v>163</v>
      </c>
      <c r="AU124" s="24" t="s">
        <v>75</v>
      </c>
      <c r="AY124" s="24" t="s">
        <v>162</v>
      </c>
      <c r="BE124" s="149">
        <f>IF(U124="základní",N124,0)</f>
        <v>0</v>
      </c>
      <c r="BF124" s="149">
        <f>IF(U124="snížená",N124,0)</f>
        <v>0</v>
      </c>
      <c r="BG124" s="149">
        <f>IF(U124="zákl. přenesená",N124,0)</f>
        <v>0</v>
      </c>
      <c r="BH124" s="149">
        <f>IF(U124="sníž. přenesená",N124,0)</f>
        <v>0</v>
      </c>
      <c r="BI124" s="149">
        <f>IF(U124="nulová",N124,0)</f>
        <v>0</v>
      </c>
      <c r="BJ124" s="24" t="s">
        <v>11</v>
      </c>
      <c r="BK124" s="149">
        <f>ROUND(L124*K124,0)</f>
        <v>0</v>
      </c>
      <c r="BL124" s="24" t="s">
        <v>161</v>
      </c>
      <c r="BM124" s="24" t="s">
        <v>496</v>
      </c>
    </row>
    <row r="125" spans="2:65" s="1" customFormat="1" ht="25.5" customHeight="1">
      <c r="B125" s="185"/>
      <c r="C125" s="219" t="s">
        <v>168</v>
      </c>
      <c r="D125" s="219" t="s">
        <v>163</v>
      </c>
      <c r="E125" s="220" t="s">
        <v>885</v>
      </c>
      <c r="F125" s="221" t="s">
        <v>886</v>
      </c>
      <c r="G125" s="221"/>
      <c r="H125" s="221"/>
      <c r="I125" s="221"/>
      <c r="J125" s="222" t="s">
        <v>5</v>
      </c>
      <c r="K125" s="223">
        <v>1</v>
      </c>
      <c r="L125" s="224">
        <v>0</v>
      </c>
      <c r="M125" s="224"/>
      <c r="N125" s="225">
        <f>ROUND(L125*K125,0)</f>
        <v>0</v>
      </c>
      <c r="O125" s="225"/>
      <c r="P125" s="225"/>
      <c r="Q125" s="225"/>
      <c r="R125" s="189"/>
      <c r="T125" s="226" t="s">
        <v>5</v>
      </c>
      <c r="U125" s="58" t="s">
        <v>40</v>
      </c>
      <c r="V125" s="49"/>
      <c r="W125" s="227">
        <f>V125*K125</f>
        <v>0</v>
      </c>
      <c r="X125" s="227">
        <v>0</v>
      </c>
      <c r="Y125" s="227">
        <f>X125*K125</f>
        <v>0</v>
      </c>
      <c r="Z125" s="227">
        <v>0</v>
      </c>
      <c r="AA125" s="228">
        <f>Z125*K125</f>
        <v>0</v>
      </c>
      <c r="AR125" s="24" t="s">
        <v>161</v>
      </c>
      <c r="AT125" s="24" t="s">
        <v>163</v>
      </c>
      <c r="AU125" s="24" t="s">
        <v>75</v>
      </c>
      <c r="AY125" s="24" t="s">
        <v>162</v>
      </c>
      <c r="BE125" s="149">
        <f>IF(U125="základní",N125,0)</f>
        <v>0</v>
      </c>
      <c r="BF125" s="149">
        <f>IF(U125="snížená",N125,0)</f>
        <v>0</v>
      </c>
      <c r="BG125" s="149">
        <f>IF(U125="zákl. přenesená",N125,0)</f>
        <v>0</v>
      </c>
      <c r="BH125" s="149">
        <f>IF(U125="sníž. přenesená",N125,0)</f>
        <v>0</v>
      </c>
      <c r="BI125" s="149">
        <f>IF(U125="nulová",N125,0)</f>
        <v>0</v>
      </c>
      <c r="BJ125" s="24" t="s">
        <v>11</v>
      </c>
      <c r="BK125" s="149">
        <f>ROUND(L125*K125,0)</f>
        <v>0</v>
      </c>
      <c r="BL125" s="24" t="s">
        <v>161</v>
      </c>
      <c r="BM125" s="24" t="s">
        <v>306</v>
      </c>
    </row>
    <row r="126" spans="2:63" s="1" customFormat="1" ht="49.9" customHeight="1">
      <c r="B126" s="48"/>
      <c r="C126" s="49"/>
      <c r="D126" s="209" t="s">
        <v>198</v>
      </c>
      <c r="E126" s="49"/>
      <c r="F126" s="49"/>
      <c r="G126" s="49"/>
      <c r="H126" s="49"/>
      <c r="I126" s="49"/>
      <c r="J126" s="49"/>
      <c r="K126" s="49"/>
      <c r="L126" s="49"/>
      <c r="M126" s="49"/>
      <c r="N126" s="229">
        <f>BK126</f>
        <v>0</v>
      </c>
      <c r="O126" s="230"/>
      <c r="P126" s="230"/>
      <c r="Q126" s="230"/>
      <c r="R126" s="50"/>
      <c r="T126" s="231"/>
      <c r="U126" s="49"/>
      <c r="V126" s="49"/>
      <c r="W126" s="49"/>
      <c r="X126" s="49"/>
      <c r="Y126" s="49"/>
      <c r="Z126" s="49"/>
      <c r="AA126" s="96"/>
      <c r="AT126" s="24" t="s">
        <v>74</v>
      </c>
      <c r="AU126" s="24" t="s">
        <v>75</v>
      </c>
      <c r="AY126" s="24" t="s">
        <v>199</v>
      </c>
      <c r="BK126" s="149">
        <f>SUM(BK127:BK131)</f>
        <v>0</v>
      </c>
    </row>
    <row r="127" spans="2:63" s="1" customFormat="1" ht="22.3" customHeight="1">
      <c r="B127" s="48"/>
      <c r="C127" s="232" t="s">
        <v>5</v>
      </c>
      <c r="D127" s="232" t="s">
        <v>163</v>
      </c>
      <c r="E127" s="233" t="s">
        <v>5</v>
      </c>
      <c r="F127" s="234" t="s">
        <v>5</v>
      </c>
      <c r="G127" s="234"/>
      <c r="H127" s="234"/>
      <c r="I127" s="234"/>
      <c r="J127" s="235" t="s">
        <v>5</v>
      </c>
      <c r="K127" s="236"/>
      <c r="L127" s="224"/>
      <c r="M127" s="237"/>
      <c r="N127" s="237">
        <f>BK127</f>
        <v>0</v>
      </c>
      <c r="O127" s="237"/>
      <c r="P127" s="237"/>
      <c r="Q127" s="237"/>
      <c r="R127" s="50"/>
      <c r="T127" s="226" t="s">
        <v>5</v>
      </c>
      <c r="U127" s="238" t="s">
        <v>40</v>
      </c>
      <c r="V127" s="49"/>
      <c r="W127" s="49"/>
      <c r="X127" s="49"/>
      <c r="Y127" s="49"/>
      <c r="Z127" s="49"/>
      <c r="AA127" s="96"/>
      <c r="AT127" s="24" t="s">
        <v>199</v>
      </c>
      <c r="AU127" s="24" t="s">
        <v>11</v>
      </c>
      <c r="AY127" s="24" t="s">
        <v>199</v>
      </c>
      <c r="BE127" s="149">
        <f>IF(U127="základní",N127,0)</f>
        <v>0</v>
      </c>
      <c r="BF127" s="149">
        <f>IF(U127="snížená",N127,0)</f>
        <v>0</v>
      </c>
      <c r="BG127" s="149">
        <f>IF(U127="zákl. přenesená",N127,0)</f>
        <v>0</v>
      </c>
      <c r="BH127" s="149">
        <f>IF(U127="sníž. přenesená",N127,0)</f>
        <v>0</v>
      </c>
      <c r="BI127" s="149">
        <f>IF(U127="nulová",N127,0)</f>
        <v>0</v>
      </c>
      <c r="BJ127" s="24" t="s">
        <v>11</v>
      </c>
      <c r="BK127" s="149">
        <f>L127*K127</f>
        <v>0</v>
      </c>
    </row>
    <row r="128" spans="2:63" s="1" customFormat="1" ht="22.3" customHeight="1">
      <c r="B128" s="48"/>
      <c r="C128" s="232" t="s">
        <v>5</v>
      </c>
      <c r="D128" s="232" t="s">
        <v>163</v>
      </c>
      <c r="E128" s="233" t="s">
        <v>5</v>
      </c>
      <c r="F128" s="234" t="s">
        <v>5</v>
      </c>
      <c r="G128" s="234"/>
      <c r="H128" s="234"/>
      <c r="I128" s="234"/>
      <c r="J128" s="235" t="s">
        <v>5</v>
      </c>
      <c r="K128" s="236"/>
      <c r="L128" s="224"/>
      <c r="M128" s="237"/>
      <c r="N128" s="237">
        <f>BK128</f>
        <v>0</v>
      </c>
      <c r="O128" s="237"/>
      <c r="P128" s="237"/>
      <c r="Q128" s="237"/>
      <c r="R128" s="50"/>
      <c r="T128" s="226" t="s">
        <v>5</v>
      </c>
      <c r="U128" s="238" t="s">
        <v>40</v>
      </c>
      <c r="V128" s="49"/>
      <c r="W128" s="49"/>
      <c r="X128" s="49"/>
      <c r="Y128" s="49"/>
      <c r="Z128" s="49"/>
      <c r="AA128" s="96"/>
      <c r="AT128" s="24" t="s">
        <v>199</v>
      </c>
      <c r="AU128" s="24" t="s">
        <v>11</v>
      </c>
      <c r="AY128" s="24" t="s">
        <v>199</v>
      </c>
      <c r="BE128" s="149">
        <f>IF(U128="základní",N128,0)</f>
        <v>0</v>
      </c>
      <c r="BF128" s="149">
        <f>IF(U128="snížená",N128,0)</f>
        <v>0</v>
      </c>
      <c r="BG128" s="149">
        <f>IF(U128="zákl. přenesená",N128,0)</f>
        <v>0</v>
      </c>
      <c r="BH128" s="149">
        <f>IF(U128="sníž. přenesená",N128,0)</f>
        <v>0</v>
      </c>
      <c r="BI128" s="149">
        <f>IF(U128="nulová",N128,0)</f>
        <v>0</v>
      </c>
      <c r="BJ128" s="24" t="s">
        <v>11</v>
      </c>
      <c r="BK128" s="149">
        <f>L128*K128</f>
        <v>0</v>
      </c>
    </row>
    <row r="129" spans="2:63" s="1" customFormat="1" ht="22.3" customHeight="1">
      <c r="B129" s="48"/>
      <c r="C129" s="232" t="s">
        <v>5</v>
      </c>
      <c r="D129" s="232" t="s">
        <v>163</v>
      </c>
      <c r="E129" s="233" t="s">
        <v>5</v>
      </c>
      <c r="F129" s="234" t="s">
        <v>5</v>
      </c>
      <c r="G129" s="234"/>
      <c r="H129" s="234"/>
      <c r="I129" s="234"/>
      <c r="J129" s="235" t="s">
        <v>5</v>
      </c>
      <c r="K129" s="236"/>
      <c r="L129" s="224"/>
      <c r="M129" s="237"/>
      <c r="N129" s="237">
        <f>BK129</f>
        <v>0</v>
      </c>
      <c r="O129" s="237"/>
      <c r="P129" s="237"/>
      <c r="Q129" s="237"/>
      <c r="R129" s="50"/>
      <c r="T129" s="226" t="s">
        <v>5</v>
      </c>
      <c r="U129" s="238" t="s">
        <v>40</v>
      </c>
      <c r="V129" s="49"/>
      <c r="W129" s="49"/>
      <c r="X129" s="49"/>
      <c r="Y129" s="49"/>
      <c r="Z129" s="49"/>
      <c r="AA129" s="96"/>
      <c r="AT129" s="24" t="s">
        <v>199</v>
      </c>
      <c r="AU129" s="24" t="s">
        <v>11</v>
      </c>
      <c r="AY129" s="24" t="s">
        <v>199</v>
      </c>
      <c r="BE129" s="149">
        <f>IF(U129="základní",N129,0)</f>
        <v>0</v>
      </c>
      <c r="BF129" s="149">
        <f>IF(U129="snížená",N129,0)</f>
        <v>0</v>
      </c>
      <c r="BG129" s="149">
        <f>IF(U129="zákl. přenesená",N129,0)</f>
        <v>0</v>
      </c>
      <c r="BH129" s="149">
        <f>IF(U129="sníž. přenesená",N129,0)</f>
        <v>0</v>
      </c>
      <c r="BI129" s="149">
        <f>IF(U129="nulová",N129,0)</f>
        <v>0</v>
      </c>
      <c r="BJ129" s="24" t="s">
        <v>11</v>
      </c>
      <c r="BK129" s="149">
        <f>L129*K129</f>
        <v>0</v>
      </c>
    </row>
    <row r="130" spans="2:63" s="1" customFormat="1" ht="22.3" customHeight="1">
      <c r="B130" s="48"/>
      <c r="C130" s="232" t="s">
        <v>5</v>
      </c>
      <c r="D130" s="232" t="s">
        <v>163</v>
      </c>
      <c r="E130" s="233" t="s">
        <v>5</v>
      </c>
      <c r="F130" s="234" t="s">
        <v>5</v>
      </c>
      <c r="G130" s="234"/>
      <c r="H130" s="234"/>
      <c r="I130" s="234"/>
      <c r="J130" s="235" t="s">
        <v>5</v>
      </c>
      <c r="K130" s="236"/>
      <c r="L130" s="224"/>
      <c r="M130" s="237"/>
      <c r="N130" s="237">
        <f>BK130</f>
        <v>0</v>
      </c>
      <c r="O130" s="237"/>
      <c r="P130" s="237"/>
      <c r="Q130" s="237"/>
      <c r="R130" s="50"/>
      <c r="T130" s="226" t="s">
        <v>5</v>
      </c>
      <c r="U130" s="238" t="s">
        <v>40</v>
      </c>
      <c r="V130" s="49"/>
      <c r="W130" s="49"/>
      <c r="X130" s="49"/>
      <c r="Y130" s="49"/>
      <c r="Z130" s="49"/>
      <c r="AA130" s="96"/>
      <c r="AT130" s="24" t="s">
        <v>199</v>
      </c>
      <c r="AU130" s="24" t="s">
        <v>11</v>
      </c>
      <c r="AY130" s="24" t="s">
        <v>199</v>
      </c>
      <c r="BE130" s="149">
        <f>IF(U130="základní",N130,0)</f>
        <v>0</v>
      </c>
      <c r="BF130" s="149">
        <f>IF(U130="snížená",N130,0)</f>
        <v>0</v>
      </c>
      <c r="BG130" s="149">
        <f>IF(U130="zákl. přenesená",N130,0)</f>
        <v>0</v>
      </c>
      <c r="BH130" s="149">
        <f>IF(U130="sníž. přenesená",N130,0)</f>
        <v>0</v>
      </c>
      <c r="BI130" s="149">
        <f>IF(U130="nulová",N130,0)</f>
        <v>0</v>
      </c>
      <c r="BJ130" s="24" t="s">
        <v>11</v>
      </c>
      <c r="BK130" s="149">
        <f>L130*K130</f>
        <v>0</v>
      </c>
    </row>
    <row r="131" spans="2:63" s="1" customFormat="1" ht="22.3" customHeight="1">
      <c r="B131" s="48"/>
      <c r="C131" s="232" t="s">
        <v>5</v>
      </c>
      <c r="D131" s="232" t="s">
        <v>163</v>
      </c>
      <c r="E131" s="233" t="s">
        <v>5</v>
      </c>
      <c r="F131" s="234" t="s">
        <v>5</v>
      </c>
      <c r="G131" s="234"/>
      <c r="H131" s="234"/>
      <c r="I131" s="234"/>
      <c r="J131" s="235" t="s">
        <v>5</v>
      </c>
      <c r="K131" s="236"/>
      <c r="L131" s="224"/>
      <c r="M131" s="237"/>
      <c r="N131" s="237">
        <f>BK131</f>
        <v>0</v>
      </c>
      <c r="O131" s="237"/>
      <c r="P131" s="237"/>
      <c r="Q131" s="237"/>
      <c r="R131" s="50"/>
      <c r="T131" s="226" t="s">
        <v>5</v>
      </c>
      <c r="U131" s="238" t="s">
        <v>40</v>
      </c>
      <c r="V131" s="74"/>
      <c r="W131" s="74"/>
      <c r="X131" s="74"/>
      <c r="Y131" s="74"/>
      <c r="Z131" s="74"/>
      <c r="AA131" s="76"/>
      <c r="AT131" s="24" t="s">
        <v>199</v>
      </c>
      <c r="AU131" s="24" t="s">
        <v>11</v>
      </c>
      <c r="AY131" s="24" t="s">
        <v>199</v>
      </c>
      <c r="BE131" s="149">
        <f>IF(U131="základní",N131,0)</f>
        <v>0</v>
      </c>
      <c r="BF131" s="149">
        <f>IF(U131="snížená",N131,0)</f>
        <v>0</v>
      </c>
      <c r="BG131" s="149">
        <f>IF(U131="zákl. přenesená",N131,0)</f>
        <v>0</v>
      </c>
      <c r="BH131" s="149">
        <f>IF(U131="sníž. přenesená",N131,0)</f>
        <v>0</v>
      </c>
      <c r="BI131" s="149">
        <f>IF(U131="nulová",N131,0)</f>
        <v>0</v>
      </c>
      <c r="BJ131" s="24" t="s">
        <v>11</v>
      </c>
      <c r="BK131" s="149">
        <f>L131*K131</f>
        <v>0</v>
      </c>
    </row>
    <row r="132" spans="2:18" s="1" customFormat="1" ht="6.95" customHeight="1">
      <c r="B132" s="77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9"/>
    </row>
  </sheetData>
  <mergeCells count="101">
    <mergeCell ref="C2:Q2"/>
    <mergeCell ref="C4:Q4"/>
    <mergeCell ref="F6:P6"/>
    <mergeCell ref="F8:P8"/>
    <mergeCell ref="F7:P7"/>
    <mergeCell ref="F9:P9"/>
    <mergeCell ref="O11:P11"/>
    <mergeCell ref="O13:P13"/>
    <mergeCell ref="O14:P14"/>
    <mergeCell ref="O16:P16"/>
    <mergeCell ref="E17:L17"/>
    <mergeCell ref="O17:P17"/>
    <mergeCell ref="O19:P19"/>
    <mergeCell ref="O20:P20"/>
    <mergeCell ref="O22:P22"/>
    <mergeCell ref="O23:P23"/>
    <mergeCell ref="E26:L26"/>
    <mergeCell ref="M29:P29"/>
    <mergeCell ref="M30:P30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H38:J38"/>
    <mergeCell ref="M38:P38"/>
    <mergeCell ref="L40:P40"/>
    <mergeCell ref="C76:Q76"/>
    <mergeCell ref="F78:P78"/>
    <mergeCell ref="F80:P80"/>
    <mergeCell ref="F79:P79"/>
    <mergeCell ref="F81:P81"/>
    <mergeCell ref="M83:P83"/>
    <mergeCell ref="M85:Q85"/>
    <mergeCell ref="M86:Q86"/>
    <mergeCell ref="C88:G88"/>
    <mergeCell ref="N88:Q88"/>
    <mergeCell ref="N90:Q90"/>
    <mergeCell ref="N91:Q91"/>
    <mergeCell ref="N93:Q93"/>
    <mergeCell ref="D94:H94"/>
    <mergeCell ref="N94:Q94"/>
    <mergeCell ref="D95:H95"/>
    <mergeCell ref="N95:Q95"/>
    <mergeCell ref="D96:H96"/>
    <mergeCell ref="N96:Q96"/>
    <mergeCell ref="D97:H97"/>
    <mergeCell ref="N97:Q97"/>
    <mergeCell ref="D98:H98"/>
    <mergeCell ref="N98:Q98"/>
    <mergeCell ref="N99:Q99"/>
    <mergeCell ref="L101:Q101"/>
    <mergeCell ref="C107:Q107"/>
    <mergeCell ref="F109:P109"/>
    <mergeCell ref="F111:P111"/>
    <mergeCell ref="F110:P110"/>
    <mergeCell ref="F112:P112"/>
    <mergeCell ref="M114:P114"/>
    <mergeCell ref="M116:Q116"/>
    <mergeCell ref="M117:Q117"/>
    <mergeCell ref="F119:I119"/>
    <mergeCell ref="L119:M119"/>
    <mergeCell ref="N119:Q119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N120:Q120"/>
    <mergeCell ref="N126:Q126"/>
    <mergeCell ref="H1:K1"/>
    <mergeCell ref="S2:AC2"/>
  </mergeCells>
  <dataValidations count="2">
    <dataValidation type="list" allowBlank="1" showInputMessage="1" showErrorMessage="1" error="Povoleny jsou hodnoty K, M." sqref="D127:D132">
      <formula1>"K, M"</formula1>
    </dataValidation>
    <dataValidation type="list" allowBlank="1" showInputMessage="1" showErrorMessage="1" error="Povoleny jsou hodnoty základní, snížená, zákl. přenesená, sníž. přenesená, nulová." sqref="U127:U132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8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3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8"/>
      <c r="B1" s="15"/>
      <c r="C1" s="15"/>
      <c r="D1" s="16" t="s">
        <v>1</v>
      </c>
      <c r="E1" s="15"/>
      <c r="F1" s="17" t="s">
        <v>118</v>
      </c>
      <c r="G1" s="17"/>
      <c r="H1" s="159" t="s">
        <v>119</v>
      </c>
      <c r="I1" s="159"/>
      <c r="J1" s="159"/>
      <c r="K1" s="159"/>
      <c r="L1" s="17" t="s">
        <v>120</v>
      </c>
      <c r="M1" s="15"/>
      <c r="N1" s="15"/>
      <c r="O1" s="16" t="s">
        <v>121</v>
      </c>
      <c r="P1" s="15"/>
      <c r="Q1" s="15"/>
      <c r="R1" s="15"/>
      <c r="S1" s="17" t="s">
        <v>122</v>
      </c>
      <c r="T1" s="17"/>
      <c r="U1" s="158"/>
      <c r="V1" s="15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105</v>
      </c>
    </row>
    <row r="3" spans="2:46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84</v>
      </c>
    </row>
    <row r="4" spans="2:46" ht="36.95" customHeight="1">
      <c r="B4" s="28"/>
      <c r="C4" s="29" t="s">
        <v>123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14</v>
      </c>
      <c r="AT4" s="24" t="s">
        <v>6</v>
      </c>
    </row>
    <row r="5" spans="2:18" ht="6.95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spans="2:18" ht="25.4" customHeight="1">
      <c r="B6" s="28"/>
      <c r="C6" s="33"/>
      <c r="D6" s="40" t="s">
        <v>20</v>
      </c>
      <c r="E6" s="33"/>
      <c r="F6" s="160" t="str">
        <f>'Rekapitulace stavby'!K6</f>
        <v>LITOMYŠL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spans="2:18" ht="25.4" customHeight="1">
      <c r="B7" s="28"/>
      <c r="C7" s="33"/>
      <c r="D7" s="40" t="s">
        <v>124</v>
      </c>
      <c r="E7" s="33"/>
      <c r="F7" s="160" t="s">
        <v>125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1"/>
    </row>
    <row r="8" spans="2:18" ht="25.4" customHeight="1">
      <c r="B8" s="28"/>
      <c r="C8" s="33"/>
      <c r="D8" s="40" t="s">
        <v>126</v>
      </c>
      <c r="E8" s="33"/>
      <c r="F8" s="160" t="s">
        <v>840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1"/>
    </row>
    <row r="9" spans="2:18" s="1" customFormat="1" ht="32.85" customHeight="1">
      <c r="B9" s="48"/>
      <c r="C9" s="49"/>
      <c r="D9" s="37" t="s">
        <v>128</v>
      </c>
      <c r="E9" s="49"/>
      <c r="F9" s="38" t="s">
        <v>887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</row>
    <row r="10" spans="2:18" s="1" customFormat="1" ht="14.4" customHeight="1">
      <c r="B10" s="48"/>
      <c r="C10" s="49"/>
      <c r="D10" s="40" t="s">
        <v>22</v>
      </c>
      <c r="E10" s="49"/>
      <c r="F10" s="35" t="s">
        <v>5</v>
      </c>
      <c r="G10" s="49"/>
      <c r="H10" s="49"/>
      <c r="I10" s="49"/>
      <c r="J10" s="49"/>
      <c r="K10" s="49"/>
      <c r="L10" s="49"/>
      <c r="M10" s="40" t="s">
        <v>23</v>
      </c>
      <c r="N10" s="49"/>
      <c r="O10" s="35" t="s">
        <v>5</v>
      </c>
      <c r="P10" s="49"/>
      <c r="Q10" s="49"/>
      <c r="R10" s="50"/>
    </row>
    <row r="11" spans="2:18" s="1" customFormat="1" ht="14.4" customHeight="1">
      <c r="B11" s="48"/>
      <c r="C11" s="49"/>
      <c r="D11" s="40" t="s">
        <v>24</v>
      </c>
      <c r="E11" s="49"/>
      <c r="F11" s="35" t="s">
        <v>25</v>
      </c>
      <c r="G11" s="49"/>
      <c r="H11" s="49"/>
      <c r="I11" s="49"/>
      <c r="J11" s="49"/>
      <c r="K11" s="49"/>
      <c r="L11" s="49"/>
      <c r="M11" s="40" t="s">
        <v>26</v>
      </c>
      <c r="N11" s="49"/>
      <c r="O11" s="161" t="str">
        <f>'Rekapitulace stavby'!AN8</f>
        <v>17. 7. 2018</v>
      </c>
      <c r="P11" s="92"/>
      <c r="Q11" s="49"/>
      <c r="R11" s="50"/>
    </row>
    <row r="12" spans="2:18" s="1" customFormat="1" ht="10.8" customHeight="1"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50"/>
    </row>
    <row r="13" spans="2:18" s="1" customFormat="1" ht="14.4" customHeight="1">
      <c r="B13" s="48"/>
      <c r="C13" s="49"/>
      <c r="D13" s="40" t="s">
        <v>28</v>
      </c>
      <c r="E13" s="49"/>
      <c r="F13" s="49"/>
      <c r="G13" s="49"/>
      <c r="H13" s="49"/>
      <c r="I13" s="49"/>
      <c r="J13" s="49"/>
      <c r="K13" s="49"/>
      <c r="L13" s="49"/>
      <c r="M13" s="40" t="s">
        <v>29</v>
      </c>
      <c r="N13" s="49"/>
      <c r="O13" s="35" t="str">
        <f>IF('Rekapitulace stavby'!AN10="","",'Rekapitulace stavby'!AN10)</f>
        <v/>
      </c>
      <c r="P13" s="35"/>
      <c r="Q13" s="49"/>
      <c r="R13" s="50"/>
    </row>
    <row r="14" spans="2:18" s="1" customFormat="1" ht="18" customHeight="1">
      <c r="B14" s="48"/>
      <c r="C14" s="49"/>
      <c r="D14" s="49"/>
      <c r="E14" s="35" t="str">
        <f>IF('Rekapitulace stavby'!E11="","",'Rekapitulace stavby'!E11)</f>
        <v xml:space="preserve"> </v>
      </c>
      <c r="F14" s="49"/>
      <c r="G14" s="49"/>
      <c r="H14" s="49"/>
      <c r="I14" s="49"/>
      <c r="J14" s="49"/>
      <c r="K14" s="49"/>
      <c r="L14" s="49"/>
      <c r="M14" s="40" t="s">
        <v>30</v>
      </c>
      <c r="N14" s="49"/>
      <c r="O14" s="35" t="str">
        <f>IF('Rekapitulace stavby'!AN11="","",'Rekapitulace stavby'!AN11)</f>
        <v/>
      </c>
      <c r="P14" s="35"/>
      <c r="Q14" s="49"/>
      <c r="R14" s="50"/>
    </row>
    <row r="15" spans="2:18" s="1" customFormat="1" ht="6.95" customHeight="1"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50"/>
    </row>
    <row r="16" spans="2:18" s="1" customFormat="1" ht="14.4" customHeight="1">
      <c r="B16" s="48"/>
      <c r="C16" s="49"/>
      <c r="D16" s="40" t="s">
        <v>31</v>
      </c>
      <c r="E16" s="49"/>
      <c r="F16" s="49"/>
      <c r="G16" s="49"/>
      <c r="H16" s="49"/>
      <c r="I16" s="49"/>
      <c r="J16" s="49"/>
      <c r="K16" s="49"/>
      <c r="L16" s="49"/>
      <c r="M16" s="40" t="s">
        <v>29</v>
      </c>
      <c r="N16" s="49"/>
      <c r="O16" s="41" t="str">
        <f>IF('Rekapitulace stavby'!AN13="","",'Rekapitulace stavby'!AN13)</f>
        <v>Vyplň údaj</v>
      </c>
      <c r="P16" s="35"/>
      <c r="Q16" s="49"/>
      <c r="R16" s="50"/>
    </row>
    <row r="17" spans="2:18" s="1" customFormat="1" ht="18" customHeight="1">
      <c r="B17" s="48"/>
      <c r="C17" s="49"/>
      <c r="D17" s="49"/>
      <c r="E17" s="41" t="str">
        <f>IF('Rekapitulace stavby'!E14="","",'Rekapitulace stavby'!E14)</f>
        <v>Vyplň údaj</v>
      </c>
      <c r="F17" s="162"/>
      <c r="G17" s="162"/>
      <c r="H17" s="162"/>
      <c r="I17" s="162"/>
      <c r="J17" s="162"/>
      <c r="K17" s="162"/>
      <c r="L17" s="162"/>
      <c r="M17" s="40" t="s">
        <v>30</v>
      </c>
      <c r="N17" s="49"/>
      <c r="O17" s="41" t="str">
        <f>IF('Rekapitulace stavby'!AN14="","",'Rekapitulace stavby'!AN14)</f>
        <v>Vyplň údaj</v>
      </c>
      <c r="P17" s="35"/>
      <c r="Q17" s="49"/>
      <c r="R17" s="50"/>
    </row>
    <row r="18" spans="2:18" s="1" customFormat="1" ht="6.95" customHeight="1"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50"/>
    </row>
    <row r="19" spans="2:18" s="1" customFormat="1" ht="14.4" customHeight="1">
      <c r="B19" s="48"/>
      <c r="C19" s="49"/>
      <c r="D19" s="40" t="s">
        <v>33</v>
      </c>
      <c r="E19" s="49"/>
      <c r="F19" s="49"/>
      <c r="G19" s="49"/>
      <c r="H19" s="49"/>
      <c r="I19" s="49"/>
      <c r="J19" s="49"/>
      <c r="K19" s="49"/>
      <c r="L19" s="49"/>
      <c r="M19" s="40" t="s">
        <v>29</v>
      </c>
      <c r="N19" s="49"/>
      <c r="O19" s="35" t="str">
        <f>IF('Rekapitulace stavby'!AN16="","",'Rekapitulace stavby'!AN16)</f>
        <v/>
      </c>
      <c r="P19" s="35"/>
      <c r="Q19" s="49"/>
      <c r="R19" s="50"/>
    </row>
    <row r="20" spans="2:18" s="1" customFormat="1" ht="18" customHeight="1">
      <c r="B20" s="48"/>
      <c r="C20" s="49"/>
      <c r="D20" s="49"/>
      <c r="E20" s="35" t="str">
        <f>IF('Rekapitulace stavby'!E17="","",'Rekapitulace stavby'!E17)</f>
        <v xml:space="preserve"> </v>
      </c>
      <c r="F20" s="49"/>
      <c r="G20" s="49"/>
      <c r="H20" s="49"/>
      <c r="I20" s="49"/>
      <c r="J20" s="49"/>
      <c r="K20" s="49"/>
      <c r="L20" s="49"/>
      <c r="M20" s="40" t="s">
        <v>30</v>
      </c>
      <c r="N20" s="49"/>
      <c r="O20" s="35" t="str">
        <f>IF('Rekapitulace stavby'!AN17="","",'Rekapitulace stavby'!AN17)</f>
        <v/>
      </c>
      <c r="P20" s="35"/>
      <c r="Q20" s="49"/>
      <c r="R20" s="50"/>
    </row>
    <row r="21" spans="2:18" s="1" customFormat="1" ht="6.95" customHeight="1"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50"/>
    </row>
    <row r="22" spans="2:18" s="1" customFormat="1" ht="14.4" customHeight="1">
      <c r="B22" s="48"/>
      <c r="C22" s="49"/>
      <c r="D22" s="40" t="s">
        <v>34</v>
      </c>
      <c r="E22" s="49"/>
      <c r="F22" s="49"/>
      <c r="G22" s="49"/>
      <c r="H22" s="49"/>
      <c r="I22" s="49"/>
      <c r="J22" s="49"/>
      <c r="K22" s="49"/>
      <c r="L22" s="49"/>
      <c r="M22" s="40" t="s">
        <v>29</v>
      </c>
      <c r="N22" s="49"/>
      <c r="O22" s="35" t="str">
        <f>IF('Rekapitulace stavby'!AN19="","",'Rekapitulace stavby'!AN19)</f>
        <v/>
      </c>
      <c r="P22" s="35"/>
      <c r="Q22" s="49"/>
      <c r="R22" s="50"/>
    </row>
    <row r="23" spans="2:18" s="1" customFormat="1" ht="18" customHeight="1">
      <c r="B23" s="48"/>
      <c r="C23" s="49"/>
      <c r="D23" s="49"/>
      <c r="E23" s="35" t="str">
        <f>IF('Rekapitulace stavby'!E20="","",'Rekapitulace stavby'!E20)</f>
        <v xml:space="preserve"> </v>
      </c>
      <c r="F23" s="49"/>
      <c r="G23" s="49"/>
      <c r="H23" s="49"/>
      <c r="I23" s="49"/>
      <c r="J23" s="49"/>
      <c r="K23" s="49"/>
      <c r="L23" s="49"/>
      <c r="M23" s="40" t="s">
        <v>30</v>
      </c>
      <c r="N23" s="49"/>
      <c r="O23" s="35" t="str">
        <f>IF('Rekapitulace stavby'!AN20="","",'Rekapitulace stavby'!AN20)</f>
        <v/>
      </c>
      <c r="P23" s="35"/>
      <c r="Q23" s="49"/>
      <c r="R23" s="50"/>
    </row>
    <row r="24" spans="2:18" s="1" customFormat="1" ht="6.95" customHeight="1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spans="2:18" s="1" customFormat="1" ht="14.4" customHeight="1">
      <c r="B25" s="48"/>
      <c r="C25" s="49"/>
      <c r="D25" s="40" t="s">
        <v>35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</row>
    <row r="26" spans="2:18" s="1" customFormat="1" ht="16.5" customHeight="1">
      <c r="B26" s="48"/>
      <c r="C26" s="49"/>
      <c r="D26" s="49"/>
      <c r="E26" s="44" t="s">
        <v>5</v>
      </c>
      <c r="F26" s="44"/>
      <c r="G26" s="44"/>
      <c r="H26" s="44"/>
      <c r="I26" s="44"/>
      <c r="J26" s="44"/>
      <c r="K26" s="44"/>
      <c r="L26" s="44"/>
      <c r="M26" s="49"/>
      <c r="N26" s="49"/>
      <c r="O26" s="49"/>
      <c r="P26" s="49"/>
      <c r="Q26" s="49"/>
      <c r="R26" s="50"/>
    </row>
    <row r="27" spans="2:18" s="1" customFormat="1" ht="6.95" customHeight="1"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50"/>
    </row>
    <row r="28" spans="2:18" s="1" customFormat="1" ht="6.95" customHeight="1">
      <c r="B28" s="48"/>
      <c r="C28" s="4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49"/>
      <c r="R28" s="50"/>
    </row>
    <row r="29" spans="2:18" s="1" customFormat="1" ht="14.4" customHeight="1">
      <c r="B29" s="48"/>
      <c r="C29" s="49"/>
      <c r="D29" s="163" t="s">
        <v>130</v>
      </c>
      <c r="E29" s="49"/>
      <c r="F29" s="49"/>
      <c r="G29" s="49"/>
      <c r="H29" s="49"/>
      <c r="I29" s="49"/>
      <c r="J29" s="49"/>
      <c r="K29" s="49"/>
      <c r="L29" s="49"/>
      <c r="M29" s="47">
        <f>N90</f>
        <v>0</v>
      </c>
      <c r="N29" s="47"/>
      <c r="O29" s="47"/>
      <c r="P29" s="47"/>
      <c r="Q29" s="49"/>
      <c r="R29" s="50"/>
    </row>
    <row r="30" spans="2:18" s="1" customFormat="1" ht="14.4" customHeight="1">
      <c r="B30" s="48"/>
      <c r="C30" s="49"/>
      <c r="D30" s="46" t="s">
        <v>112</v>
      </c>
      <c r="E30" s="49"/>
      <c r="F30" s="49"/>
      <c r="G30" s="49"/>
      <c r="H30" s="49"/>
      <c r="I30" s="49"/>
      <c r="J30" s="49"/>
      <c r="K30" s="49"/>
      <c r="L30" s="49"/>
      <c r="M30" s="47">
        <f>N93</f>
        <v>0</v>
      </c>
      <c r="N30" s="47"/>
      <c r="O30" s="47"/>
      <c r="P30" s="47"/>
      <c r="Q30" s="49"/>
      <c r="R30" s="50"/>
    </row>
    <row r="31" spans="2:18" s="1" customFormat="1" ht="6.95" customHeight="1"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50"/>
    </row>
    <row r="32" spans="2:18" s="1" customFormat="1" ht="25.4" customHeight="1">
      <c r="B32" s="48"/>
      <c r="C32" s="49"/>
      <c r="D32" s="164" t="s">
        <v>38</v>
      </c>
      <c r="E32" s="49"/>
      <c r="F32" s="49"/>
      <c r="G32" s="49"/>
      <c r="H32" s="49"/>
      <c r="I32" s="49"/>
      <c r="J32" s="49"/>
      <c r="K32" s="49"/>
      <c r="L32" s="49"/>
      <c r="M32" s="165">
        <f>ROUND(M29+M30,0)</f>
        <v>0</v>
      </c>
      <c r="N32" s="49"/>
      <c r="O32" s="49"/>
      <c r="P32" s="49"/>
      <c r="Q32" s="49"/>
      <c r="R32" s="50"/>
    </row>
    <row r="33" spans="2:18" s="1" customFormat="1" ht="6.95" customHeight="1">
      <c r="B33" s="48"/>
      <c r="C33" s="4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49"/>
      <c r="R33" s="50"/>
    </row>
    <row r="34" spans="2:18" s="1" customFormat="1" ht="14.4" customHeight="1">
      <c r="B34" s="48"/>
      <c r="C34" s="49"/>
      <c r="D34" s="56" t="s">
        <v>39</v>
      </c>
      <c r="E34" s="56" t="s">
        <v>40</v>
      </c>
      <c r="F34" s="57">
        <v>0.21</v>
      </c>
      <c r="G34" s="166" t="s">
        <v>41</v>
      </c>
      <c r="H34" s="167">
        <f>ROUND((((SUM(BE93:BE100)+SUM(BE120:BE124))+SUM(BE126:BE130))),0)</f>
        <v>0</v>
      </c>
      <c r="I34" s="49"/>
      <c r="J34" s="49"/>
      <c r="K34" s="49"/>
      <c r="L34" s="49"/>
      <c r="M34" s="167">
        <f>ROUND(((ROUND((SUM(BE93:BE100)+SUM(BE120:BE124)),0)*F34)+SUM(BE126:BE130)*F34),0)</f>
        <v>0</v>
      </c>
      <c r="N34" s="49"/>
      <c r="O34" s="49"/>
      <c r="P34" s="49"/>
      <c r="Q34" s="49"/>
      <c r="R34" s="50"/>
    </row>
    <row r="35" spans="2:18" s="1" customFormat="1" ht="14.4" customHeight="1">
      <c r="B35" s="48"/>
      <c r="C35" s="49"/>
      <c r="D35" s="49"/>
      <c r="E35" s="56" t="s">
        <v>42</v>
      </c>
      <c r="F35" s="57">
        <v>0.15</v>
      </c>
      <c r="G35" s="166" t="s">
        <v>41</v>
      </c>
      <c r="H35" s="167">
        <f>ROUND((((SUM(BF93:BF100)+SUM(BF120:BF124))+SUM(BF126:BF130))),0)</f>
        <v>0</v>
      </c>
      <c r="I35" s="49"/>
      <c r="J35" s="49"/>
      <c r="K35" s="49"/>
      <c r="L35" s="49"/>
      <c r="M35" s="167">
        <f>ROUND(((ROUND((SUM(BF93:BF100)+SUM(BF120:BF124)),0)*F35)+SUM(BF126:BF130)*F35),0)</f>
        <v>0</v>
      </c>
      <c r="N35" s="49"/>
      <c r="O35" s="49"/>
      <c r="P35" s="49"/>
      <c r="Q35" s="49"/>
      <c r="R35" s="50"/>
    </row>
    <row r="36" spans="2:18" s="1" customFormat="1" ht="14.4" customHeight="1" hidden="1">
      <c r="B36" s="48"/>
      <c r="C36" s="49"/>
      <c r="D36" s="49"/>
      <c r="E36" s="56" t="s">
        <v>43</v>
      </c>
      <c r="F36" s="57">
        <v>0.21</v>
      </c>
      <c r="G36" s="166" t="s">
        <v>41</v>
      </c>
      <c r="H36" s="167">
        <f>ROUND((((SUM(BG93:BG100)+SUM(BG120:BG124))+SUM(BG126:BG130))),0)</f>
        <v>0</v>
      </c>
      <c r="I36" s="49"/>
      <c r="J36" s="49"/>
      <c r="K36" s="49"/>
      <c r="L36" s="49"/>
      <c r="M36" s="167">
        <v>0</v>
      </c>
      <c r="N36" s="49"/>
      <c r="O36" s="49"/>
      <c r="P36" s="49"/>
      <c r="Q36" s="49"/>
      <c r="R36" s="50"/>
    </row>
    <row r="37" spans="2:18" s="1" customFormat="1" ht="14.4" customHeight="1" hidden="1">
      <c r="B37" s="48"/>
      <c r="C37" s="49"/>
      <c r="D37" s="49"/>
      <c r="E37" s="56" t="s">
        <v>44</v>
      </c>
      <c r="F37" s="57">
        <v>0.15</v>
      </c>
      <c r="G37" s="166" t="s">
        <v>41</v>
      </c>
      <c r="H37" s="167">
        <f>ROUND((((SUM(BH93:BH100)+SUM(BH120:BH124))+SUM(BH126:BH130))),0)</f>
        <v>0</v>
      </c>
      <c r="I37" s="49"/>
      <c r="J37" s="49"/>
      <c r="K37" s="49"/>
      <c r="L37" s="49"/>
      <c r="M37" s="167">
        <v>0</v>
      </c>
      <c r="N37" s="49"/>
      <c r="O37" s="49"/>
      <c r="P37" s="49"/>
      <c r="Q37" s="49"/>
      <c r="R37" s="50"/>
    </row>
    <row r="38" spans="2:18" s="1" customFormat="1" ht="14.4" customHeight="1" hidden="1">
      <c r="B38" s="48"/>
      <c r="C38" s="49"/>
      <c r="D38" s="49"/>
      <c r="E38" s="56" t="s">
        <v>45</v>
      </c>
      <c r="F38" s="57">
        <v>0</v>
      </c>
      <c r="G38" s="166" t="s">
        <v>41</v>
      </c>
      <c r="H38" s="167">
        <f>ROUND((((SUM(BI93:BI100)+SUM(BI120:BI124))+SUM(BI126:BI130))),0)</f>
        <v>0</v>
      </c>
      <c r="I38" s="49"/>
      <c r="J38" s="49"/>
      <c r="K38" s="49"/>
      <c r="L38" s="49"/>
      <c r="M38" s="167">
        <v>0</v>
      </c>
      <c r="N38" s="49"/>
      <c r="O38" s="49"/>
      <c r="P38" s="49"/>
      <c r="Q38" s="49"/>
      <c r="R38" s="50"/>
    </row>
    <row r="39" spans="2:18" s="1" customFormat="1" ht="6.95" customHeight="1"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50"/>
    </row>
    <row r="40" spans="2:18" s="1" customFormat="1" ht="25.4" customHeight="1">
      <c r="B40" s="48"/>
      <c r="C40" s="156"/>
      <c r="D40" s="168" t="s">
        <v>46</v>
      </c>
      <c r="E40" s="99"/>
      <c r="F40" s="99"/>
      <c r="G40" s="169" t="s">
        <v>47</v>
      </c>
      <c r="H40" s="170" t="s">
        <v>48</v>
      </c>
      <c r="I40" s="99"/>
      <c r="J40" s="99"/>
      <c r="K40" s="99"/>
      <c r="L40" s="171">
        <f>SUM(M32:M38)</f>
        <v>0</v>
      </c>
      <c r="M40" s="171"/>
      <c r="N40" s="171"/>
      <c r="O40" s="171"/>
      <c r="P40" s="172"/>
      <c r="Q40" s="156"/>
      <c r="R40" s="50"/>
    </row>
    <row r="41" spans="2:18" s="1" customFormat="1" ht="14.4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</row>
    <row r="42" spans="2:18" s="1" customFormat="1" ht="14.4" customHeight="1"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</row>
    <row r="43" spans="2:18" ht="13.5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 spans="2:18" ht="13.5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 spans="2:18" ht="13.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 spans="2:18" ht="13.5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 spans="2:18" ht="13.5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 spans="2:18" ht="13.5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 spans="2:18" ht="13.5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pans="2:18" s="1" customFormat="1" ht="13.5">
      <c r="B50" s="48"/>
      <c r="C50" s="49"/>
      <c r="D50" s="68" t="s">
        <v>49</v>
      </c>
      <c r="E50" s="69"/>
      <c r="F50" s="69"/>
      <c r="G50" s="69"/>
      <c r="H50" s="70"/>
      <c r="I50" s="49"/>
      <c r="J50" s="68" t="s">
        <v>50</v>
      </c>
      <c r="K50" s="69"/>
      <c r="L50" s="69"/>
      <c r="M50" s="69"/>
      <c r="N50" s="69"/>
      <c r="O50" s="69"/>
      <c r="P50" s="70"/>
      <c r="Q50" s="49"/>
      <c r="R50" s="50"/>
    </row>
    <row r="51" spans="2:18" ht="13.5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 spans="2:18" ht="13.5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 spans="2:18" ht="13.5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 spans="2:18" ht="13.5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 spans="2:18" ht="13.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 spans="2:18" ht="13.5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 spans="2:18" ht="13.5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 spans="2:18" ht="13.5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pans="2:18" s="1" customFormat="1" ht="13.5">
      <c r="B59" s="48"/>
      <c r="C59" s="49"/>
      <c r="D59" s="73" t="s">
        <v>51</v>
      </c>
      <c r="E59" s="74"/>
      <c r="F59" s="74"/>
      <c r="G59" s="75" t="s">
        <v>52</v>
      </c>
      <c r="H59" s="76"/>
      <c r="I59" s="49"/>
      <c r="J59" s="73" t="s">
        <v>51</v>
      </c>
      <c r="K59" s="74"/>
      <c r="L59" s="74"/>
      <c r="M59" s="74"/>
      <c r="N59" s="75" t="s">
        <v>52</v>
      </c>
      <c r="O59" s="74"/>
      <c r="P59" s="76"/>
      <c r="Q59" s="49"/>
      <c r="R59" s="50"/>
    </row>
    <row r="60" spans="2:18" ht="13.5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pans="2:18" s="1" customFormat="1" ht="13.5">
      <c r="B61" s="48"/>
      <c r="C61" s="49"/>
      <c r="D61" s="68" t="s">
        <v>53</v>
      </c>
      <c r="E61" s="69"/>
      <c r="F61" s="69"/>
      <c r="G61" s="69"/>
      <c r="H61" s="70"/>
      <c r="I61" s="49"/>
      <c r="J61" s="68" t="s">
        <v>54</v>
      </c>
      <c r="K61" s="69"/>
      <c r="L61" s="69"/>
      <c r="M61" s="69"/>
      <c r="N61" s="69"/>
      <c r="O61" s="69"/>
      <c r="P61" s="70"/>
      <c r="Q61" s="49"/>
      <c r="R61" s="50"/>
    </row>
    <row r="62" spans="2:18" ht="13.5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 spans="2:18" ht="13.5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 spans="2:18" ht="13.5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 spans="2:18" ht="13.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 spans="2:18" ht="13.5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 spans="2:18" ht="13.5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 spans="2:18" ht="13.5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 spans="2:18" ht="13.5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pans="2:18" s="1" customFormat="1" ht="13.5">
      <c r="B70" s="48"/>
      <c r="C70" s="49"/>
      <c r="D70" s="73" t="s">
        <v>51</v>
      </c>
      <c r="E70" s="74"/>
      <c r="F70" s="74"/>
      <c r="G70" s="75" t="s">
        <v>52</v>
      </c>
      <c r="H70" s="76"/>
      <c r="I70" s="49"/>
      <c r="J70" s="73" t="s">
        <v>51</v>
      </c>
      <c r="K70" s="74"/>
      <c r="L70" s="74"/>
      <c r="M70" s="74"/>
      <c r="N70" s="75" t="s">
        <v>52</v>
      </c>
      <c r="O70" s="74"/>
      <c r="P70" s="76"/>
      <c r="Q70" s="49"/>
      <c r="R70" s="50"/>
    </row>
    <row r="71" spans="2:18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pans="2:18" s="1" customFormat="1" ht="6.95" customHeight="1">
      <c r="B75" s="80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2"/>
    </row>
    <row r="76" spans="2:18" s="1" customFormat="1" ht="36.95" customHeight="1">
      <c r="B76" s="48"/>
      <c r="C76" s="29" t="s">
        <v>131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</row>
    <row r="77" spans="2:18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</row>
    <row r="78" spans="2:18" s="1" customFormat="1" ht="30" customHeight="1">
      <c r="B78" s="48"/>
      <c r="C78" s="40" t="s">
        <v>20</v>
      </c>
      <c r="D78" s="49"/>
      <c r="E78" s="49"/>
      <c r="F78" s="160" t="str">
        <f>F6</f>
        <v>LITOMYŠL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</row>
    <row r="79" spans="2:18" ht="30" customHeight="1">
      <c r="B79" s="28"/>
      <c r="C79" s="40" t="s">
        <v>124</v>
      </c>
      <c r="D79" s="33"/>
      <c r="E79" s="33"/>
      <c r="F79" s="160" t="s">
        <v>125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1"/>
    </row>
    <row r="80" spans="2:18" ht="30" customHeight="1">
      <c r="B80" s="28"/>
      <c r="C80" s="40" t="s">
        <v>126</v>
      </c>
      <c r="D80" s="33"/>
      <c r="E80" s="33"/>
      <c r="F80" s="160" t="s">
        <v>840</v>
      </c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1"/>
    </row>
    <row r="81" spans="2:18" s="1" customFormat="1" ht="36.95" customHeight="1">
      <c r="B81" s="48"/>
      <c r="C81" s="87" t="s">
        <v>128</v>
      </c>
      <c r="D81" s="49"/>
      <c r="E81" s="49"/>
      <c r="F81" s="89" t="str">
        <f>F9</f>
        <v>3 - Rozvaděče a montážní práce</v>
      </c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50"/>
    </row>
    <row r="82" spans="2:18" s="1" customFormat="1" ht="6.95" customHeight="1">
      <c r="B82" s="48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50"/>
    </row>
    <row r="83" spans="2:18" s="1" customFormat="1" ht="18" customHeight="1">
      <c r="B83" s="48"/>
      <c r="C83" s="40" t="s">
        <v>24</v>
      </c>
      <c r="D83" s="49"/>
      <c r="E83" s="49"/>
      <c r="F83" s="35" t="str">
        <f>F11</f>
        <v xml:space="preserve"> </v>
      </c>
      <c r="G83" s="49"/>
      <c r="H83" s="49"/>
      <c r="I83" s="49"/>
      <c r="J83" s="49"/>
      <c r="K83" s="40" t="s">
        <v>26</v>
      </c>
      <c r="L83" s="49"/>
      <c r="M83" s="92" t="str">
        <f>IF(O11="","",O11)</f>
        <v>17. 7. 2018</v>
      </c>
      <c r="N83" s="92"/>
      <c r="O83" s="92"/>
      <c r="P83" s="92"/>
      <c r="Q83" s="49"/>
      <c r="R83" s="50"/>
    </row>
    <row r="84" spans="2:18" s="1" customFormat="1" ht="6.95" customHeight="1">
      <c r="B84" s="48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50"/>
    </row>
    <row r="85" spans="2:18" s="1" customFormat="1" ht="13.5">
      <c r="B85" s="48"/>
      <c r="C85" s="40" t="s">
        <v>28</v>
      </c>
      <c r="D85" s="49"/>
      <c r="E85" s="49"/>
      <c r="F85" s="35" t="str">
        <f>E14</f>
        <v xml:space="preserve"> </v>
      </c>
      <c r="G85" s="49"/>
      <c r="H85" s="49"/>
      <c r="I85" s="49"/>
      <c r="J85" s="49"/>
      <c r="K85" s="40" t="s">
        <v>33</v>
      </c>
      <c r="L85" s="49"/>
      <c r="M85" s="35" t="str">
        <f>E20</f>
        <v xml:space="preserve"> </v>
      </c>
      <c r="N85" s="35"/>
      <c r="O85" s="35"/>
      <c r="P85" s="35"/>
      <c r="Q85" s="35"/>
      <c r="R85" s="50"/>
    </row>
    <row r="86" spans="2:18" s="1" customFormat="1" ht="14.4" customHeight="1">
      <c r="B86" s="48"/>
      <c r="C86" s="40" t="s">
        <v>31</v>
      </c>
      <c r="D86" s="49"/>
      <c r="E86" s="49"/>
      <c r="F86" s="35" t="str">
        <f>IF(E17="","",E17)</f>
        <v>Vyplň údaj</v>
      </c>
      <c r="G86" s="49"/>
      <c r="H86" s="49"/>
      <c r="I86" s="49"/>
      <c r="J86" s="49"/>
      <c r="K86" s="40" t="s">
        <v>34</v>
      </c>
      <c r="L86" s="49"/>
      <c r="M86" s="35" t="str">
        <f>E23</f>
        <v xml:space="preserve"> </v>
      </c>
      <c r="N86" s="35"/>
      <c r="O86" s="35"/>
      <c r="P86" s="35"/>
      <c r="Q86" s="35"/>
      <c r="R86" s="50"/>
    </row>
    <row r="87" spans="2:18" s="1" customFormat="1" ht="10.3" customHeight="1">
      <c r="B87" s="48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50"/>
    </row>
    <row r="88" spans="2:18" s="1" customFormat="1" ht="29.25" customHeight="1">
      <c r="B88" s="48"/>
      <c r="C88" s="173" t="s">
        <v>132</v>
      </c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73" t="s">
        <v>133</v>
      </c>
      <c r="O88" s="156"/>
      <c r="P88" s="156"/>
      <c r="Q88" s="156"/>
      <c r="R88" s="50"/>
    </row>
    <row r="89" spans="2:18" s="1" customFormat="1" ht="10.3" customHeight="1"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50"/>
    </row>
    <row r="90" spans="2:47" s="1" customFormat="1" ht="29.25" customHeight="1">
      <c r="B90" s="48"/>
      <c r="C90" s="174" t="s">
        <v>134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109">
        <f>N120</f>
        <v>0</v>
      </c>
      <c r="O90" s="175"/>
      <c r="P90" s="175"/>
      <c r="Q90" s="175"/>
      <c r="R90" s="50"/>
      <c r="AU90" s="24" t="s">
        <v>135</v>
      </c>
    </row>
    <row r="91" spans="2:18" s="7" customFormat="1" ht="21.8" customHeight="1">
      <c r="B91" s="176"/>
      <c r="C91" s="177"/>
      <c r="D91" s="178" t="s">
        <v>137</v>
      </c>
      <c r="E91" s="177"/>
      <c r="F91" s="177"/>
      <c r="G91" s="177"/>
      <c r="H91" s="177"/>
      <c r="I91" s="177"/>
      <c r="J91" s="177"/>
      <c r="K91" s="177"/>
      <c r="L91" s="177"/>
      <c r="M91" s="177"/>
      <c r="N91" s="181">
        <f>N125</f>
        <v>0</v>
      </c>
      <c r="O91" s="177"/>
      <c r="P91" s="177"/>
      <c r="Q91" s="177"/>
      <c r="R91" s="180"/>
    </row>
    <row r="92" spans="2:18" s="1" customFormat="1" ht="21.8" customHeight="1">
      <c r="B92" s="48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50"/>
    </row>
    <row r="93" spans="2:21" s="1" customFormat="1" ht="29.25" customHeight="1">
      <c r="B93" s="48"/>
      <c r="C93" s="174" t="s">
        <v>138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175">
        <f>ROUND(N94+N95+N96+N97+N98+N99,0)</f>
        <v>0</v>
      </c>
      <c r="O93" s="182"/>
      <c r="P93" s="182"/>
      <c r="Q93" s="182"/>
      <c r="R93" s="50"/>
      <c r="T93" s="183"/>
      <c r="U93" s="184" t="s">
        <v>39</v>
      </c>
    </row>
    <row r="94" spans="2:65" s="1" customFormat="1" ht="18" customHeight="1">
      <c r="B94" s="185"/>
      <c r="C94" s="186"/>
      <c r="D94" s="150" t="s">
        <v>139</v>
      </c>
      <c r="E94" s="187"/>
      <c r="F94" s="187"/>
      <c r="G94" s="187"/>
      <c r="H94" s="187"/>
      <c r="I94" s="186"/>
      <c r="J94" s="186"/>
      <c r="K94" s="186"/>
      <c r="L94" s="186"/>
      <c r="M94" s="186"/>
      <c r="N94" s="145">
        <f>ROUND(N90*T94,0)</f>
        <v>0</v>
      </c>
      <c r="O94" s="188"/>
      <c r="P94" s="188"/>
      <c r="Q94" s="188"/>
      <c r="R94" s="189"/>
      <c r="S94" s="190"/>
      <c r="T94" s="191"/>
      <c r="U94" s="192" t="s">
        <v>40</v>
      </c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0"/>
      <c r="AK94" s="190"/>
      <c r="AL94" s="190"/>
      <c r="AM94" s="190"/>
      <c r="AN94" s="190"/>
      <c r="AO94" s="190"/>
      <c r="AP94" s="190"/>
      <c r="AQ94" s="190"/>
      <c r="AR94" s="190"/>
      <c r="AS94" s="190"/>
      <c r="AT94" s="190"/>
      <c r="AU94" s="190"/>
      <c r="AV94" s="190"/>
      <c r="AW94" s="190"/>
      <c r="AX94" s="190"/>
      <c r="AY94" s="193" t="s">
        <v>140</v>
      </c>
      <c r="AZ94" s="190"/>
      <c r="BA94" s="190"/>
      <c r="BB94" s="190"/>
      <c r="BC94" s="190"/>
      <c r="BD94" s="190"/>
      <c r="BE94" s="194">
        <f>IF(U94="základní",N94,0)</f>
        <v>0</v>
      </c>
      <c r="BF94" s="194">
        <f>IF(U94="snížená",N94,0)</f>
        <v>0</v>
      </c>
      <c r="BG94" s="194">
        <f>IF(U94="zákl. přenesená",N94,0)</f>
        <v>0</v>
      </c>
      <c r="BH94" s="194">
        <f>IF(U94="sníž. přenesená",N94,0)</f>
        <v>0</v>
      </c>
      <c r="BI94" s="194">
        <f>IF(U94="nulová",N94,0)</f>
        <v>0</v>
      </c>
      <c r="BJ94" s="193" t="s">
        <v>11</v>
      </c>
      <c r="BK94" s="190"/>
      <c r="BL94" s="190"/>
      <c r="BM94" s="190"/>
    </row>
    <row r="95" spans="2:65" s="1" customFormat="1" ht="18" customHeight="1">
      <c r="B95" s="185"/>
      <c r="C95" s="186"/>
      <c r="D95" s="150" t="s">
        <v>141</v>
      </c>
      <c r="E95" s="187"/>
      <c r="F95" s="187"/>
      <c r="G95" s="187"/>
      <c r="H95" s="187"/>
      <c r="I95" s="186"/>
      <c r="J95" s="186"/>
      <c r="K95" s="186"/>
      <c r="L95" s="186"/>
      <c r="M95" s="186"/>
      <c r="N95" s="145">
        <f>ROUND(N90*T95,0)</f>
        <v>0</v>
      </c>
      <c r="O95" s="188"/>
      <c r="P95" s="188"/>
      <c r="Q95" s="188"/>
      <c r="R95" s="189"/>
      <c r="S95" s="190"/>
      <c r="T95" s="191"/>
      <c r="U95" s="192" t="s">
        <v>40</v>
      </c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190"/>
      <c r="AI95" s="190"/>
      <c r="AJ95" s="190"/>
      <c r="AK95" s="190"/>
      <c r="AL95" s="190"/>
      <c r="AM95" s="190"/>
      <c r="AN95" s="190"/>
      <c r="AO95" s="190"/>
      <c r="AP95" s="190"/>
      <c r="AQ95" s="190"/>
      <c r="AR95" s="190"/>
      <c r="AS95" s="190"/>
      <c r="AT95" s="190"/>
      <c r="AU95" s="190"/>
      <c r="AV95" s="190"/>
      <c r="AW95" s="190"/>
      <c r="AX95" s="190"/>
      <c r="AY95" s="193" t="s">
        <v>140</v>
      </c>
      <c r="AZ95" s="190"/>
      <c r="BA95" s="190"/>
      <c r="BB95" s="190"/>
      <c r="BC95" s="190"/>
      <c r="BD95" s="190"/>
      <c r="BE95" s="194">
        <f>IF(U95="základní",N95,0)</f>
        <v>0</v>
      </c>
      <c r="BF95" s="194">
        <f>IF(U95="snížená",N95,0)</f>
        <v>0</v>
      </c>
      <c r="BG95" s="194">
        <f>IF(U95="zákl. přenesená",N95,0)</f>
        <v>0</v>
      </c>
      <c r="BH95" s="194">
        <f>IF(U95="sníž. přenesená",N95,0)</f>
        <v>0</v>
      </c>
      <c r="BI95" s="194">
        <f>IF(U95="nulová",N95,0)</f>
        <v>0</v>
      </c>
      <c r="BJ95" s="193" t="s">
        <v>11</v>
      </c>
      <c r="BK95" s="190"/>
      <c r="BL95" s="190"/>
      <c r="BM95" s="190"/>
    </row>
    <row r="96" spans="2:65" s="1" customFormat="1" ht="18" customHeight="1">
      <c r="B96" s="185"/>
      <c r="C96" s="186"/>
      <c r="D96" s="150" t="s">
        <v>142</v>
      </c>
      <c r="E96" s="187"/>
      <c r="F96" s="187"/>
      <c r="G96" s="187"/>
      <c r="H96" s="187"/>
      <c r="I96" s="186"/>
      <c r="J96" s="186"/>
      <c r="K96" s="186"/>
      <c r="L96" s="186"/>
      <c r="M96" s="186"/>
      <c r="N96" s="145">
        <f>ROUND(N90*T96,0)</f>
        <v>0</v>
      </c>
      <c r="O96" s="188"/>
      <c r="P96" s="188"/>
      <c r="Q96" s="188"/>
      <c r="R96" s="189"/>
      <c r="S96" s="190"/>
      <c r="T96" s="191"/>
      <c r="U96" s="192" t="s">
        <v>40</v>
      </c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  <c r="AK96" s="190"/>
      <c r="AL96" s="190"/>
      <c r="AM96" s="190"/>
      <c r="AN96" s="190"/>
      <c r="AO96" s="190"/>
      <c r="AP96" s="190"/>
      <c r="AQ96" s="190"/>
      <c r="AR96" s="190"/>
      <c r="AS96" s="190"/>
      <c r="AT96" s="190"/>
      <c r="AU96" s="190"/>
      <c r="AV96" s="190"/>
      <c r="AW96" s="190"/>
      <c r="AX96" s="190"/>
      <c r="AY96" s="193" t="s">
        <v>140</v>
      </c>
      <c r="AZ96" s="190"/>
      <c r="BA96" s="190"/>
      <c r="BB96" s="190"/>
      <c r="BC96" s="190"/>
      <c r="BD96" s="190"/>
      <c r="BE96" s="194">
        <f>IF(U96="základní",N96,0)</f>
        <v>0</v>
      </c>
      <c r="BF96" s="194">
        <f>IF(U96="snížená",N96,0)</f>
        <v>0</v>
      </c>
      <c r="BG96" s="194">
        <f>IF(U96="zákl. přenesená",N96,0)</f>
        <v>0</v>
      </c>
      <c r="BH96" s="194">
        <f>IF(U96="sníž. přenesená",N96,0)</f>
        <v>0</v>
      </c>
      <c r="BI96" s="194">
        <f>IF(U96="nulová",N96,0)</f>
        <v>0</v>
      </c>
      <c r="BJ96" s="193" t="s">
        <v>11</v>
      </c>
      <c r="BK96" s="190"/>
      <c r="BL96" s="190"/>
      <c r="BM96" s="190"/>
    </row>
    <row r="97" spans="2:65" s="1" customFormat="1" ht="18" customHeight="1">
      <c r="B97" s="185"/>
      <c r="C97" s="186"/>
      <c r="D97" s="150" t="s">
        <v>143</v>
      </c>
      <c r="E97" s="187"/>
      <c r="F97" s="187"/>
      <c r="G97" s="187"/>
      <c r="H97" s="187"/>
      <c r="I97" s="186"/>
      <c r="J97" s="186"/>
      <c r="K97" s="186"/>
      <c r="L97" s="186"/>
      <c r="M97" s="186"/>
      <c r="N97" s="145">
        <f>ROUND(N90*T97,0)</f>
        <v>0</v>
      </c>
      <c r="O97" s="188"/>
      <c r="P97" s="188"/>
      <c r="Q97" s="188"/>
      <c r="R97" s="189"/>
      <c r="S97" s="190"/>
      <c r="T97" s="191"/>
      <c r="U97" s="192" t="s">
        <v>40</v>
      </c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0"/>
      <c r="AM97" s="190"/>
      <c r="AN97" s="190"/>
      <c r="AO97" s="190"/>
      <c r="AP97" s="190"/>
      <c r="AQ97" s="190"/>
      <c r="AR97" s="190"/>
      <c r="AS97" s="190"/>
      <c r="AT97" s="190"/>
      <c r="AU97" s="190"/>
      <c r="AV97" s="190"/>
      <c r="AW97" s="190"/>
      <c r="AX97" s="190"/>
      <c r="AY97" s="193" t="s">
        <v>140</v>
      </c>
      <c r="AZ97" s="190"/>
      <c r="BA97" s="190"/>
      <c r="BB97" s="190"/>
      <c r="BC97" s="190"/>
      <c r="BD97" s="190"/>
      <c r="BE97" s="194">
        <f>IF(U97="základní",N97,0)</f>
        <v>0</v>
      </c>
      <c r="BF97" s="194">
        <f>IF(U97="snížená",N97,0)</f>
        <v>0</v>
      </c>
      <c r="BG97" s="194">
        <f>IF(U97="zákl. přenesená",N97,0)</f>
        <v>0</v>
      </c>
      <c r="BH97" s="194">
        <f>IF(U97="sníž. přenesená",N97,0)</f>
        <v>0</v>
      </c>
      <c r="BI97" s="194">
        <f>IF(U97="nulová",N97,0)</f>
        <v>0</v>
      </c>
      <c r="BJ97" s="193" t="s">
        <v>11</v>
      </c>
      <c r="BK97" s="190"/>
      <c r="BL97" s="190"/>
      <c r="BM97" s="190"/>
    </row>
    <row r="98" spans="2:65" s="1" customFormat="1" ht="18" customHeight="1">
      <c r="B98" s="185"/>
      <c r="C98" s="186"/>
      <c r="D98" s="150" t="s">
        <v>144</v>
      </c>
      <c r="E98" s="187"/>
      <c r="F98" s="187"/>
      <c r="G98" s="187"/>
      <c r="H98" s="187"/>
      <c r="I98" s="186"/>
      <c r="J98" s="186"/>
      <c r="K98" s="186"/>
      <c r="L98" s="186"/>
      <c r="M98" s="186"/>
      <c r="N98" s="145">
        <f>ROUND(N90*T98,0)</f>
        <v>0</v>
      </c>
      <c r="O98" s="188"/>
      <c r="P98" s="188"/>
      <c r="Q98" s="188"/>
      <c r="R98" s="189"/>
      <c r="S98" s="190"/>
      <c r="T98" s="191"/>
      <c r="U98" s="192" t="s">
        <v>40</v>
      </c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0"/>
      <c r="AR98" s="190"/>
      <c r="AS98" s="190"/>
      <c r="AT98" s="190"/>
      <c r="AU98" s="190"/>
      <c r="AV98" s="190"/>
      <c r="AW98" s="190"/>
      <c r="AX98" s="190"/>
      <c r="AY98" s="193" t="s">
        <v>140</v>
      </c>
      <c r="AZ98" s="190"/>
      <c r="BA98" s="190"/>
      <c r="BB98" s="190"/>
      <c r="BC98" s="190"/>
      <c r="BD98" s="190"/>
      <c r="BE98" s="194">
        <f>IF(U98="základní",N98,0)</f>
        <v>0</v>
      </c>
      <c r="BF98" s="194">
        <f>IF(U98="snížená",N98,0)</f>
        <v>0</v>
      </c>
      <c r="BG98" s="194">
        <f>IF(U98="zákl. přenesená",N98,0)</f>
        <v>0</v>
      </c>
      <c r="BH98" s="194">
        <f>IF(U98="sníž. přenesená",N98,0)</f>
        <v>0</v>
      </c>
      <c r="BI98" s="194">
        <f>IF(U98="nulová",N98,0)</f>
        <v>0</v>
      </c>
      <c r="BJ98" s="193" t="s">
        <v>11</v>
      </c>
      <c r="BK98" s="190"/>
      <c r="BL98" s="190"/>
      <c r="BM98" s="190"/>
    </row>
    <row r="99" spans="2:65" s="1" customFormat="1" ht="18" customHeight="1">
      <c r="B99" s="185"/>
      <c r="C99" s="186"/>
      <c r="D99" s="187" t="s">
        <v>145</v>
      </c>
      <c r="E99" s="186"/>
      <c r="F99" s="186"/>
      <c r="G99" s="186"/>
      <c r="H99" s="186"/>
      <c r="I99" s="186"/>
      <c r="J99" s="186"/>
      <c r="K99" s="186"/>
      <c r="L99" s="186"/>
      <c r="M99" s="186"/>
      <c r="N99" s="145">
        <f>ROUND(N90*T99,0)</f>
        <v>0</v>
      </c>
      <c r="O99" s="188"/>
      <c r="P99" s="188"/>
      <c r="Q99" s="188"/>
      <c r="R99" s="189"/>
      <c r="S99" s="190"/>
      <c r="T99" s="195"/>
      <c r="U99" s="196" t="s">
        <v>40</v>
      </c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3" t="s">
        <v>146</v>
      </c>
      <c r="AZ99" s="190"/>
      <c r="BA99" s="190"/>
      <c r="BB99" s="190"/>
      <c r="BC99" s="190"/>
      <c r="BD99" s="190"/>
      <c r="BE99" s="194">
        <f>IF(U99="základní",N99,0)</f>
        <v>0</v>
      </c>
      <c r="BF99" s="194">
        <f>IF(U99="snížená",N99,0)</f>
        <v>0</v>
      </c>
      <c r="BG99" s="194">
        <f>IF(U99="zákl. přenesená",N99,0)</f>
        <v>0</v>
      </c>
      <c r="BH99" s="194">
        <f>IF(U99="sníž. přenesená",N99,0)</f>
        <v>0</v>
      </c>
      <c r="BI99" s="194">
        <f>IF(U99="nulová",N99,0)</f>
        <v>0</v>
      </c>
      <c r="BJ99" s="193" t="s">
        <v>11</v>
      </c>
      <c r="BK99" s="190"/>
      <c r="BL99" s="190"/>
      <c r="BM99" s="190"/>
    </row>
    <row r="100" spans="2:18" s="1" customFormat="1" ht="13.5"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50"/>
    </row>
    <row r="101" spans="2:18" s="1" customFormat="1" ht="29.25" customHeight="1">
      <c r="B101" s="48"/>
      <c r="C101" s="155" t="s">
        <v>117</v>
      </c>
      <c r="D101" s="156"/>
      <c r="E101" s="156"/>
      <c r="F101" s="156"/>
      <c r="G101" s="156"/>
      <c r="H101" s="156"/>
      <c r="I101" s="156"/>
      <c r="J101" s="156"/>
      <c r="K101" s="156"/>
      <c r="L101" s="157">
        <f>ROUND(SUM(N90+N93),0)</f>
        <v>0</v>
      </c>
      <c r="M101" s="157"/>
      <c r="N101" s="157"/>
      <c r="O101" s="157"/>
      <c r="P101" s="157"/>
      <c r="Q101" s="157"/>
      <c r="R101" s="50"/>
    </row>
    <row r="102" spans="2:18" s="1" customFormat="1" ht="6.95" customHeight="1">
      <c r="B102" s="77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9"/>
    </row>
    <row r="106" spans="2:18" s="1" customFormat="1" ht="6.95" customHeight="1">
      <c r="B106" s="80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2"/>
    </row>
    <row r="107" spans="2:18" s="1" customFormat="1" ht="36.95" customHeight="1">
      <c r="B107" s="48"/>
      <c r="C107" s="29" t="s">
        <v>147</v>
      </c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50"/>
    </row>
    <row r="108" spans="2:18" s="1" customFormat="1" ht="6.95" customHeight="1"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50"/>
    </row>
    <row r="109" spans="2:18" s="1" customFormat="1" ht="30" customHeight="1">
      <c r="B109" s="48"/>
      <c r="C109" s="40" t="s">
        <v>20</v>
      </c>
      <c r="D109" s="49"/>
      <c r="E109" s="49"/>
      <c r="F109" s="160" t="str">
        <f>F6</f>
        <v>LITOMYŠL</v>
      </c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9"/>
      <c r="R109" s="50"/>
    </row>
    <row r="110" spans="2:18" ht="30" customHeight="1">
      <c r="B110" s="28"/>
      <c r="C110" s="40" t="s">
        <v>124</v>
      </c>
      <c r="D110" s="33"/>
      <c r="E110" s="33"/>
      <c r="F110" s="160" t="s">
        <v>125</v>
      </c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1"/>
    </row>
    <row r="111" spans="2:18" ht="30" customHeight="1">
      <c r="B111" s="28"/>
      <c r="C111" s="40" t="s">
        <v>126</v>
      </c>
      <c r="D111" s="33"/>
      <c r="E111" s="33"/>
      <c r="F111" s="160" t="s">
        <v>840</v>
      </c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1"/>
    </row>
    <row r="112" spans="2:18" s="1" customFormat="1" ht="36.95" customHeight="1">
      <c r="B112" s="48"/>
      <c r="C112" s="87" t="s">
        <v>128</v>
      </c>
      <c r="D112" s="49"/>
      <c r="E112" s="49"/>
      <c r="F112" s="89" t="str">
        <f>F9</f>
        <v>3 - Rozvaděče a montážní práce</v>
      </c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</row>
    <row r="113" spans="2:18" s="1" customFormat="1" ht="6.95" customHeight="1">
      <c r="B113" s="48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50"/>
    </row>
    <row r="114" spans="2:18" s="1" customFormat="1" ht="18" customHeight="1">
      <c r="B114" s="48"/>
      <c r="C114" s="40" t="s">
        <v>24</v>
      </c>
      <c r="D114" s="49"/>
      <c r="E114" s="49"/>
      <c r="F114" s="35" t="str">
        <f>F11</f>
        <v xml:space="preserve"> </v>
      </c>
      <c r="G114" s="49"/>
      <c r="H114" s="49"/>
      <c r="I114" s="49"/>
      <c r="J114" s="49"/>
      <c r="K114" s="40" t="s">
        <v>26</v>
      </c>
      <c r="L114" s="49"/>
      <c r="M114" s="92" t="str">
        <f>IF(O11="","",O11)</f>
        <v>17. 7. 2018</v>
      </c>
      <c r="N114" s="92"/>
      <c r="O114" s="92"/>
      <c r="P114" s="92"/>
      <c r="Q114" s="49"/>
      <c r="R114" s="50"/>
    </row>
    <row r="115" spans="2:18" s="1" customFormat="1" ht="6.95" customHeight="1">
      <c r="B115" s="48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50"/>
    </row>
    <row r="116" spans="2:18" s="1" customFormat="1" ht="13.5">
      <c r="B116" s="48"/>
      <c r="C116" s="40" t="s">
        <v>28</v>
      </c>
      <c r="D116" s="49"/>
      <c r="E116" s="49"/>
      <c r="F116" s="35" t="str">
        <f>E14</f>
        <v xml:space="preserve"> </v>
      </c>
      <c r="G116" s="49"/>
      <c r="H116" s="49"/>
      <c r="I116" s="49"/>
      <c r="J116" s="49"/>
      <c r="K116" s="40" t="s">
        <v>33</v>
      </c>
      <c r="L116" s="49"/>
      <c r="M116" s="35" t="str">
        <f>E20</f>
        <v xml:space="preserve"> </v>
      </c>
      <c r="N116" s="35"/>
      <c r="O116" s="35"/>
      <c r="P116" s="35"/>
      <c r="Q116" s="35"/>
      <c r="R116" s="50"/>
    </row>
    <row r="117" spans="2:18" s="1" customFormat="1" ht="14.4" customHeight="1">
      <c r="B117" s="48"/>
      <c r="C117" s="40" t="s">
        <v>31</v>
      </c>
      <c r="D117" s="49"/>
      <c r="E117" s="49"/>
      <c r="F117" s="35" t="str">
        <f>IF(E17="","",E17)</f>
        <v>Vyplň údaj</v>
      </c>
      <c r="G117" s="49"/>
      <c r="H117" s="49"/>
      <c r="I117" s="49"/>
      <c r="J117" s="49"/>
      <c r="K117" s="40" t="s">
        <v>34</v>
      </c>
      <c r="L117" s="49"/>
      <c r="M117" s="35" t="str">
        <f>E23</f>
        <v xml:space="preserve"> </v>
      </c>
      <c r="N117" s="35"/>
      <c r="O117" s="35"/>
      <c r="P117" s="35"/>
      <c r="Q117" s="35"/>
      <c r="R117" s="50"/>
    </row>
    <row r="118" spans="2:18" s="1" customFormat="1" ht="10.3" customHeight="1"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50"/>
    </row>
    <row r="119" spans="2:27" s="8" customFormat="1" ht="29.25" customHeight="1">
      <c r="B119" s="197"/>
      <c r="C119" s="198" t="s">
        <v>148</v>
      </c>
      <c r="D119" s="199" t="s">
        <v>149</v>
      </c>
      <c r="E119" s="199" t="s">
        <v>57</v>
      </c>
      <c r="F119" s="199" t="s">
        <v>150</v>
      </c>
      <c r="G119" s="199"/>
      <c r="H119" s="199"/>
      <c r="I119" s="199"/>
      <c r="J119" s="199" t="s">
        <v>151</v>
      </c>
      <c r="K119" s="199" t="s">
        <v>152</v>
      </c>
      <c r="L119" s="199" t="s">
        <v>153</v>
      </c>
      <c r="M119" s="199"/>
      <c r="N119" s="199" t="s">
        <v>133</v>
      </c>
      <c r="O119" s="199"/>
      <c r="P119" s="199"/>
      <c r="Q119" s="200"/>
      <c r="R119" s="201"/>
      <c r="T119" s="102" t="s">
        <v>154</v>
      </c>
      <c r="U119" s="103" t="s">
        <v>39</v>
      </c>
      <c r="V119" s="103" t="s">
        <v>155</v>
      </c>
      <c r="W119" s="103" t="s">
        <v>156</v>
      </c>
      <c r="X119" s="103" t="s">
        <v>157</v>
      </c>
      <c r="Y119" s="103" t="s">
        <v>158</v>
      </c>
      <c r="Z119" s="103" t="s">
        <v>159</v>
      </c>
      <c r="AA119" s="104" t="s">
        <v>160</v>
      </c>
    </row>
    <row r="120" spans="2:63" s="1" customFormat="1" ht="29.25" customHeight="1">
      <c r="B120" s="48"/>
      <c r="C120" s="106" t="s">
        <v>130</v>
      </c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256">
        <f>BK120</f>
        <v>0</v>
      </c>
      <c r="O120" s="257"/>
      <c r="P120" s="257"/>
      <c r="Q120" s="257"/>
      <c r="R120" s="50"/>
      <c r="T120" s="105"/>
      <c r="U120" s="69"/>
      <c r="V120" s="69"/>
      <c r="W120" s="204">
        <f>W121+SUM(W122:W125)</f>
        <v>0</v>
      </c>
      <c r="X120" s="69"/>
      <c r="Y120" s="204">
        <f>Y121+SUM(Y122:Y125)</f>
        <v>0</v>
      </c>
      <c r="Z120" s="69"/>
      <c r="AA120" s="205">
        <f>AA121+SUM(AA122:AA125)</f>
        <v>0</v>
      </c>
      <c r="AT120" s="24" t="s">
        <v>74</v>
      </c>
      <c r="AU120" s="24" t="s">
        <v>135</v>
      </c>
      <c r="BK120" s="206">
        <f>BK121+SUM(BK122:BK125)</f>
        <v>0</v>
      </c>
    </row>
    <row r="121" spans="2:65" s="1" customFormat="1" ht="25.5" customHeight="1">
      <c r="B121" s="185"/>
      <c r="C121" s="219" t="s">
        <v>11</v>
      </c>
      <c r="D121" s="219" t="s">
        <v>163</v>
      </c>
      <c r="E121" s="220" t="s">
        <v>888</v>
      </c>
      <c r="F121" s="221" t="s">
        <v>889</v>
      </c>
      <c r="G121" s="221"/>
      <c r="H121" s="221"/>
      <c r="I121" s="221"/>
      <c r="J121" s="222" t="s">
        <v>5</v>
      </c>
      <c r="K121" s="223">
        <v>1</v>
      </c>
      <c r="L121" s="224">
        <v>0</v>
      </c>
      <c r="M121" s="224"/>
      <c r="N121" s="225">
        <f>ROUND(L121*K121,0)</f>
        <v>0</v>
      </c>
      <c r="O121" s="225"/>
      <c r="P121" s="225"/>
      <c r="Q121" s="225"/>
      <c r="R121" s="189"/>
      <c r="T121" s="226" t="s">
        <v>5</v>
      </c>
      <c r="U121" s="58" t="s">
        <v>40</v>
      </c>
      <c r="V121" s="49"/>
      <c r="W121" s="227">
        <f>V121*K121</f>
        <v>0</v>
      </c>
      <c r="X121" s="227">
        <v>0</v>
      </c>
      <c r="Y121" s="227">
        <f>X121*K121</f>
        <v>0</v>
      </c>
      <c r="Z121" s="227">
        <v>0</v>
      </c>
      <c r="AA121" s="228">
        <f>Z121*K121</f>
        <v>0</v>
      </c>
      <c r="AR121" s="24" t="s">
        <v>161</v>
      </c>
      <c r="AT121" s="24" t="s">
        <v>163</v>
      </c>
      <c r="AU121" s="24" t="s">
        <v>75</v>
      </c>
      <c r="AY121" s="24" t="s">
        <v>162</v>
      </c>
      <c r="BE121" s="149">
        <f>IF(U121="základní",N121,0)</f>
        <v>0</v>
      </c>
      <c r="BF121" s="149">
        <f>IF(U121="snížená",N121,0)</f>
        <v>0</v>
      </c>
      <c r="BG121" s="149">
        <f>IF(U121="zákl. přenesená",N121,0)</f>
        <v>0</v>
      </c>
      <c r="BH121" s="149">
        <f>IF(U121="sníž. přenesená",N121,0)</f>
        <v>0</v>
      </c>
      <c r="BI121" s="149">
        <f>IF(U121="nulová",N121,0)</f>
        <v>0</v>
      </c>
      <c r="BJ121" s="24" t="s">
        <v>11</v>
      </c>
      <c r="BK121" s="149">
        <f>ROUND(L121*K121,0)</f>
        <v>0</v>
      </c>
      <c r="BL121" s="24" t="s">
        <v>161</v>
      </c>
      <c r="BM121" s="24" t="s">
        <v>84</v>
      </c>
    </row>
    <row r="122" spans="2:65" s="1" customFormat="1" ht="38.25" customHeight="1">
      <c r="B122" s="185"/>
      <c r="C122" s="219" t="s">
        <v>84</v>
      </c>
      <c r="D122" s="219" t="s">
        <v>163</v>
      </c>
      <c r="E122" s="220" t="s">
        <v>890</v>
      </c>
      <c r="F122" s="221" t="s">
        <v>891</v>
      </c>
      <c r="G122" s="221"/>
      <c r="H122" s="221"/>
      <c r="I122" s="221"/>
      <c r="J122" s="222" t="s">
        <v>5</v>
      </c>
      <c r="K122" s="223">
        <v>1</v>
      </c>
      <c r="L122" s="224">
        <v>0</v>
      </c>
      <c r="M122" s="224"/>
      <c r="N122" s="225">
        <f>ROUND(L122*K122,0)</f>
        <v>0</v>
      </c>
      <c r="O122" s="225"/>
      <c r="P122" s="225"/>
      <c r="Q122" s="225"/>
      <c r="R122" s="189"/>
      <c r="T122" s="226" t="s">
        <v>5</v>
      </c>
      <c r="U122" s="58" t="s">
        <v>40</v>
      </c>
      <c r="V122" s="49"/>
      <c r="W122" s="227">
        <f>V122*K122</f>
        <v>0</v>
      </c>
      <c r="X122" s="227">
        <v>0</v>
      </c>
      <c r="Y122" s="227">
        <f>X122*K122</f>
        <v>0</v>
      </c>
      <c r="Z122" s="227">
        <v>0</v>
      </c>
      <c r="AA122" s="228">
        <f>Z122*K122</f>
        <v>0</v>
      </c>
      <c r="AR122" s="24" t="s">
        <v>161</v>
      </c>
      <c r="AT122" s="24" t="s">
        <v>163</v>
      </c>
      <c r="AU122" s="24" t="s">
        <v>75</v>
      </c>
      <c r="AY122" s="24" t="s">
        <v>162</v>
      </c>
      <c r="BE122" s="149">
        <f>IF(U122="základní",N122,0)</f>
        <v>0</v>
      </c>
      <c r="BF122" s="149">
        <f>IF(U122="snížená",N122,0)</f>
        <v>0</v>
      </c>
      <c r="BG122" s="149">
        <f>IF(U122="zákl. přenesená",N122,0)</f>
        <v>0</v>
      </c>
      <c r="BH122" s="149">
        <f>IF(U122="sníž. přenesená",N122,0)</f>
        <v>0</v>
      </c>
      <c r="BI122" s="149">
        <f>IF(U122="nulová",N122,0)</f>
        <v>0</v>
      </c>
      <c r="BJ122" s="24" t="s">
        <v>11</v>
      </c>
      <c r="BK122" s="149">
        <f>ROUND(L122*K122,0)</f>
        <v>0</v>
      </c>
      <c r="BL122" s="24" t="s">
        <v>161</v>
      </c>
      <c r="BM122" s="24" t="s">
        <v>161</v>
      </c>
    </row>
    <row r="123" spans="2:65" s="1" customFormat="1" ht="16.5" customHeight="1">
      <c r="B123" s="185"/>
      <c r="C123" s="219" t="s">
        <v>88</v>
      </c>
      <c r="D123" s="219" t="s">
        <v>163</v>
      </c>
      <c r="E123" s="220" t="s">
        <v>892</v>
      </c>
      <c r="F123" s="221" t="s">
        <v>893</v>
      </c>
      <c r="G123" s="221"/>
      <c r="H123" s="221"/>
      <c r="I123" s="221"/>
      <c r="J123" s="222" t="s">
        <v>5</v>
      </c>
      <c r="K123" s="223">
        <v>1</v>
      </c>
      <c r="L123" s="224">
        <v>0</v>
      </c>
      <c r="M123" s="224"/>
      <c r="N123" s="225">
        <f>ROUND(L123*K123,0)</f>
        <v>0</v>
      </c>
      <c r="O123" s="225"/>
      <c r="P123" s="225"/>
      <c r="Q123" s="225"/>
      <c r="R123" s="189"/>
      <c r="T123" s="226" t="s">
        <v>5</v>
      </c>
      <c r="U123" s="58" t="s">
        <v>40</v>
      </c>
      <c r="V123" s="49"/>
      <c r="W123" s="227">
        <f>V123*K123</f>
        <v>0</v>
      </c>
      <c r="X123" s="227">
        <v>0</v>
      </c>
      <c r="Y123" s="227">
        <f>X123*K123</f>
        <v>0</v>
      </c>
      <c r="Z123" s="227">
        <v>0</v>
      </c>
      <c r="AA123" s="228">
        <f>Z123*K123</f>
        <v>0</v>
      </c>
      <c r="AR123" s="24" t="s">
        <v>161</v>
      </c>
      <c r="AT123" s="24" t="s">
        <v>163</v>
      </c>
      <c r="AU123" s="24" t="s">
        <v>75</v>
      </c>
      <c r="AY123" s="24" t="s">
        <v>162</v>
      </c>
      <c r="BE123" s="149">
        <f>IF(U123="základní",N123,0)</f>
        <v>0</v>
      </c>
      <c r="BF123" s="149">
        <f>IF(U123="snížená",N123,0)</f>
        <v>0</v>
      </c>
      <c r="BG123" s="149">
        <f>IF(U123="zákl. přenesená",N123,0)</f>
        <v>0</v>
      </c>
      <c r="BH123" s="149">
        <f>IF(U123="sníž. přenesená",N123,0)</f>
        <v>0</v>
      </c>
      <c r="BI123" s="149">
        <f>IF(U123="nulová",N123,0)</f>
        <v>0</v>
      </c>
      <c r="BJ123" s="24" t="s">
        <v>11</v>
      </c>
      <c r="BK123" s="149">
        <f>ROUND(L123*K123,0)</f>
        <v>0</v>
      </c>
      <c r="BL123" s="24" t="s">
        <v>161</v>
      </c>
      <c r="BM123" s="24" t="s">
        <v>172</v>
      </c>
    </row>
    <row r="124" spans="2:65" s="1" customFormat="1" ht="16.5" customHeight="1">
      <c r="B124" s="185"/>
      <c r="C124" s="219" t="s">
        <v>161</v>
      </c>
      <c r="D124" s="219" t="s">
        <v>163</v>
      </c>
      <c r="E124" s="220" t="s">
        <v>894</v>
      </c>
      <c r="F124" s="221" t="s">
        <v>895</v>
      </c>
      <c r="G124" s="221"/>
      <c r="H124" s="221"/>
      <c r="I124" s="221"/>
      <c r="J124" s="222" t="s">
        <v>5</v>
      </c>
      <c r="K124" s="223">
        <v>1</v>
      </c>
      <c r="L124" s="224">
        <v>0</v>
      </c>
      <c r="M124" s="224"/>
      <c r="N124" s="225">
        <f>ROUND(L124*K124,0)</f>
        <v>0</v>
      </c>
      <c r="O124" s="225"/>
      <c r="P124" s="225"/>
      <c r="Q124" s="225"/>
      <c r="R124" s="189"/>
      <c r="T124" s="226" t="s">
        <v>5</v>
      </c>
      <c r="U124" s="58" t="s">
        <v>40</v>
      </c>
      <c r="V124" s="49"/>
      <c r="W124" s="227">
        <f>V124*K124</f>
        <v>0</v>
      </c>
      <c r="X124" s="227">
        <v>0</v>
      </c>
      <c r="Y124" s="227">
        <f>X124*K124</f>
        <v>0</v>
      </c>
      <c r="Z124" s="227">
        <v>0</v>
      </c>
      <c r="AA124" s="228">
        <f>Z124*K124</f>
        <v>0</v>
      </c>
      <c r="AR124" s="24" t="s">
        <v>161</v>
      </c>
      <c r="AT124" s="24" t="s">
        <v>163</v>
      </c>
      <c r="AU124" s="24" t="s">
        <v>75</v>
      </c>
      <c r="AY124" s="24" t="s">
        <v>162</v>
      </c>
      <c r="BE124" s="149">
        <f>IF(U124="základní",N124,0)</f>
        <v>0</v>
      </c>
      <c r="BF124" s="149">
        <f>IF(U124="snížená",N124,0)</f>
        <v>0</v>
      </c>
      <c r="BG124" s="149">
        <f>IF(U124="zákl. přenesená",N124,0)</f>
        <v>0</v>
      </c>
      <c r="BH124" s="149">
        <f>IF(U124="sníž. přenesená",N124,0)</f>
        <v>0</v>
      </c>
      <c r="BI124" s="149">
        <f>IF(U124="nulová",N124,0)</f>
        <v>0</v>
      </c>
      <c r="BJ124" s="24" t="s">
        <v>11</v>
      </c>
      <c r="BK124" s="149">
        <f>ROUND(L124*K124,0)</f>
        <v>0</v>
      </c>
      <c r="BL124" s="24" t="s">
        <v>161</v>
      </c>
      <c r="BM124" s="24" t="s">
        <v>496</v>
      </c>
    </row>
    <row r="125" spans="2:63" s="1" customFormat="1" ht="49.9" customHeight="1">
      <c r="B125" s="48"/>
      <c r="C125" s="49"/>
      <c r="D125" s="209" t="s">
        <v>198</v>
      </c>
      <c r="E125" s="49"/>
      <c r="F125" s="49"/>
      <c r="G125" s="49"/>
      <c r="H125" s="49"/>
      <c r="I125" s="49"/>
      <c r="J125" s="49"/>
      <c r="K125" s="49"/>
      <c r="L125" s="49"/>
      <c r="M125" s="49"/>
      <c r="N125" s="229">
        <f>BK125</f>
        <v>0</v>
      </c>
      <c r="O125" s="230"/>
      <c r="P125" s="230"/>
      <c r="Q125" s="230"/>
      <c r="R125" s="50"/>
      <c r="T125" s="231"/>
      <c r="U125" s="49"/>
      <c r="V125" s="49"/>
      <c r="W125" s="49"/>
      <c r="X125" s="49"/>
      <c r="Y125" s="49"/>
      <c r="Z125" s="49"/>
      <c r="AA125" s="96"/>
      <c r="AT125" s="24" t="s">
        <v>74</v>
      </c>
      <c r="AU125" s="24" t="s">
        <v>75</v>
      </c>
      <c r="AY125" s="24" t="s">
        <v>199</v>
      </c>
      <c r="BK125" s="149">
        <f>SUM(BK126:BK130)</f>
        <v>0</v>
      </c>
    </row>
    <row r="126" spans="2:63" s="1" customFormat="1" ht="22.3" customHeight="1">
      <c r="B126" s="48"/>
      <c r="C126" s="232" t="s">
        <v>5</v>
      </c>
      <c r="D126" s="232" t="s">
        <v>163</v>
      </c>
      <c r="E126" s="233" t="s">
        <v>5</v>
      </c>
      <c r="F126" s="234" t="s">
        <v>5</v>
      </c>
      <c r="G126" s="234"/>
      <c r="H126" s="234"/>
      <c r="I126" s="234"/>
      <c r="J126" s="235" t="s">
        <v>5</v>
      </c>
      <c r="K126" s="236"/>
      <c r="L126" s="224"/>
      <c r="M126" s="237"/>
      <c r="N126" s="237">
        <f>BK126</f>
        <v>0</v>
      </c>
      <c r="O126" s="237"/>
      <c r="P126" s="237"/>
      <c r="Q126" s="237"/>
      <c r="R126" s="50"/>
      <c r="T126" s="226" t="s">
        <v>5</v>
      </c>
      <c r="U126" s="238" t="s">
        <v>40</v>
      </c>
      <c r="V126" s="49"/>
      <c r="W126" s="49"/>
      <c r="X126" s="49"/>
      <c r="Y126" s="49"/>
      <c r="Z126" s="49"/>
      <c r="AA126" s="96"/>
      <c r="AT126" s="24" t="s">
        <v>199</v>
      </c>
      <c r="AU126" s="24" t="s">
        <v>11</v>
      </c>
      <c r="AY126" s="24" t="s">
        <v>199</v>
      </c>
      <c r="BE126" s="149">
        <f>IF(U126="základní",N126,0)</f>
        <v>0</v>
      </c>
      <c r="BF126" s="149">
        <f>IF(U126="snížená",N126,0)</f>
        <v>0</v>
      </c>
      <c r="BG126" s="149">
        <f>IF(U126="zákl. přenesená",N126,0)</f>
        <v>0</v>
      </c>
      <c r="BH126" s="149">
        <f>IF(U126="sníž. přenesená",N126,0)</f>
        <v>0</v>
      </c>
      <c r="BI126" s="149">
        <f>IF(U126="nulová",N126,0)</f>
        <v>0</v>
      </c>
      <c r="BJ126" s="24" t="s">
        <v>11</v>
      </c>
      <c r="BK126" s="149">
        <f>L126*K126</f>
        <v>0</v>
      </c>
    </row>
    <row r="127" spans="2:63" s="1" customFormat="1" ht="22.3" customHeight="1">
      <c r="B127" s="48"/>
      <c r="C127" s="232" t="s">
        <v>5</v>
      </c>
      <c r="D127" s="232" t="s">
        <v>163</v>
      </c>
      <c r="E127" s="233" t="s">
        <v>5</v>
      </c>
      <c r="F127" s="234" t="s">
        <v>5</v>
      </c>
      <c r="G127" s="234"/>
      <c r="H127" s="234"/>
      <c r="I127" s="234"/>
      <c r="J127" s="235" t="s">
        <v>5</v>
      </c>
      <c r="K127" s="236"/>
      <c r="L127" s="224"/>
      <c r="M127" s="237"/>
      <c r="N127" s="237">
        <f>BK127</f>
        <v>0</v>
      </c>
      <c r="O127" s="237"/>
      <c r="P127" s="237"/>
      <c r="Q127" s="237"/>
      <c r="R127" s="50"/>
      <c r="T127" s="226" t="s">
        <v>5</v>
      </c>
      <c r="U127" s="238" t="s">
        <v>40</v>
      </c>
      <c r="V127" s="49"/>
      <c r="W127" s="49"/>
      <c r="X127" s="49"/>
      <c r="Y127" s="49"/>
      <c r="Z127" s="49"/>
      <c r="AA127" s="96"/>
      <c r="AT127" s="24" t="s">
        <v>199</v>
      </c>
      <c r="AU127" s="24" t="s">
        <v>11</v>
      </c>
      <c r="AY127" s="24" t="s">
        <v>199</v>
      </c>
      <c r="BE127" s="149">
        <f>IF(U127="základní",N127,0)</f>
        <v>0</v>
      </c>
      <c r="BF127" s="149">
        <f>IF(U127="snížená",N127,0)</f>
        <v>0</v>
      </c>
      <c r="BG127" s="149">
        <f>IF(U127="zákl. přenesená",N127,0)</f>
        <v>0</v>
      </c>
      <c r="BH127" s="149">
        <f>IF(U127="sníž. přenesená",N127,0)</f>
        <v>0</v>
      </c>
      <c r="BI127" s="149">
        <f>IF(U127="nulová",N127,0)</f>
        <v>0</v>
      </c>
      <c r="BJ127" s="24" t="s">
        <v>11</v>
      </c>
      <c r="BK127" s="149">
        <f>L127*K127</f>
        <v>0</v>
      </c>
    </row>
    <row r="128" spans="2:63" s="1" customFormat="1" ht="22.3" customHeight="1">
      <c r="B128" s="48"/>
      <c r="C128" s="232" t="s">
        <v>5</v>
      </c>
      <c r="D128" s="232" t="s">
        <v>163</v>
      </c>
      <c r="E128" s="233" t="s">
        <v>5</v>
      </c>
      <c r="F128" s="234" t="s">
        <v>5</v>
      </c>
      <c r="G128" s="234"/>
      <c r="H128" s="234"/>
      <c r="I128" s="234"/>
      <c r="J128" s="235" t="s">
        <v>5</v>
      </c>
      <c r="K128" s="236"/>
      <c r="L128" s="224"/>
      <c r="M128" s="237"/>
      <c r="N128" s="237">
        <f>BK128</f>
        <v>0</v>
      </c>
      <c r="O128" s="237"/>
      <c r="P128" s="237"/>
      <c r="Q128" s="237"/>
      <c r="R128" s="50"/>
      <c r="T128" s="226" t="s">
        <v>5</v>
      </c>
      <c r="U128" s="238" t="s">
        <v>40</v>
      </c>
      <c r="V128" s="49"/>
      <c r="W128" s="49"/>
      <c r="X128" s="49"/>
      <c r="Y128" s="49"/>
      <c r="Z128" s="49"/>
      <c r="AA128" s="96"/>
      <c r="AT128" s="24" t="s">
        <v>199</v>
      </c>
      <c r="AU128" s="24" t="s">
        <v>11</v>
      </c>
      <c r="AY128" s="24" t="s">
        <v>199</v>
      </c>
      <c r="BE128" s="149">
        <f>IF(U128="základní",N128,0)</f>
        <v>0</v>
      </c>
      <c r="BF128" s="149">
        <f>IF(U128="snížená",N128,0)</f>
        <v>0</v>
      </c>
      <c r="BG128" s="149">
        <f>IF(U128="zákl. přenesená",N128,0)</f>
        <v>0</v>
      </c>
      <c r="BH128" s="149">
        <f>IF(U128="sníž. přenesená",N128,0)</f>
        <v>0</v>
      </c>
      <c r="BI128" s="149">
        <f>IF(U128="nulová",N128,0)</f>
        <v>0</v>
      </c>
      <c r="BJ128" s="24" t="s">
        <v>11</v>
      </c>
      <c r="BK128" s="149">
        <f>L128*K128</f>
        <v>0</v>
      </c>
    </row>
    <row r="129" spans="2:63" s="1" customFormat="1" ht="22.3" customHeight="1">
      <c r="B129" s="48"/>
      <c r="C129" s="232" t="s">
        <v>5</v>
      </c>
      <c r="D129" s="232" t="s">
        <v>163</v>
      </c>
      <c r="E129" s="233" t="s">
        <v>5</v>
      </c>
      <c r="F129" s="234" t="s">
        <v>5</v>
      </c>
      <c r="G129" s="234"/>
      <c r="H129" s="234"/>
      <c r="I129" s="234"/>
      <c r="J129" s="235" t="s">
        <v>5</v>
      </c>
      <c r="K129" s="236"/>
      <c r="L129" s="224"/>
      <c r="M129" s="237"/>
      <c r="N129" s="237">
        <f>BK129</f>
        <v>0</v>
      </c>
      <c r="O129" s="237"/>
      <c r="P129" s="237"/>
      <c r="Q129" s="237"/>
      <c r="R129" s="50"/>
      <c r="T129" s="226" t="s">
        <v>5</v>
      </c>
      <c r="U129" s="238" t="s">
        <v>40</v>
      </c>
      <c r="V129" s="49"/>
      <c r="W129" s="49"/>
      <c r="X129" s="49"/>
      <c r="Y129" s="49"/>
      <c r="Z129" s="49"/>
      <c r="AA129" s="96"/>
      <c r="AT129" s="24" t="s">
        <v>199</v>
      </c>
      <c r="AU129" s="24" t="s">
        <v>11</v>
      </c>
      <c r="AY129" s="24" t="s">
        <v>199</v>
      </c>
      <c r="BE129" s="149">
        <f>IF(U129="základní",N129,0)</f>
        <v>0</v>
      </c>
      <c r="BF129" s="149">
        <f>IF(U129="snížená",N129,0)</f>
        <v>0</v>
      </c>
      <c r="BG129" s="149">
        <f>IF(U129="zákl. přenesená",N129,0)</f>
        <v>0</v>
      </c>
      <c r="BH129" s="149">
        <f>IF(U129="sníž. přenesená",N129,0)</f>
        <v>0</v>
      </c>
      <c r="BI129" s="149">
        <f>IF(U129="nulová",N129,0)</f>
        <v>0</v>
      </c>
      <c r="BJ129" s="24" t="s">
        <v>11</v>
      </c>
      <c r="BK129" s="149">
        <f>L129*K129</f>
        <v>0</v>
      </c>
    </row>
    <row r="130" spans="2:63" s="1" customFormat="1" ht="22.3" customHeight="1">
      <c r="B130" s="48"/>
      <c r="C130" s="232" t="s">
        <v>5</v>
      </c>
      <c r="D130" s="232" t="s">
        <v>163</v>
      </c>
      <c r="E130" s="233" t="s">
        <v>5</v>
      </c>
      <c r="F130" s="234" t="s">
        <v>5</v>
      </c>
      <c r="G130" s="234"/>
      <c r="H130" s="234"/>
      <c r="I130" s="234"/>
      <c r="J130" s="235" t="s">
        <v>5</v>
      </c>
      <c r="K130" s="236"/>
      <c r="L130" s="224"/>
      <c r="M130" s="237"/>
      <c r="N130" s="237">
        <f>BK130</f>
        <v>0</v>
      </c>
      <c r="O130" s="237"/>
      <c r="P130" s="237"/>
      <c r="Q130" s="237"/>
      <c r="R130" s="50"/>
      <c r="T130" s="226" t="s">
        <v>5</v>
      </c>
      <c r="U130" s="238" t="s">
        <v>40</v>
      </c>
      <c r="V130" s="74"/>
      <c r="W130" s="74"/>
      <c r="X130" s="74"/>
      <c r="Y130" s="74"/>
      <c r="Z130" s="74"/>
      <c r="AA130" s="76"/>
      <c r="AT130" s="24" t="s">
        <v>199</v>
      </c>
      <c r="AU130" s="24" t="s">
        <v>11</v>
      </c>
      <c r="AY130" s="24" t="s">
        <v>199</v>
      </c>
      <c r="BE130" s="149">
        <f>IF(U130="základní",N130,0)</f>
        <v>0</v>
      </c>
      <c r="BF130" s="149">
        <f>IF(U130="snížená",N130,0)</f>
        <v>0</v>
      </c>
      <c r="BG130" s="149">
        <f>IF(U130="zákl. přenesená",N130,0)</f>
        <v>0</v>
      </c>
      <c r="BH130" s="149">
        <f>IF(U130="sníž. přenesená",N130,0)</f>
        <v>0</v>
      </c>
      <c r="BI130" s="149">
        <f>IF(U130="nulová",N130,0)</f>
        <v>0</v>
      </c>
      <c r="BJ130" s="24" t="s">
        <v>11</v>
      </c>
      <c r="BK130" s="149">
        <f>L130*K130</f>
        <v>0</v>
      </c>
    </row>
    <row r="131" spans="2:18" s="1" customFormat="1" ht="6.95" customHeight="1">
      <c r="B131" s="77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9"/>
    </row>
  </sheetData>
  <mergeCells count="98">
    <mergeCell ref="C2:Q2"/>
    <mergeCell ref="C4:Q4"/>
    <mergeCell ref="F6:P6"/>
    <mergeCell ref="F8:P8"/>
    <mergeCell ref="F7:P7"/>
    <mergeCell ref="F9:P9"/>
    <mergeCell ref="O11:P11"/>
    <mergeCell ref="O13:P13"/>
    <mergeCell ref="O14:P14"/>
    <mergeCell ref="O16:P16"/>
    <mergeCell ref="E17:L17"/>
    <mergeCell ref="O17:P17"/>
    <mergeCell ref="O19:P19"/>
    <mergeCell ref="O20:P20"/>
    <mergeCell ref="O22:P22"/>
    <mergeCell ref="O23:P23"/>
    <mergeCell ref="E26:L26"/>
    <mergeCell ref="M29:P29"/>
    <mergeCell ref="M30:P30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H38:J38"/>
    <mergeCell ref="M38:P38"/>
    <mergeCell ref="L40:P40"/>
    <mergeCell ref="C76:Q76"/>
    <mergeCell ref="F78:P78"/>
    <mergeCell ref="F80:P80"/>
    <mergeCell ref="F79:P79"/>
    <mergeCell ref="F81:P81"/>
    <mergeCell ref="M83:P83"/>
    <mergeCell ref="M85:Q85"/>
    <mergeCell ref="M86:Q86"/>
    <mergeCell ref="C88:G88"/>
    <mergeCell ref="N88:Q88"/>
    <mergeCell ref="N90:Q90"/>
    <mergeCell ref="N91:Q91"/>
    <mergeCell ref="N93:Q93"/>
    <mergeCell ref="D94:H94"/>
    <mergeCell ref="N94:Q94"/>
    <mergeCell ref="D95:H95"/>
    <mergeCell ref="N95:Q95"/>
    <mergeCell ref="D96:H96"/>
    <mergeCell ref="N96:Q96"/>
    <mergeCell ref="D97:H97"/>
    <mergeCell ref="N97:Q97"/>
    <mergeCell ref="D98:H98"/>
    <mergeCell ref="N98:Q98"/>
    <mergeCell ref="N99:Q99"/>
    <mergeCell ref="L101:Q101"/>
    <mergeCell ref="C107:Q107"/>
    <mergeCell ref="F109:P109"/>
    <mergeCell ref="F111:P111"/>
    <mergeCell ref="F110:P110"/>
    <mergeCell ref="F112:P112"/>
    <mergeCell ref="M114:P114"/>
    <mergeCell ref="M116:Q116"/>
    <mergeCell ref="M117:Q117"/>
    <mergeCell ref="F119:I119"/>
    <mergeCell ref="L119:M119"/>
    <mergeCell ref="N119:Q119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N120:Q120"/>
    <mergeCell ref="N125:Q125"/>
    <mergeCell ref="H1:K1"/>
    <mergeCell ref="S2:AC2"/>
  </mergeCells>
  <dataValidations count="2">
    <dataValidation type="list" allowBlank="1" showInputMessage="1" showErrorMessage="1" error="Povoleny jsou hodnoty K, M." sqref="D126:D131">
      <formula1>"K, M"</formula1>
    </dataValidation>
    <dataValidation type="list" allowBlank="1" showInputMessage="1" showErrorMessage="1" error="Povoleny jsou hodnoty základní, snížená, zákl. přenesená, sníž. přenesená, nulová." sqref="U126:U131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8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6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8"/>
      <c r="B1" s="15"/>
      <c r="C1" s="15"/>
      <c r="D1" s="16" t="s">
        <v>1</v>
      </c>
      <c r="E1" s="15"/>
      <c r="F1" s="17" t="s">
        <v>118</v>
      </c>
      <c r="G1" s="17"/>
      <c r="H1" s="159" t="s">
        <v>119</v>
      </c>
      <c r="I1" s="159"/>
      <c r="J1" s="159"/>
      <c r="K1" s="159"/>
      <c r="L1" s="17" t="s">
        <v>120</v>
      </c>
      <c r="M1" s="15"/>
      <c r="N1" s="15"/>
      <c r="O1" s="16" t="s">
        <v>121</v>
      </c>
      <c r="P1" s="15"/>
      <c r="Q1" s="15"/>
      <c r="R1" s="15"/>
      <c r="S1" s="17" t="s">
        <v>122</v>
      </c>
      <c r="T1" s="17"/>
      <c r="U1" s="158"/>
      <c r="V1" s="15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108</v>
      </c>
    </row>
    <row r="3" spans="2:46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84</v>
      </c>
    </row>
    <row r="4" spans="2:46" ht="36.95" customHeight="1">
      <c r="B4" s="28"/>
      <c r="C4" s="29" t="s">
        <v>123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14</v>
      </c>
      <c r="AT4" s="24" t="s">
        <v>6</v>
      </c>
    </row>
    <row r="5" spans="2:18" ht="6.95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spans="2:18" ht="25.4" customHeight="1">
      <c r="B6" s="28"/>
      <c r="C6" s="33"/>
      <c r="D6" s="40" t="s">
        <v>20</v>
      </c>
      <c r="E6" s="33"/>
      <c r="F6" s="160" t="str">
        <f>'Rekapitulace stavby'!K6</f>
        <v>LITOMYŠL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33"/>
      <c r="R6" s="31"/>
    </row>
    <row r="7" spans="2:18" ht="25.4" customHeight="1">
      <c r="B7" s="28"/>
      <c r="C7" s="33"/>
      <c r="D7" s="40" t="s">
        <v>124</v>
      </c>
      <c r="E7" s="33"/>
      <c r="F7" s="160" t="s">
        <v>125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1"/>
    </row>
    <row r="8" spans="2:18" s="1" customFormat="1" ht="32.85" customHeight="1">
      <c r="B8" s="48"/>
      <c r="C8" s="49"/>
      <c r="D8" s="37" t="s">
        <v>126</v>
      </c>
      <c r="E8" s="49"/>
      <c r="F8" s="38" t="s">
        <v>896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</row>
    <row r="9" spans="2:18" s="1" customFormat="1" ht="14.4" customHeight="1">
      <c r="B9" s="48"/>
      <c r="C9" s="49"/>
      <c r="D9" s="40" t="s">
        <v>22</v>
      </c>
      <c r="E9" s="49"/>
      <c r="F9" s="35" t="s">
        <v>5</v>
      </c>
      <c r="G9" s="49"/>
      <c r="H9" s="49"/>
      <c r="I9" s="49"/>
      <c r="J9" s="49"/>
      <c r="K9" s="49"/>
      <c r="L9" s="49"/>
      <c r="M9" s="40" t="s">
        <v>23</v>
      </c>
      <c r="N9" s="49"/>
      <c r="O9" s="35" t="s">
        <v>5</v>
      </c>
      <c r="P9" s="49"/>
      <c r="Q9" s="49"/>
      <c r="R9" s="50"/>
    </row>
    <row r="10" spans="2:18" s="1" customFormat="1" ht="14.4" customHeight="1">
      <c r="B10" s="48"/>
      <c r="C10" s="49"/>
      <c r="D10" s="40" t="s">
        <v>24</v>
      </c>
      <c r="E10" s="49"/>
      <c r="F10" s="35" t="s">
        <v>25</v>
      </c>
      <c r="G10" s="49"/>
      <c r="H10" s="49"/>
      <c r="I10" s="49"/>
      <c r="J10" s="49"/>
      <c r="K10" s="49"/>
      <c r="L10" s="49"/>
      <c r="M10" s="40" t="s">
        <v>26</v>
      </c>
      <c r="N10" s="49"/>
      <c r="O10" s="161" t="str">
        <f>'Rekapitulace stavby'!AN8</f>
        <v>17. 7. 2018</v>
      </c>
      <c r="P10" s="92"/>
      <c r="Q10" s="49"/>
      <c r="R10" s="50"/>
    </row>
    <row r="11" spans="2:18" s="1" customFormat="1" ht="10.8" customHeight="1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</row>
    <row r="12" spans="2:18" s="1" customFormat="1" ht="14.4" customHeight="1">
      <c r="B12" s="48"/>
      <c r="C12" s="49"/>
      <c r="D12" s="40" t="s">
        <v>28</v>
      </c>
      <c r="E12" s="49"/>
      <c r="F12" s="49"/>
      <c r="G12" s="49"/>
      <c r="H12" s="49"/>
      <c r="I12" s="49"/>
      <c r="J12" s="49"/>
      <c r="K12" s="49"/>
      <c r="L12" s="49"/>
      <c r="M12" s="40" t="s">
        <v>29</v>
      </c>
      <c r="N12" s="49"/>
      <c r="O12" s="35" t="str">
        <f>IF('Rekapitulace stavby'!AN10="","",'Rekapitulace stavby'!AN10)</f>
        <v/>
      </c>
      <c r="P12" s="35"/>
      <c r="Q12" s="49"/>
      <c r="R12" s="50"/>
    </row>
    <row r="13" spans="2:18" s="1" customFormat="1" ht="18" customHeight="1">
      <c r="B13" s="48"/>
      <c r="C13" s="49"/>
      <c r="D13" s="49"/>
      <c r="E13" s="35" t="str">
        <f>IF('Rekapitulace stavby'!E11="","",'Rekapitulace stavby'!E11)</f>
        <v xml:space="preserve"> </v>
      </c>
      <c r="F13" s="49"/>
      <c r="G13" s="49"/>
      <c r="H13" s="49"/>
      <c r="I13" s="49"/>
      <c r="J13" s="49"/>
      <c r="K13" s="49"/>
      <c r="L13" s="49"/>
      <c r="M13" s="40" t="s">
        <v>30</v>
      </c>
      <c r="N13" s="49"/>
      <c r="O13" s="35" t="str">
        <f>IF('Rekapitulace stavby'!AN11="","",'Rekapitulace stavby'!AN11)</f>
        <v/>
      </c>
      <c r="P13" s="35"/>
      <c r="Q13" s="49"/>
      <c r="R13" s="50"/>
    </row>
    <row r="14" spans="2:18" s="1" customFormat="1" ht="6.95" customHeight="1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</row>
    <row r="15" spans="2:18" s="1" customFormat="1" ht="14.4" customHeight="1">
      <c r="B15" s="48"/>
      <c r="C15" s="49"/>
      <c r="D15" s="40" t="s">
        <v>31</v>
      </c>
      <c r="E15" s="49"/>
      <c r="F15" s="49"/>
      <c r="G15" s="49"/>
      <c r="H15" s="49"/>
      <c r="I15" s="49"/>
      <c r="J15" s="49"/>
      <c r="K15" s="49"/>
      <c r="L15" s="49"/>
      <c r="M15" s="40" t="s">
        <v>29</v>
      </c>
      <c r="N15" s="49"/>
      <c r="O15" s="41" t="str">
        <f>IF('Rekapitulace stavby'!AN13="","",'Rekapitulace stavby'!AN13)</f>
        <v>Vyplň údaj</v>
      </c>
      <c r="P15" s="35"/>
      <c r="Q15" s="49"/>
      <c r="R15" s="50"/>
    </row>
    <row r="16" spans="2:18" s="1" customFormat="1" ht="18" customHeight="1">
      <c r="B16" s="48"/>
      <c r="C16" s="49"/>
      <c r="D16" s="49"/>
      <c r="E16" s="41" t="str">
        <f>IF('Rekapitulace stavby'!E14="","",'Rekapitulace stavby'!E14)</f>
        <v>Vyplň údaj</v>
      </c>
      <c r="F16" s="162"/>
      <c r="G16" s="162"/>
      <c r="H16" s="162"/>
      <c r="I16" s="162"/>
      <c r="J16" s="162"/>
      <c r="K16" s="162"/>
      <c r="L16" s="162"/>
      <c r="M16" s="40" t="s">
        <v>30</v>
      </c>
      <c r="N16" s="49"/>
      <c r="O16" s="41" t="str">
        <f>IF('Rekapitulace stavby'!AN14="","",'Rekapitulace stavby'!AN14)</f>
        <v>Vyplň údaj</v>
      </c>
      <c r="P16" s="35"/>
      <c r="Q16" s="49"/>
      <c r="R16" s="50"/>
    </row>
    <row r="17" spans="2:18" s="1" customFormat="1" ht="6.95" customHeight="1"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</row>
    <row r="18" spans="2:18" s="1" customFormat="1" ht="14.4" customHeight="1">
      <c r="B18" s="48"/>
      <c r="C18" s="49"/>
      <c r="D18" s="40" t="s">
        <v>33</v>
      </c>
      <c r="E18" s="49"/>
      <c r="F18" s="49"/>
      <c r="G18" s="49"/>
      <c r="H18" s="49"/>
      <c r="I18" s="49"/>
      <c r="J18" s="49"/>
      <c r="K18" s="49"/>
      <c r="L18" s="49"/>
      <c r="M18" s="40" t="s">
        <v>29</v>
      </c>
      <c r="N18" s="49"/>
      <c r="O18" s="35" t="str">
        <f>IF('Rekapitulace stavby'!AN16="","",'Rekapitulace stavby'!AN16)</f>
        <v/>
      </c>
      <c r="P18" s="35"/>
      <c r="Q18" s="49"/>
      <c r="R18" s="50"/>
    </row>
    <row r="19" spans="2:18" s="1" customFormat="1" ht="18" customHeight="1">
      <c r="B19" s="48"/>
      <c r="C19" s="49"/>
      <c r="D19" s="49"/>
      <c r="E19" s="35" t="str">
        <f>IF('Rekapitulace stavby'!E17="","",'Rekapitulace stavby'!E17)</f>
        <v xml:space="preserve"> </v>
      </c>
      <c r="F19" s="49"/>
      <c r="G19" s="49"/>
      <c r="H19" s="49"/>
      <c r="I19" s="49"/>
      <c r="J19" s="49"/>
      <c r="K19" s="49"/>
      <c r="L19" s="49"/>
      <c r="M19" s="40" t="s">
        <v>30</v>
      </c>
      <c r="N19" s="49"/>
      <c r="O19" s="35" t="str">
        <f>IF('Rekapitulace stavby'!AN17="","",'Rekapitulace stavby'!AN17)</f>
        <v/>
      </c>
      <c r="P19" s="35"/>
      <c r="Q19" s="49"/>
      <c r="R19" s="50"/>
    </row>
    <row r="20" spans="2:18" s="1" customFormat="1" ht="6.95" customHeight="1"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</row>
    <row r="21" spans="2:18" s="1" customFormat="1" ht="14.4" customHeight="1">
      <c r="B21" s="48"/>
      <c r="C21" s="49"/>
      <c r="D21" s="40" t="s">
        <v>34</v>
      </c>
      <c r="E21" s="49"/>
      <c r="F21" s="49"/>
      <c r="G21" s="49"/>
      <c r="H21" s="49"/>
      <c r="I21" s="49"/>
      <c r="J21" s="49"/>
      <c r="K21" s="49"/>
      <c r="L21" s="49"/>
      <c r="M21" s="40" t="s">
        <v>29</v>
      </c>
      <c r="N21" s="49"/>
      <c r="O21" s="35" t="str">
        <f>IF('Rekapitulace stavby'!AN19="","",'Rekapitulace stavby'!AN19)</f>
        <v/>
      </c>
      <c r="P21" s="35"/>
      <c r="Q21" s="49"/>
      <c r="R21" s="50"/>
    </row>
    <row r="22" spans="2:18" s="1" customFormat="1" ht="18" customHeight="1">
      <c r="B22" s="48"/>
      <c r="C22" s="49"/>
      <c r="D22" s="49"/>
      <c r="E22" s="35" t="str">
        <f>IF('Rekapitulace stavby'!E20="","",'Rekapitulace stavby'!E20)</f>
        <v xml:space="preserve"> </v>
      </c>
      <c r="F22" s="49"/>
      <c r="G22" s="49"/>
      <c r="H22" s="49"/>
      <c r="I22" s="49"/>
      <c r="J22" s="49"/>
      <c r="K22" s="49"/>
      <c r="L22" s="49"/>
      <c r="M22" s="40" t="s">
        <v>30</v>
      </c>
      <c r="N22" s="49"/>
      <c r="O22" s="35" t="str">
        <f>IF('Rekapitulace stavby'!AN20="","",'Rekapitulace stavby'!AN20)</f>
        <v/>
      </c>
      <c r="P22" s="35"/>
      <c r="Q22" s="49"/>
      <c r="R22" s="50"/>
    </row>
    <row r="23" spans="2:18" s="1" customFormat="1" ht="6.95" customHeight="1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pans="2:18" s="1" customFormat="1" ht="14.4" customHeight="1">
      <c r="B24" s="48"/>
      <c r="C24" s="49"/>
      <c r="D24" s="40" t="s">
        <v>35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spans="2:18" s="1" customFormat="1" ht="16.5" customHeight="1">
      <c r="B25" s="48"/>
      <c r="C25" s="49"/>
      <c r="D25" s="49"/>
      <c r="E25" s="44" t="s">
        <v>5</v>
      </c>
      <c r="F25" s="44"/>
      <c r="G25" s="44"/>
      <c r="H25" s="44"/>
      <c r="I25" s="44"/>
      <c r="J25" s="44"/>
      <c r="K25" s="44"/>
      <c r="L25" s="44"/>
      <c r="M25" s="49"/>
      <c r="N25" s="49"/>
      <c r="O25" s="49"/>
      <c r="P25" s="49"/>
      <c r="Q25" s="49"/>
      <c r="R25" s="50"/>
    </row>
    <row r="26" spans="2:18" s="1" customFormat="1" ht="6.95" customHeight="1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pans="2:18" s="1" customFormat="1" ht="6.95" customHeight="1">
      <c r="B27" s="48"/>
      <c r="C27" s="4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49"/>
      <c r="R27" s="50"/>
    </row>
    <row r="28" spans="2:18" s="1" customFormat="1" ht="14.4" customHeight="1">
      <c r="B28" s="48"/>
      <c r="C28" s="49"/>
      <c r="D28" s="163" t="s">
        <v>130</v>
      </c>
      <c r="E28" s="49"/>
      <c r="F28" s="49"/>
      <c r="G28" s="49"/>
      <c r="H28" s="49"/>
      <c r="I28" s="49"/>
      <c r="J28" s="49"/>
      <c r="K28" s="49"/>
      <c r="L28" s="49"/>
      <c r="M28" s="47">
        <f>N89</f>
        <v>0</v>
      </c>
      <c r="N28" s="47"/>
      <c r="O28" s="47"/>
      <c r="P28" s="47"/>
      <c r="Q28" s="49"/>
      <c r="R28" s="50"/>
    </row>
    <row r="29" spans="2:18" s="1" customFormat="1" ht="14.4" customHeight="1">
      <c r="B29" s="48"/>
      <c r="C29" s="49"/>
      <c r="D29" s="46" t="s">
        <v>112</v>
      </c>
      <c r="E29" s="49"/>
      <c r="F29" s="49"/>
      <c r="G29" s="49"/>
      <c r="H29" s="49"/>
      <c r="I29" s="49"/>
      <c r="J29" s="49"/>
      <c r="K29" s="49"/>
      <c r="L29" s="49"/>
      <c r="M29" s="47">
        <f>N108</f>
        <v>0</v>
      </c>
      <c r="N29" s="47"/>
      <c r="O29" s="47"/>
      <c r="P29" s="47"/>
      <c r="Q29" s="49"/>
      <c r="R29" s="50"/>
    </row>
    <row r="30" spans="2:18" s="1" customFormat="1" ht="6.95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/>
    </row>
    <row r="31" spans="2:18" s="1" customFormat="1" ht="25.4" customHeight="1">
      <c r="B31" s="48"/>
      <c r="C31" s="49"/>
      <c r="D31" s="164" t="s">
        <v>38</v>
      </c>
      <c r="E31" s="49"/>
      <c r="F31" s="49"/>
      <c r="G31" s="49"/>
      <c r="H31" s="49"/>
      <c r="I31" s="49"/>
      <c r="J31" s="49"/>
      <c r="K31" s="49"/>
      <c r="L31" s="49"/>
      <c r="M31" s="165">
        <f>ROUND(M28+M29,0)</f>
        <v>0</v>
      </c>
      <c r="N31" s="49"/>
      <c r="O31" s="49"/>
      <c r="P31" s="49"/>
      <c r="Q31" s="49"/>
      <c r="R31" s="50"/>
    </row>
    <row r="32" spans="2:18" s="1" customFormat="1" ht="6.95" customHeight="1">
      <c r="B32" s="48"/>
      <c r="C32" s="4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49"/>
      <c r="R32" s="50"/>
    </row>
    <row r="33" spans="2:18" s="1" customFormat="1" ht="14.4" customHeight="1">
      <c r="B33" s="48"/>
      <c r="C33" s="49"/>
      <c r="D33" s="56" t="s">
        <v>39</v>
      </c>
      <c r="E33" s="56" t="s">
        <v>40</v>
      </c>
      <c r="F33" s="57">
        <v>0.21</v>
      </c>
      <c r="G33" s="166" t="s">
        <v>41</v>
      </c>
      <c r="H33" s="167">
        <f>ROUND((((SUM(BE108:BE115)+SUM(BE134:BE260))+SUM(BE262:BE266))),0)</f>
        <v>0</v>
      </c>
      <c r="I33" s="49"/>
      <c r="J33" s="49"/>
      <c r="K33" s="49"/>
      <c r="L33" s="49"/>
      <c r="M33" s="167">
        <f>ROUND(((ROUND((SUM(BE108:BE115)+SUM(BE134:BE260)),0)*F33)+SUM(BE262:BE266)*F33),0)</f>
        <v>0</v>
      </c>
      <c r="N33" s="49"/>
      <c r="O33" s="49"/>
      <c r="P33" s="49"/>
      <c r="Q33" s="49"/>
      <c r="R33" s="50"/>
    </row>
    <row r="34" spans="2:18" s="1" customFormat="1" ht="14.4" customHeight="1">
      <c r="B34" s="48"/>
      <c r="C34" s="49"/>
      <c r="D34" s="49"/>
      <c r="E34" s="56" t="s">
        <v>42</v>
      </c>
      <c r="F34" s="57">
        <v>0.15</v>
      </c>
      <c r="G34" s="166" t="s">
        <v>41</v>
      </c>
      <c r="H34" s="167">
        <f>ROUND((((SUM(BF108:BF115)+SUM(BF134:BF260))+SUM(BF262:BF266))),0)</f>
        <v>0</v>
      </c>
      <c r="I34" s="49"/>
      <c r="J34" s="49"/>
      <c r="K34" s="49"/>
      <c r="L34" s="49"/>
      <c r="M34" s="167">
        <f>ROUND(((ROUND((SUM(BF108:BF115)+SUM(BF134:BF260)),0)*F34)+SUM(BF262:BF266)*F34),0)</f>
        <v>0</v>
      </c>
      <c r="N34" s="49"/>
      <c r="O34" s="49"/>
      <c r="P34" s="49"/>
      <c r="Q34" s="49"/>
      <c r="R34" s="50"/>
    </row>
    <row r="35" spans="2:18" s="1" customFormat="1" ht="14.4" customHeight="1" hidden="1">
      <c r="B35" s="48"/>
      <c r="C35" s="49"/>
      <c r="D35" s="49"/>
      <c r="E35" s="56" t="s">
        <v>43</v>
      </c>
      <c r="F35" s="57">
        <v>0.21</v>
      </c>
      <c r="G35" s="166" t="s">
        <v>41</v>
      </c>
      <c r="H35" s="167">
        <f>ROUND((((SUM(BG108:BG115)+SUM(BG134:BG260))+SUM(BG262:BG266))),0)</f>
        <v>0</v>
      </c>
      <c r="I35" s="49"/>
      <c r="J35" s="49"/>
      <c r="K35" s="49"/>
      <c r="L35" s="49"/>
      <c r="M35" s="167">
        <v>0</v>
      </c>
      <c r="N35" s="49"/>
      <c r="O35" s="49"/>
      <c r="P35" s="49"/>
      <c r="Q35" s="49"/>
      <c r="R35" s="50"/>
    </row>
    <row r="36" spans="2:18" s="1" customFormat="1" ht="14.4" customHeight="1" hidden="1">
      <c r="B36" s="48"/>
      <c r="C36" s="49"/>
      <c r="D36" s="49"/>
      <c r="E36" s="56" t="s">
        <v>44</v>
      </c>
      <c r="F36" s="57">
        <v>0.15</v>
      </c>
      <c r="G36" s="166" t="s">
        <v>41</v>
      </c>
      <c r="H36" s="167">
        <f>ROUND((((SUM(BH108:BH115)+SUM(BH134:BH260))+SUM(BH262:BH266))),0)</f>
        <v>0</v>
      </c>
      <c r="I36" s="49"/>
      <c r="J36" s="49"/>
      <c r="K36" s="49"/>
      <c r="L36" s="49"/>
      <c r="M36" s="167">
        <v>0</v>
      </c>
      <c r="N36" s="49"/>
      <c r="O36" s="49"/>
      <c r="P36" s="49"/>
      <c r="Q36" s="49"/>
      <c r="R36" s="50"/>
    </row>
    <row r="37" spans="2:18" s="1" customFormat="1" ht="14.4" customHeight="1" hidden="1">
      <c r="B37" s="48"/>
      <c r="C37" s="49"/>
      <c r="D37" s="49"/>
      <c r="E37" s="56" t="s">
        <v>45</v>
      </c>
      <c r="F37" s="57">
        <v>0</v>
      </c>
      <c r="G37" s="166" t="s">
        <v>41</v>
      </c>
      <c r="H37" s="167">
        <f>ROUND((((SUM(BI108:BI115)+SUM(BI134:BI260))+SUM(BI262:BI266))),0)</f>
        <v>0</v>
      </c>
      <c r="I37" s="49"/>
      <c r="J37" s="49"/>
      <c r="K37" s="49"/>
      <c r="L37" s="49"/>
      <c r="M37" s="167">
        <v>0</v>
      </c>
      <c r="N37" s="49"/>
      <c r="O37" s="49"/>
      <c r="P37" s="49"/>
      <c r="Q37" s="49"/>
      <c r="R37" s="50"/>
    </row>
    <row r="38" spans="2:18" s="1" customFormat="1" ht="6.95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</row>
    <row r="39" spans="2:18" s="1" customFormat="1" ht="25.4" customHeight="1">
      <c r="B39" s="48"/>
      <c r="C39" s="156"/>
      <c r="D39" s="168" t="s">
        <v>46</v>
      </c>
      <c r="E39" s="99"/>
      <c r="F39" s="99"/>
      <c r="G39" s="169" t="s">
        <v>47</v>
      </c>
      <c r="H39" s="170" t="s">
        <v>48</v>
      </c>
      <c r="I39" s="99"/>
      <c r="J39" s="99"/>
      <c r="K39" s="99"/>
      <c r="L39" s="171">
        <f>SUM(M31:M37)</f>
        <v>0</v>
      </c>
      <c r="M39" s="171"/>
      <c r="N39" s="171"/>
      <c r="O39" s="171"/>
      <c r="P39" s="172"/>
      <c r="Q39" s="156"/>
      <c r="R39" s="50"/>
    </row>
    <row r="40" spans="2:18" s="1" customFormat="1" ht="14.4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spans="2:18" s="1" customFormat="1" ht="14.4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</row>
    <row r="42" spans="2:18" ht="13.5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1"/>
    </row>
    <row r="43" spans="2:18" ht="13.5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 spans="2:18" ht="13.5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 spans="2:18" ht="13.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 spans="2:18" ht="13.5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 spans="2:18" ht="13.5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 spans="2:18" ht="13.5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 spans="2:18" ht="13.5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pans="2:18" s="1" customFormat="1" ht="13.5">
      <c r="B50" s="48"/>
      <c r="C50" s="49"/>
      <c r="D50" s="68" t="s">
        <v>49</v>
      </c>
      <c r="E50" s="69"/>
      <c r="F50" s="69"/>
      <c r="G50" s="69"/>
      <c r="H50" s="70"/>
      <c r="I50" s="49"/>
      <c r="J50" s="68" t="s">
        <v>50</v>
      </c>
      <c r="K50" s="69"/>
      <c r="L50" s="69"/>
      <c r="M50" s="69"/>
      <c r="N50" s="69"/>
      <c r="O50" s="69"/>
      <c r="P50" s="70"/>
      <c r="Q50" s="49"/>
      <c r="R50" s="50"/>
    </row>
    <row r="51" spans="2:18" ht="13.5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 spans="2:18" ht="13.5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 spans="2:18" ht="13.5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 spans="2:18" ht="13.5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 spans="2:18" ht="13.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 spans="2:18" ht="13.5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 spans="2:18" ht="13.5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 spans="2:18" ht="13.5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pans="2:18" s="1" customFormat="1" ht="13.5">
      <c r="B59" s="48"/>
      <c r="C59" s="49"/>
      <c r="D59" s="73" t="s">
        <v>51</v>
      </c>
      <c r="E59" s="74"/>
      <c r="F59" s="74"/>
      <c r="G59" s="75" t="s">
        <v>52</v>
      </c>
      <c r="H59" s="76"/>
      <c r="I59" s="49"/>
      <c r="J59" s="73" t="s">
        <v>51</v>
      </c>
      <c r="K59" s="74"/>
      <c r="L59" s="74"/>
      <c r="M59" s="74"/>
      <c r="N59" s="75" t="s">
        <v>52</v>
      </c>
      <c r="O59" s="74"/>
      <c r="P59" s="76"/>
      <c r="Q59" s="49"/>
      <c r="R59" s="50"/>
    </row>
    <row r="60" spans="2:18" ht="13.5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pans="2:18" s="1" customFormat="1" ht="13.5">
      <c r="B61" s="48"/>
      <c r="C61" s="49"/>
      <c r="D61" s="68" t="s">
        <v>53</v>
      </c>
      <c r="E61" s="69"/>
      <c r="F61" s="69"/>
      <c r="G61" s="69"/>
      <c r="H61" s="70"/>
      <c r="I61" s="49"/>
      <c r="J61" s="68" t="s">
        <v>54</v>
      </c>
      <c r="K61" s="69"/>
      <c r="L61" s="69"/>
      <c r="M61" s="69"/>
      <c r="N61" s="69"/>
      <c r="O61" s="69"/>
      <c r="P61" s="70"/>
      <c r="Q61" s="49"/>
      <c r="R61" s="50"/>
    </row>
    <row r="62" spans="2:18" ht="13.5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 spans="2:18" ht="13.5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 spans="2:18" ht="13.5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 spans="2:18" ht="13.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 spans="2:18" ht="13.5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 spans="2:18" ht="13.5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 spans="2:18" ht="13.5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 spans="2:18" ht="13.5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pans="2:18" s="1" customFormat="1" ht="13.5">
      <c r="B70" s="48"/>
      <c r="C70" s="49"/>
      <c r="D70" s="73" t="s">
        <v>51</v>
      </c>
      <c r="E70" s="74"/>
      <c r="F70" s="74"/>
      <c r="G70" s="75" t="s">
        <v>52</v>
      </c>
      <c r="H70" s="76"/>
      <c r="I70" s="49"/>
      <c r="J70" s="73" t="s">
        <v>51</v>
      </c>
      <c r="K70" s="74"/>
      <c r="L70" s="74"/>
      <c r="M70" s="74"/>
      <c r="N70" s="75" t="s">
        <v>52</v>
      </c>
      <c r="O70" s="74"/>
      <c r="P70" s="76"/>
      <c r="Q70" s="49"/>
      <c r="R70" s="50"/>
    </row>
    <row r="71" spans="2:18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pans="2:18" s="1" customFormat="1" ht="6.95" customHeight="1">
      <c r="B75" s="80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2"/>
    </row>
    <row r="76" spans="2:18" s="1" customFormat="1" ht="36.95" customHeight="1">
      <c r="B76" s="48"/>
      <c r="C76" s="29" t="s">
        <v>131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</row>
    <row r="77" spans="2:18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</row>
    <row r="78" spans="2:18" s="1" customFormat="1" ht="30" customHeight="1">
      <c r="B78" s="48"/>
      <c r="C78" s="40" t="s">
        <v>20</v>
      </c>
      <c r="D78" s="49"/>
      <c r="E78" s="49"/>
      <c r="F78" s="160" t="str">
        <f>F6</f>
        <v>LITOMYŠL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9"/>
      <c r="R78" s="50"/>
    </row>
    <row r="79" spans="2:18" ht="30" customHeight="1">
      <c r="B79" s="28"/>
      <c r="C79" s="40" t="s">
        <v>124</v>
      </c>
      <c r="D79" s="33"/>
      <c r="E79" s="33"/>
      <c r="F79" s="160" t="s">
        <v>125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1"/>
    </row>
    <row r="80" spans="2:18" s="1" customFormat="1" ht="36.95" customHeight="1">
      <c r="B80" s="48"/>
      <c r="C80" s="87" t="s">
        <v>126</v>
      </c>
      <c r="D80" s="49"/>
      <c r="E80" s="49"/>
      <c r="F80" s="89" t="str">
        <f>F8</f>
        <v>ST - STAVEBNÍ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</row>
    <row r="81" spans="2:18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50"/>
    </row>
    <row r="82" spans="2:18" s="1" customFormat="1" ht="18" customHeight="1">
      <c r="B82" s="48"/>
      <c r="C82" s="40" t="s">
        <v>24</v>
      </c>
      <c r="D82" s="49"/>
      <c r="E82" s="49"/>
      <c r="F82" s="35" t="str">
        <f>F10</f>
        <v xml:space="preserve"> </v>
      </c>
      <c r="G82" s="49"/>
      <c r="H82" s="49"/>
      <c r="I82" s="49"/>
      <c r="J82" s="49"/>
      <c r="K82" s="40" t="s">
        <v>26</v>
      </c>
      <c r="L82" s="49"/>
      <c r="M82" s="92" t="str">
        <f>IF(O10="","",O10)</f>
        <v>17. 7. 2018</v>
      </c>
      <c r="N82" s="92"/>
      <c r="O82" s="92"/>
      <c r="P82" s="92"/>
      <c r="Q82" s="49"/>
      <c r="R82" s="50"/>
    </row>
    <row r="83" spans="2:18" s="1" customFormat="1" ht="6.95" customHeight="1"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50"/>
    </row>
    <row r="84" spans="2:18" s="1" customFormat="1" ht="13.5">
      <c r="B84" s="48"/>
      <c r="C84" s="40" t="s">
        <v>28</v>
      </c>
      <c r="D84" s="49"/>
      <c r="E84" s="49"/>
      <c r="F84" s="35" t="str">
        <f>E13</f>
        <v xml:space="preserve"> </v>
      </c>
      <c r="G84" s="49"/>
      <c r="H84" s="49"/>
      <c r="I84" s="49"/>
      <c r="J84" s="49"/>
      <c r="K84" s="40" t="s">
        <v>33</v>
      </c>
      <c r="L84" s="49"/>
      <c r="M84" s="35" t="str">
        <f>E19</f>
        <v xml:space="preserve"> </v>
      </c>
      <c r="N84" s="35"/>
      <c r="O84" s="35"/>
      <c r="P84" s="35"/>
      <c r="Q84" s="35"/>
      <c r="R84" s="50"/>
    </row>
    <row r="85" spans="2:18" s="1" customFormat="1" ht="14.4" customHeight="1">
      <c r="B85" s="48"/>
      <c r="C85" s="40" t="s">
        <v>31</v>
      </c>
      <c r="D85" s="49"/>
      <c r="E85" s="49"/>
      <c r="F85" s="35" t="str">
        <f>IF(E16="","",E16)</f>
        <v>Vyplň údaj</v>
      </c>
      <c r="G85" s="49"/>
      <c r="H85" s="49"/>
      <c r="I85" s="49"/>
      <c r="J85" s="49"/>
      <c r="K85" s="40" t="s">
        <v>34</v>
      </c>
      <c r="L85" s="49"/>
      <c r="M85" s="35" t="str">
        <f>E22</f>
        <v xml:space="preserve"> </v>
      </c>
      <c r="N85" s="35"/>
      <c r="O85" s="35"/>
      <c r="P85" s="35"/>
      <c r="Q85" s="35"/>
      <c r="R85" s="50"/>
    </row>
    <row r="86" spans="2:18" s="1" customFormat="1" ht="10.3" customHeight="1"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50"/>
    </row>
    <row r="87" spans="2:18" s="1" customFormat="1" ht="29.25" customHeight="1">
      <c r="B87" s="48"/>
      <c r="C87" s="173" t="s">
        <v>132</v>
      </c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73" t="s">
        <v>133</v>
      </c>
      <c r="O87" s="156"/>
      <c r="P87" s="156"/>
      <c r="Q87" s="156"/>
      <c r="R87" s="50"/>
    </row>
    <row r="88" spans="2:18" s="1" customFormat="1" ht="10.3" customHeight="1"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</row>
    <row r="89" spans="2:47" s="1" customFormat="1" ht="29.25" customHeight="1">
      <c r="B89" s="48"/>
      <c r="C89" s="174" t="s">
        <v>134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109">
        <f>N134</f>
        <v>0</v>
      </c>
      <c r="O89" s="175"/>
      <c r="P89" s="175"/>
      <c r="Q89" s="175"/>
      <c r="R89" s="50"/>
      <c r="AU89" s="24" t="s">
        <v>135</v>
      </c>
    </row>
    <row r="90" spans="2:18" s="7" customFormat="1" ht="24.95" customHeight="1">
      <c r="B90" s="176"/>
      <c r="C90" s="177"/>
      <c r="D90" s="178" t="s">
        <v>897</v>
      </c>
      <c r="E90" s="177"/>
      <c r="F90" s="177"/>
      <c r="G90" s="177"/>
      <c r="H90" s="177"/>
      <c r="I90" s="177"/>
      <c r="J90" s="177"/>
      <c r="K90" s="177"/>
      <c r="L90" s="177"/>
      <c r="M90" s="177"/>
      <c r="N90" s="179">
        <f>N135</f>
        <v>0</v>
      </c>
      <c r="O90" s="177"/>
      <c r="P90" s="177"/>
      <c r="Q90" s="177"/>
      <c r="R90" s="180"/>
    </row>
    <row r="91" spans="2:18" s="7" customFormat="1" ht="24.95" customHeight="1">
      <c r="B91" s="176"/>
      <c r="C91" s="177"/>
      <c r="D91" s="178" t="s">
        <v>898</v>
      </c>
      <c r="E91" s="177"/>
      <c r="F91" s="177"/>
      <c r="G91" s="177"/>
      <c r="H91" s="177"/>
      <c r="I91" s="177"/>
      <c r="J91" s="177"/>
      <c r="K91" s="177"/>
      <c r="L91" s="177"/>
      <c r="M91" s="177"/>
      <c r="N91" s="179">
        <f>N146</f>
        <v>0</v>
      </c>
      <c r="O91" s="177"/>
      <c r="P91" s="177"/>
      <c r="Q91" s="177"/>
      <c r="R91" s="180"/>
    </row>
    <row r="92" spans="2:18" s="7" customFormat="1" ht="24.95" customHeight="1">
      <c r="B92" s="176"/>
      <c r="C92" s="177"/>
      <c r="D92" s="178" t="s">
        <v>899</v>
      </c>
      <c r="E92" s="177"/>
      <c r="F92" s="177"/>
      <c r="G92" s="177"/>
      <c r="H92" s="177"/>
      <c r="I92" s="177"/>
      <c r="J92" s="177"/>
      <c r="K92" s="177"/>
      <c r="L92" s="177"/>
      <c r="M92" s="177"/>
      <c r="N92" s="179">
        <f>N168</f>
        <v>0</v>
      </c>
      <c r="O92" s="177"/>
      <c r="P92" s="177"/>
      <c r="Q92" s="177"/>
      <c r="R92" s="180"/>
    </row>
    <row r="93" spans="2:18" s="7" customFormat="1" ht="24.95" customHeight="1">
      <c r="B93" s="176"/>
      <c r="C93" s="177"/>
      <c r="D93" s="178" t="s">
        <v>900</v>
      </c>
      <c r="E93" s="177"/>
      <c r="F93" s="177"/>
      <c r="G93" s="177"/>
      <c r="H93" s="177"/>
      <c r="I93" s="177"/>
      <c r="J93" s="177"/>
      <c r="K93" s="177"/>
      <c r="L93" s="177"/>
      <c r="M93" s="177"/>
      <c r="N93" s="179">
        <f>N175</f>
        <v>0</v>
      </c>
      <c r="O93" s="177"/>
      <c r="P93" s="177"/>
      <c r="Q93" s="177"/>
      <c r="R93" s="180"/>
    </row>
    <row r="94" spans="2:18" s="7" customFormat="1" ht="24.95" customHeight="1">
      <c r="B94" s="176"/>
      <c r="C94" s="177"/>
      <c r="D94" s="178" t="s">
        <v>901</v>
      </c>
      <c r="E94" s="177"/>
      <c r="F94" s="177"/>
      <c r="G94" s="177"/>
      <c r="H94" s="177"/>
      <c r="I94" s="177"/>
      <c r="J94" s="177"/>
      <c r="K94" s="177"/>
      <c r="L94" s="177"/>
      <c r="M94" s="177"/>
      <c r="N94" s="179">
        <f>N190</f>
        <v>0</v>
      </c>
      <c r="O94" s="177"/>
      <c r="P94" s="177"/>
      <c r="Q94" s="177"/>
      <c r="R94" s="180"/>
    </row>
    <row r="95" spans="2:18" s="7" customFormat="1" ht="24.95" customHeight="1">
      <c r="B95" s="176"/>
      <c r="C95" s="177"/>
      <c r="D95" s="178" t="s">
        <v>902</v>
      </c>
      <c r="E95" s="177"/>
      <c r="F95" s="177"/>
      <c r="G95" s="177"/>
      <c r="H95" s="177"/>
      <c r="I95" s="177"/>
      <c r="J95" s="177"/>
      <c r="K95" s="177"/>
      <c r="L95" s="177"/>
      <c r="M95" s="177"/>
      <c r="N95" s="179">
        <f>N199</f>
        <v>0</v>
      </c>
      <c r="O95" s="177"/>
      <c r="P95" s="177"/>
      <c r="Q95" s="177"/>
      <c r="R95" s="180"/>
    </row>
    <row r="96" spans="2:18" s="7" customFormat="1" ht="24.95" customHeight="1">
      <c r="B96" s="176"/>
      <c r="C96" s="177"/>
      <c r="D96" s="178" t="s">
        <v>903</v>
      </c>
      <c r="E96" s="177"/>
      <c r="F96" s="177"/>
      <c r="G96" s="177"/>
      <c r="H96" s="177"/>
      <c r="I96" s="177"/>
      <c r="J96" s="177"/>
      <c r="K96" s="177"/>
      <c r="L96" s="177"/>
      <c r="M96" s="177"/>
      <c r="N96" s="179">
        <f>N201</f>
        <v>0</v>
      </c>
      <c r="O96" s="177"/>
      <c r="P96" s="177"/>
      <c r="Q96" s="177"/>
      <c r="R96" s="180"/>
    </row>
    <row r="97" spans="2:18" s="7" customFormat="1" ht="24.95" customHeight="1">
      <c r="B97" s="176"/>
      <c r="C97" s="177"/>
      <c r="D97" s="178" t="s">
        <v>904</v>
      </c>
      <c r="E97" s="177"/>
      <c r="F97" s="177"/>
      <c r="G97" s="177"/>
      <c r="H97" s="177"/>
      <c r="I97" s="177"/>
      <c r="J97" s="177"/>
      <c r="K97" s="177"/>
      <c r="L97" s="177"/>
      <c r="M97" s="177"/>
      <c r="N97" s="179">
        <f>N203</f>
        <v>0</v>
      </c>
      <c r="O97" s="177"/>
      <c r="P97" s="177"/>
      <c r="Q97" s="177"/>
      <c r="R97" s="180"/>
    </row>
    <row r="98" spans="2:18" s="7" customFormat="1" ht="24.95" customHeight="1">
      <c r="B98" s="176"/>
      <c r="C98" s="177"/>
      <c r="D98" s="178" t="s">
        <v>905</v>
      </c>
      <c r="E98" s="177"/>
      <c r="F98" s="177"/>
      <c r="G98" s="177"/>
      <c r="H98" s="177"/>
      <c r="I98" s="177"/>
      <c r="J98" s="177"/>
      <c r="K98" s="177"/>
      <c r="L98" s="177"/>
      <c r="M98" s="177"/>
      <c r="N98" s="179">
        <f>N209</f>
        <v>0</v>
      </c>
      <c r="O98" s="177"/>
      <c r="P98" s="177"/>
      <c r="Q98" s="177"/>
      <c r="R98" s="180"/>
    </row>
    <row r="99" spans="2:18" s="7" customFormat="1" ht="24.95" customHeight="1">
      <c r="B99" s="176"/>
      <c r="C99" s="177"/>
      <c r="D99" s="178" t="s">
        <v>906</v>
      </c>
      <c r="E99" s="177"/>
      <c r="F99" s="177"/>
      <c r="G99" s="177"/>
      <c r="H99" s="177"/>
      <c r="I99" s="177"/>
      <c r="J99" s="177"/>
      <c r="K99" s="177"/>
      <c r="L99" s="177"/>
      <c r="M99" s="177"/>
      <c r="N99" s="179">
        <f>N223</f>
        <v>0</v>
      </c>
      <c r="O99" s="177"/>
      <c r="P99" s="177"/>
      <c r="Q99" s="177"/>
      <c r="R99" s="180"/>
    </row>
    <row r="100" spans="2:18" s="7" customFormat="1" ht="24.95" customHeight="1">
      <c r="B100" s="176"/>
      <c r="C100" s="177"/>
      <c r="D100" s="178" t="s">
        <v>907</v>
      </c>
      <c r="E100" s="177"/>
      <c r="F100" s="177"/>
      <c r="G100" s="177"/>
      <c r="H100" s="177"/>
      <c r="I100" s="177"/>
      <c r="J100" s="177"/>
      <c r="K100" s="177"/>
      <c r="L100" s="177"/>
      <c r="M100" s="177"/>
      <c r="N100" s="179">
        <f>N230</f>
        <v>0</v>
      </c>
      <c r="O100" s="177"/>
      <c r="P100" s="177"/>
      <c r="Q100" s="177"/>
      <c r="R100" s="180"/>
    </row>
    <row r="101" spans="2:18" s="7" customFormat="1" ht="24.95" customHeight="1">
      <c r="B101" s="176"/>
      <c r="C101" s="177"/>
      <c r="D101" s="178" t="s">
        <v>908</v>
      </c>
      <c r="E101" s="177"/>
      <c r="F101" s="177"/>
      <c r="G101" s="177"/>
      <c r="H101" s="177"/>
      <c r="I101" s="177"/>
      <c r="J101" s="177"/>
      <c r="K101" s="177"/>
      <c r="L101" s="177"/>
      <c r="M101" s="177"/>
      <c r="N101" s="179">
        <f>N232</f>
        <v>0</v>
      </c>
      <c r="O101" s="177"/>
      <c r="P101" s="177"/>
      <c r="Q101" s="177"/>
      <c r="R101" s="180"/>
    </row>
    <row r="102" spans="2:18" s="7" customFormat="1" ht="24.95" customHeight="1">
      <c r="B102" s="176"/>
      <c r="C102" s="177"/>
      <c r="D102" s="178" t="s">
        <v>909</v>
      </c>
      <c r="E102" s="177"/>
      <c r="F102" s="177"/>
      <c r="G102" s="177"/>
      <c r="H102" s="177"/>
      <c r="I102" s="177"/>
      <c r="J102" s="177"/>
      <c r="K102" s="177"/>
      <c r="L102" s="177"/>
      <c r="M102" s="177"/>
      <c r="N102" s="179">
        <f>N240</f>
        <v>0</v>
      </c>
      <c r="O102" s="177"/>
      <c r="P102" s="177"/>
      <c r="Q102" s="177"/>
      <c r="R102" s="180"/>
    </row>
    <row r="103" spans="2:18" s="7" customFormat="1" ht="24.95" customHeight="1">
      <c r="B103" s="176"/>
      <c r="C103" s="177"/>
      <c r="D103" s="178" t="s">
        <v>910</v>
      </c>
      <c r="E103" s="177"/>
      <c r="F103" s="177"/>
      <c r="G103" s="177"/>
      <c r="H103" s="177"/>
      <c r="I103" s="177"/>
      <c r="J103" s="177"/>
      <c r="K103" s="177"/>
      <c r="L103" s="177"/>
      <c r="M103" s="177"/>
      <c r="N103" s="179">
        <f>N244</f>
        <v>0</v>
      </c>
      <c r="O103" s="177"/>
      <c r="P103" s="177"/>
      <c r="Q103" s="177"/>
      <c r="R103" s="180"/>
    </row>
    <row r="104" spans="2:18" s="7" customFormat="1" ht="24.95" customHeight="1">
      <c r="B104" s="176"/>
      <c r="C104" s="177"/>
      <c r="D104" s="178" t="s">
        <v>911</v>
      </c>
      <c r="E104" s="177"/>
      <c r="F104" s="177"/>
      <c r="G104" s="177"/>
      <c r="H104" s="177"/>
      <c r="I104" s="177"/>
      <c r="J104" s="177"/>
      <c r="K104" s="177"/>
      <c r="L104" s="177"/>
      <c r="M104" s="177"/>
      <c r="N104" s="179">
        <f>N251</f>
        <v>0</v>
      </c>
      <c r="O104" s="177"/>
      <c r="P104" s="177"/>
      <c r="Q104" s="177"/>
      <c r="R104" s="180"/>
    </row>
    <row r="105" spans="2:18" s="7" customFormat="1" ht="24.95" customHeight="1">
      <c r="B105" s="176"/>
      <c r="C105" s="177"/>
      <c r="D105" s="178" t="s">
        <v>912</v>
      </c>
      <c r="E105" s="177"/>
      <c r="F105" s="177"/>
      <c r="G105" s="177"/>
      <c r="H105" s="177"/>
      <c r="I105" s="177"/>
      <c r="J105" s="177"/>
      <c r="K105" s="177"/>
      <c r="L105" s="177"/>
      <c r="M105" s="177"/>
      <c r="N105" s="179">
        <f>N256</f>
        <v>0</v>
      </c>
      <c r="O105" s="177"/>
      <c r="P105" s="177"/>
      <c r="Q105" s="177"/>
      <c r="R105" s="180"/>
    </row>
    <row r="106" spans="2:18" s="7" customFormat="1" ht="21.8" customHeight="1">
      <c r="B106" s="176"/>
      <c r="C106" s="177"/>
      <c r="D106" s="178" t="s">
        <v>137</v>
      </c>
      <c r="E106" s="177"/>
      <c r="F106" s="177"/>
      <c r="G106" s="177"/>
      <c r="H106" s="177"/>
      <c r="I106" s="177"/>
      <c r="J106" s="177"/>
      <c r="K106" s="177"/>
      <c r="L106" s="177"/>
      <c r="M106" s="177"/>
      <c r="N106" s="181">
        <f>N261</f>
        <v>0</v>
      </c>
      <c r="O106" s="177"/>
      <c r="P106" s="177"/>
      <c r="Q106" s="177"/>
      <c r="R106" s="180"/>
    </row>
    <row r="107" spans="2:18" s="1" customFormat="1" ht="21.8" customHeight="1"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50"/>
    </row>
    <row r="108" spans="2:21" s="1" customFormat="1" ht="29.25" customHeight="1">
      <c r="B108" s="48"/>
      <c r="C108" s="174" t="s">
        <v>138</v>
      </c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175">
        <f>ROUND(N109+N110+N111+N112+N113+N114,0)</f>
        <v>0</v>
      </c>
      <c r="O108" s="182"/>
      <c r="P108" s="182"/>
      <c r="Q108" s="182"/>
      <c r="R108" s="50"/>
      <c r="T108" s="183"/>
      <c r="U108" s="184" t="s">
        <v>39</v>
      </c>
    </row>
    <row r="109" spans="2:65" s="1" customFormat="1" ht="18" customHeight="1">
      <c r="B109" s="185"/>
      <c r="C109" s="186"/>
      <c r="D109" s="150" t="s">
        <v>139</v>
      </c>
      <c r="E109" s="187"/>
      <c r="F109" s="187"/>
      <c r="G109" s="187"/>
      <c r="H109" s="187"/>
      <c r="I109" s="186"/>
      <c r="J109" s="186"/>
      <c r="K109" s="186"/>
      <c r="L109" s="186"/>
      <c r="M109" s="186"/>
      <c r="N109" s="145">
        <f>ROUND(N89*T109,0)</f>
        <v>0</v>
      </c>
      <c r="O109" s="188"/>
      <c r="P109" s="188"/>
      <c r="Q109" s="188"/>
      <c r="R109" s="189"/>
      <c r="S109" s="190"/>
      <c r="T109" s="191"/>
      <c r="U109" s="192" t="s">
        <v>40</v>
      </c>
      <c r="V109" s="190"/>
      <c r="W109" s="190"/>
      <c r="X109" s="190"/>
      <c r="Y109" s="190"/>
      <c r="Z109" s="190"/>
      <c r="AA109" s="190"/>
      <c r="AB109" s="190"/>
      <c r="AC109" s="190"/>
      <c r="AD109" s="190"/>
      <c r="AE109" s="190"/>
      <c r="AF109" s="190"/>
      <c r="AG109" s="190"/>
      <c r="AH109" s="190"/>
      <c r="AI109" s="190"/>
      <c r="AJ109" s="190"/>
      <c r="AK109" s="190"/>
      <c r="AL109" s="190"/>
      <c r="AM109" s="190"/>
      <c r="AN109" s="190"/>
      <c r="AO109" s="190"/>
      <c r="AP109" s="190"/>
      <c r="AQ109" s="190"/>
      <c r="AR109" s="190"/>
      <c r="AS109" s="190"/>
      <c r="AT109" s="190"/>
      <c r="AU109" s="190"/>
      <c r="AV109" s="190"/>
      <c r="AW109" s="190"/>
      <c r="AX109" s="190"/>
      <c r="AY109" s="193" t="s">
        <v>140</v>
      </c>
      <c r="AZ109" s="190"/>
      <c r="BA109" s="190"/>
      <c r="BB109" s="190"/>
      <c r="BC109" s="190"/>
      <c r="BD109" s="190"/>
      <c r="BE109" s="194">
        <f>IF(U109="základní",N109,0)</f>
        <v>0</v>
      </c>
      <c r="BF109" s="194">
        <f>IF(U109="snížená",N109,0)</f>
        <v>0</v>
      </c>
      <c r="BG109" s="194">
        <f>IF(U109="zákl. přenesená",N109,0)</f>
        <v>0</v>
      </c>
      <c r="BH109" s="194">
        <f>IF(U109="sníž. přenesená",N109,0)</f>
        <v>0</v>
      </c>
      <c r="BI109" s="194">
        <f>IF(U109="nulová",N109,0)</f>
        <v>0</v>
      </c>
      <c r="BJ109" s="193" t="s">
        <v>11</v>
      </c>
      <c r="BK109" s="190"/>
      <c r="BL109" s="190"/>
      <c r="BM109" s="190"/>
    </row>
    <row r="110" spans="2:65" s="1" customFormat="1" ht="18" customHeight="1">
      <c r="B110" s="185"/>
      <c r="C110" s="186"/>
      <c r="D110" s="150" t="s">
        <v>141</v>
      </c>
      <c r="E110" s="187"/>
      <c r="F110" s="187"/>
      <c r="G110" s="187"/>
      <c r="H110" s="187"/>
      <c r="I110" s="186"/>
      <c r="J110" s="186"/>
      <c r="K110" s="186"/>
      <c r="L110" s="186"/>
      <c r="M110" s="186"/>
      <c r="N110" s="145">
        <f>ROUND(N89*T110,0)</f>
        <v>0</v>
      </c>
      <c r="O110" s="188"/>
      <c r="P110" s="188"/>
      <c r="Q110" s="188"/>
      <c r="R110" s="189"/>
      <c r="S110" s="190"/>
      <c r="T110" s="191"/>
      <c r="U110" s="192" t="s">
        <v>40</v>
      </c>
      <c r="V110" s="190"/>
      <c r="W110" s="190"/>
      <c r="X110" s="190"/>
      <c r="Y110" s="190"/>
      <c r="Z110" s="190"/>
      <c r="AA110" s="190"/>
      <c r="AB110" s="190"/>
      <c r="AC110" s="190"/>
      <c r="AD110" s="190"/>
      <c r="AE110" s="190"/>
      <c r="AF110" s="190"/>
      <c r="AG110" s="190"/>
      <c r="AH110" s="190"/>
      <c r="AI110" s="190"/>
      <c r="AJ110" s="190"/>
      <c r="AK110" s="190"/>
      <c r="AL110" s="190"/>
      <c r="AM110" s="190"/>
      <c r="AN110" s="190"/>
      <c r="AO110" s="190"/>
      <c r="AP110" s="190"/>
      <c r="AQ110" s="190"/>
      <c r="AR110" s="190"/>
      <c r="AS110" s="190"/>
      <c r="AT110" s="190"/>
      <c r="AU110" s="190"/>
      <c r="AV110" s="190"/>
      <c r="AW110" s="190"/>
      <c r="AX110" s="190"/>
      <c r="AY110" s="193" t="s">
        <v>140</v>
      </c>
      <c r="AZ110" s="190"/>
      <c r="BA110" s="190"/>
      <c r="BB110" s="190"/>
      <c r="BC110" s="190"/>
      <c r="BD110" s="190"/>
      <c r="BE110" s="194">
        <f>IF(U110="základní",N110,0)</f>
        <v>0</v>
      </c>
      <c r="BF110" s="194">
        <f>IF(U110="snížená",N110,0)</f>
        <v>0</v>
      </c>
      <c r="BG110" s="194">
        <f>IF(U110="zákl. přenesená",N110,0)</f>
        <v>0</v>
      </c>
      <c r="BH110" s="194">
        <f>IF(U110="sníž. přenesená",N110,0)</f>
        <v>0</v>
      </c>
      <c r="BI110" s="194">
        <f>IF(U110="nulová",N110,0)</f>
        <v>0</v>
      </c>
      <c r="BJ110" s="193" t="s">
        <v>11</v>
      </c>
      <c r="BK110" s="190"/>
      <c r="BL110" s="190"/>
      <c r="BM110" s="190"/>
    </row>
    <row r="111" spans="2:65" s="1" customFormat="1" ht="18" customHeight="1">
      <c r="B111" s="185"/>
      <c r="C111" s="186"/>
      <c r="D111" s="150" t="s">
        <v>142</v>
      </c>
      <c r="E111" s="187"/>
      <c r="F111" s="187"/>
      <c r="G111" s="187"/>
      <c r="H111" s="187"/>
      <c r="I111" s="186"/>
      <c r="J111" s="186"/>
      <c r="K111" s="186"/>
      <c r="L111" s="186"/>
      <c r="M111" s="186"/>
      <c r="N111" s="145">
        <f>ROUND(N89*T111,0)</f>
        <v>0</v>
      </c>
      <c r="O111" s="188"/>
      <c r="P111" s="188"/>
      <c r="Q111" s="188"/>
      <c r="R111" s="189"/>
      <c r="S111" s="190"/>
      <c r="T111" s="191"/>
      <c r="U111" s="192" t="s">
        <v>40</v>
      </c>
      <c r="V111" s="190"/>
      <c r="W111" s="190"/>
      <c r="X111" s="190"/>
      <c r="Y111" s="190"/>
      <c r="Z111" s="190"/>
      <c r="AA111" s="190"/>
      <c r="AB111" s="190"/>
      <c r="AC111" s="190"/>
      <c r="AD111" s="190"/>
      <c r="AE111" s="190"/>
      <c r="AF111" s="190"/>
      <c r="AG111" s="190"/>
      <c r="AH111" s="190"/>
      <c r="AI111" s="190"/>
      <c r="AJ111" s="190"/>
      <c r="AK111" s="190"/>
      <c r="AL111" s="190"/>
      <c r="AM111" s="190"/>
      <c r="AN111" s="190"/>
      <c r="AO111" s="190"/>
      <c r="AP111" s="190"/>
      <c r="AQ111" s="190"/>
      <c r="AR111" s="190"/>
      <c r="AS111" s="190"/>
      <c r="AT111" s="190"/>
      <c r="AU111" s="190"/>
      <c r="AV111" s="190"/>
      <c r="AW111" s="190"/>
      <c r="AX111" s="190"/>
      <c r="AY111" s="193" t="s">
        <v>140</v>
      </c>
      <c r="AZ111" s="190"/>
      <c r="BA111" s="190"/>
      <c r="BB111" s="190"/>
      <c r="BC111" s="190"/>
      <c r="BD111" s="190"/>
      <c r="BE111" s="194">
        <f>IF(U111="základní",N111,0)</f>
        <v>0</v>
      </c>
      <c r="BF111" s="194">
        <f>IF(U111="snížená",N111,0)</f>
        <v>0</v>
      </c>
      <c r="BG111" s="194">
        <f>IF(U111="zákl. přenesená",N111,0)</f>
        <v>0</v>
      </c>
      <c r="BH111" s="194">
        <f>IF(U111="sníž. přenesená",N111,0)</f>
        <v>0</v>
      </c>
      <c r="BI111" s="194">
        <f>IF(U111="nulová",N111,0)</f>
        <v>0</v>
      </c>
      <c r="BJ111" s="193" t="s">
        <v>11</v>
      </c>
      <c r="BK111" s="190"/>
      <c r="BL111" s="190"/>
      <c r="BM111" s="190"/>
    </row>
    <row r="112" spans="2:65" s="1" customFormat="1" ht="18" customHeight="1">
      <c r="B112" s="185"/>
      <c r="C112" s="186"/>
      <c r="D112" s="150" t="s">
        <v>143</v>
      </c>
      <c r="E112" s="187"/>
      <c r="F112" s="187"/>
      <c r="G112" s="187"/>
      <c r="H112" s="187"/>
      <c r="I112" s="186"/>
      <c r="J112" s="186"/>
      <c r="K112" s="186"/>
      <c r="L112" s="186"/>
      <c r="M112" s="186"/>
      <c r="N112" s="145">
        <f>ROUND(N89*T112,0)</f>
        <v>0</v>
      </c>
      <c r="O112" s="188"/>
      <c r="P112" s="188"/>
      <c r="Q112" s="188"/>
      <c r="R112" s="189"/>
      <c r="S112" s="190"/>
      <c r="T112" s="191"/>
      <c r="U112" s="192" t="s">
        <v>40</v>
      </c>
      <c r="V112" s="190"/>
      <c r="W112" s="190"/>
      <c r="X112" s="190"/>
      <c r="Y112" s="190"/>
      <c r="Z112" s="190"/>
      <c r="AA112" s="190"/>
      <c r="AB112" s="190"/>
      <c r="AC112" s="190"/>
      <c r="AD112" s="190"/>
      <c r="AE112" s="190"/>
      <c r="AF112" s="190"/>
      <c r="AG112" s="190"/>
      <c r="AH112" s="190"/>
      <c r="AI112" s="190"/>
      <c r="AJ112" s="190"/>
      <c r="AK112" s="190"/>
      <c r="AL112" s="190"/>
      <c r="AM112" s="190"/>
      <c r="AN112" s="190"/>
      <c r="AO112" s="190"/>
      <c r="AP112" s="190"/>
      <c r="AQ112" s="190"/>
      <c r="AR112" s="190"/>
      <c r="AS112" s="190"/>
      <c r="AT112" s="190"/>
      <c r="AU112" s="190"/>
      <c r="AV112" s="190"/>
      <c r="AW112" s="190"/>
      <c r="AX112" s="190"/>
      <c r="AY112" s="193" t="s">
        <v>140</v>
      </c>
      <c r="AZ112" s="190"/>
      <c r="BA112" s="190"/>
      <c r="BB112" s="190"/>
      <c r="BC112" s="190"/>
      <c r="BD112" s="190"/>
      <c r="BE112" s="194">
        <f>IF(U112="základní",N112,0)</f>
        <v>0</v>
      </c>
      <c r="BF112" s="194">
        <f>IF(U112="snížená",N112,0)</f>
        <v>0</v>
      </c>
      <c r="BG112" s="194">
        <f>IF(U112="zákl. přenesená",N112,0)</f>
        <v>0</v>
      </c>
      <c r="BH112" s="194">
        <f>IF(U112="sníž. přenesená",N112,0)</f>
        <v>0</v>
      </c>
      <c r="BI112" s="194">
        <f>IF(U112="nulová",N112,0)</f>
        <v>0</v>
      </c>
      <c r="BJ112" s="193" t="s">
        <v>11</v>
      </c>
      <c r="BK112" s="190"/>
      <c r="BL112" s="190"/>
      <c r="BM112" s="190"/>
    </row>
    <row r="113" spans="2:65" s="1" customFormat="1" ht="18" customHeight="1">
      <c r="B113" s="185"/>
      <c r="C113" s="186"/>
      <c r="D113" s="150" t="s">
        <v>144</v>
      </c>
      <c r="E113" s="187"/>
      <c r="F113" s="187"/>
      <c r="G113" s="187"/>
      <c r="H113" s="187"/>
      <c r="I113" s="186"/>
      <c r="J113" s="186"/>
      <c r="K113" s="186"/>
      <c r="L113" s="186"/>
      <c r="M113" s="186"/>
      <c r="N113" s="145">
        <f>ROUND(N89*T113,0)</f>
        <v>0</v>
      </c>
      <c r="O113" s="188"/>
      <c r="P113" s="188"/>
      <c r="Q113" s="188"/>
      <c r="R113" s="189"/>
      <c r="S113" s="190"/>
      <c r="T113" s="191"/>
      <c r="U113" s="192" t="s">
        <v>40</v>
      </c>
      <c r="V113" s="190"/>
      <c r="W113" s="190"/>
      <c r="X113" s="190"/>
      <c r="Y113" s="190"/>
      <c r="Z113" s="190"/>
      <c r="AA113" s="190"/>
      <c r="AB113" s="190"/>
      <c r="AC113" s="190"/>
      <c r="AD113" s="190"/>
      <c r="AE113" s="190"/>
      <c r="AF113" s="190"/>
      <c r="AG113" s="190"/>
      <c r="AH113" s="190"/>
      <c r="AI113" s="190"/>
      <c r="AJ113" s="190"/>
      <c r="AK113" s="190"/>
      <c r="AL113" s="190"/>
      <c r="AM113" s="190"/>
      <c r="AN113" s="190"/>
      <c r="AO113" s="190"/>
      <c r="AP113" s="190"/>
      <c r="AQ113" s="190"/>
      <c r="AR113" s="190"/>
      <c r="AS113" s="190"/>
      <c r="AT113" s="190"/>
      <c r="AU113" s="190"/>
      <c r="AV113" s="190"/>
      <c r="AW113" s="190"/>
      <c r="AX113" s="190"/>
      <c r="AY113" s="193" t="s">
        <v>140</v>
      </c>
      <c r="AZ113" s="190"/>
      <c r="BA113" s="190"/>
      <c r="BB113" s="190"/>
      <c r="BC113" s="190"/>
      <c r="BD113" s="190"/>
      <c r="BE113" s="194">
        <f>IF(U113="základní",N113,0)</f>
        <v>0</v>
      </c>
      <c r="BF113" s="194">
        <f>IF(U113="snížená",N113,0)</f>
        <v>0</v>
      </c>
      <c r="BG113" s="194">
        <f>IF(U113="zákl. přenesená",N113,0)</f>
        <v>0</v>
      </c>
      <c r="BH113" s="194">
        <f>IF(U113="sníž. přenesená",N113,0)</f>
        <v>0</v>
      </c>
      <c r="BI113" s="194">
        <f>IF(U113="nulová",N113,0)</f>
        <v>0</v>
      </c>
      <c r="BJ113" s="193" t="s">
        <v>11</v>
      </c>
      <c r="BK113" s="190"/>
      <c r="BL113" s="190"/>
      <c r="BM113" s="190"/>
    </row>
    <row r="114" spans="2:65" s="1" customFormat="1" ht="18" customHeight="1">
      <c r="B114" s="185"/>
      <c r="C114" s="186"/>
      <c r="D114" s="187" t="s">
        <v>145</v>
      </c>
      <c r="E114" s="186"/>
      <c r="F114" s="186"/>
      <c r="G114" s="186"/>
      <c r="H114" s="186"/>
      <c r="I114" s="186"/>
      <c r="J114" s="186"/>
      <c r="K114" s="186"/>
      <c r="L114" s="186"/>
      <c r="M114" s="186"/>
      <c r="N114" s="145">
        <f>ROUND(N89*T114,0)</f>
        <v>0</v>
      </c>
      <c r="O114" s="188"/>
      <c r="P114" s="188"/>
      <c r="Q114" s="188"/>
      <c r="R114" s="189"/>
      <c r="S114" s="190"/>
      <c r="T114" s="195"/>
      <c r="U114" s="196" t="s">
        <v>40</v>
      </c>
      <c r="V114" s="190"/>
      <c r="W114" s="190"/>
      <c r="X114" s="190"/>
      <c r="Y114" s="190"/>
      <c r="Z114" s="190"/>
      <c r="AA114" s="190"/>
      <c r="AB114" s="190"/>
      <c r="AC114" s="190"/>
      <c r="AD114" s="190"/>
      <c r="AE114" s="190"/>
      <c r="AF114" s="190"/>
      <c r="AG114" s="190"/>
      <c r="AH114" s="190"/>
      <c r="AI114" s="190"/>
      <c r="AJ114" s="190"/>
      <c r="AK114" s="190"/>
      <c r="AL114" s="190"/>
      <c r="AM114" s="190"/>
      <c r="AN114" s="190"/>
      <c r="AO114" s="190"/>
      <c r="AP114" s="190"/>
      <c r="AQ114" s="190"/>
      <c r="AR114" s="190"/>
      <c r="AS114" s="190"/>
      <c r="AT114" s="190"/>
      <c r="AU114" s="190"/>
      <c r="AV114" s="190"/>
      <c r="AW114" s="190"/>
      <c r="AX114" s="190"/>
      <c r="AY114" s="193" t="s">
        <v>146</v>
      </c>
      <c r="AZ114" s="190"/>
      <c r="BA114" s="190"/>
      <c r="BB114" s="190"/>
      <c r="BC114" s="190"/>
      <c r="BD114" s="190"/>
      <c r="BE114" s="194">
        <f>IF(U114="základní",N114,0)</f>
        <v>0</v>
      </c>
      <c r="BF114" s="194">
        <f>IF(U114="snížená",N114,0)</f>
        <v>0</v>
      </c>
      <c r="BG114" s="194">
        <f>IF(U114="zákl. přenesená",N114,0)</f>
        <v>0</v>
      </c>
      <c r="BH114" s="194">
        <f>IF(U114="sníž. přenesená",N114,0)</f>
        <v>0</v>
      </c>
      <c r="BI114" s="194">
        <f>IF(U114="nulová",N114,0)</f>
        <v>0</v>
      </c>
      <c r="BJ114" s="193" t="s">
        <v>11</v>
      </c>
      <c r="BK114" s="190"/>
      <c r="BL114" s="190"/>
      <c r="BM114" s="190"/>
    </row>
    <row r="115" spans="2:18" s="1" customFormat="1" ht="13.5">
      <c r="B115" s="48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50"/>
    </row>
    <row r="116" spans="2:18" s="1" customFormat="1" ht="29.25" customHeight="1">
      <c r="B116" s="48"/>
      <c r="C116" s="155" t="s">
        <v>117</v>
      </c>
      <c r="D116" s="156"/>
      <c r="E116" s="156"/>
      <c r="F116" s="156"/>
      <c r="G116" s="156"/>
      <c r="H116" s="156"/>
      <c r="I116" s="156"/>
      <c r="J116" s="156"/>
      <c r="K116" s="156"/>
      <c r="L116" s="157">
        <f>ROUND(SUM(N89+N108),0)</f>
        <v>0</v>
      </c>
      <c r="M116" s="157"/>
      <c r="N116" s="157"/>
      <c r="O116" s="157"/>
      <c r="P116" s="157"/>
      <c r="Q116" s="157"/>
      <c r="R116" s="50"/>
    </row>
    <row r="117" spans="2:18" s="1" customFormat="1" ht="6.95" customHeight="1">
      <c r="B117" s="77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9"/>
    </row>
    <row r="121" spans="2:18" s="1" customFormat="1" ht="6.95" customHeight="1">
      <c r="B121" s="80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2"/>
    </row>
    <row r="122" spans="2:18" s="1" customFormat="1" ht="36.95" customHeight="1">
      <c r="B122" s="48"/>
      <c r="C122" s="29" t="s">
        <v>147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50"/>
    </row>
    <row r="123" spans="2:18" s="1" customFormat="1" ht="6.95" customHeight="1">
      <c r="B123" s="48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50"/>
    </row>
    <row r="124" spans="2:18" s="1" customFormat="1" ht="30" customHeight="1">
      <c r="B124" s="48"/>
      <c r="C124" s="40" t="s">
        <v>20</v>
      </c>
      <c r="D124" s="49"/>
      <c r="E124" s="49"/>
      <c r="F124" s="160" t="str">
        <f>F6</f>
        <v>LITOMYŠL</v>
      </c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9"/>
      <c r="R124" s="50"/>
    </row>
    <row r="125" spans="2:18" ht="30" customHeight="1">
      <c r="B125" s="28"/>
      <c r="C125" s="40" t="s">
        <v>124</v>
      </c>
      <c r="D125" s="33"/>
      <c r="E125" s="33"/>
      <c r="F125" s="160" t="s">
        <v>125</v>
      </c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1"/>
    </row>
    <row r="126" spans="2:18" s="1" customFormat="1" ht="36.95" customHeight="1">
      <c r="B126" s="48"/>
      <c r="C126" s="87" t="s">
        <v>126</v>
      </c>
      <c r="D126" s="49"/>
      <c r="E126" s="49"/>
      <c r="F126" s="89" t="str">
        <f>F8</f>
        <v>ST - STAVEBNÍ</v>
      </c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50"/>
    </row>
    <row r="127" spans="2:18" s="1" customFormat="1" ht="6.95" customHeight="1">
      <c r="B127" s="48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50"/>
    </row>
    <row r="128" spans="2:18" s="1" customFormat="1" ht="18" customHeight="1">
      <c r="B128" s="48"/>
      <c r="C128" s="40" t="s">
        <v>24</v>
      </c>
      <c r="D128" s="49"/>
      <c r="E128" s="49"/>
      <c r="F128" s="35" t="str">
        <f>F10</f>
        <v xml:space="preserve"> </v>
      </c>
      <c r="G128" s="49"/>
      <c r="H128" s="49"/>
      <c r="I128" s="49"/>
      <c r="J128" s="49"/>
      <c r="K128" s="40" t="s">
        <v>26</v>
      </c>
      <c r="L128" s="49"/>
      <c r="M128" s="92" t="str">
        <f>IF(O10="","",O10)</f>
        <v>17. 7. 2018</v>
      </c>
      <c r="N128" s="92"/>
      <c r="O128" s="92"/>
      <c r="P128" s="92"/>
      <c r="Q128" s="49"/>
      <c r="R128" s="50"/>
    </row>
    <row r="129" spans="2:18" s="1" customFormat="1" ht="6.95" customHeight="1">
      <c r="B129" s="48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50"/>
    </row>
    <row r="130" spans="2:18" s="1" customFormat="1" ht="13.5">
      <c r="B130" s="48"/>
      <c r="C130" s="40" t="s">
        <v>28</v>
      </c>
      <c r="D130" s="49"/>
      <c r="E130" s="49"/>
      <c r="F130" s="35" t="str">
        <f>E13</f>
        <v xml:space="preserve"> </v>
      </c>
      <c r="G130" s="49"/>
      <c r="H130" s="49"/>
      <c r="I130" s="49"/>
      <c r="J130" s="49"/>
      <c r="K130" s="40" t="s">
        <v>33</v>
      </c>
      <c r="L130" s="49"/>
      <c r="M130" s="35" t="str">
        <f>E19</f>
        <v xml:space="preserve"> </v>
      </c>
      <c r="N130" s="35"/>
      <c r="O130" s="35"/>
      <c r="P130" s="35"/>
      <c r="Q130" s="35"/>
      <c r="R130" s="50"/>
    </row>
    <row r="131" spans="2:18" s="1" customFormat="1" ht="14.4" customHeight="1">
      <c r="B131" s="48"/>
      <c r="C131" s="40" t="s">
        <v>31</v>
      </c>
      <c r="D131" s="49"/>
      <c r="E131" s="49"/>
      <c r="F131" s="35" t="str">
        <f>IF(E16="","",E16)</f>
        <v>Vyplň údaj</v>
      </c>
      <c r="G131" s="49"/>
      <c r="H131" s="49"/>
      <c r="I131" s="49"/>
      <c r="J131" s="49"/>
      <c r="K131" s="40" t="s">
        <v>34</v>
      </c>
      <c r="L131" s="49"/>
      <c r="M131" s="35" t="str">
        <f>E22</f>
        <v xml:space="preserve"> </v>
      </c>
      <c r="N131" s="35"/>
      <c r="O131" s="35"/>
      <c r="P131" s="35"/>
      <c r="Q131" s="35"/>
      <c r="R131" s="50"/>
    </row>
    <row r="132" spans="2:18" s="1" customFormat="1" ht="10.3" customHeight="1"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50"/>
    </row>
    <row r="133" spans="2:27" s="8" customFormat="1" ht="29.25" customHeight="1">
      <c r="B133" s="197"/>
      <c r="C133" s="198" t="s">
        <v>148</v>
      </c>
      <c r="D133" s="199" t="s">
        <v>149</v>
      </c>
      <c r="E133" s="199" t="s">
        <v>57</v>
      </c>
      <c r="F133" s="199" t="s">
        <v>150</v>
      </c>
      <c r="G133" s="199"/>
      <c r="H133" s="199"/>
      <c r="I133" s="199"/>
      <c r="J133" s="199" t="s">
        <v>151</v>
      </c>
      <c r="K133" s="199" t="s">
        <v>152</v>
      </c>
      <c r="L133" s="199" t="s">
        <v>153</v>
      </c>
      <c r="M133" s="199"/>
      <c r="N133" s="199" t="s">
        <v>133</v>
      </c>
      <c r="O133" s="199"/>
      <c r="P133" s="199"/>
      <c r="Q133" s="200"/>
      <c r="R133" s="201"/>
      <c r="T133" s="102" t="s">
        <v>154</v>
      </c>
      <c r="U133" s="103" t="s">
        <v>39</v>
      </c>
      <c r="V133" s="103" t="s">
        <v>155</v>
      </c>
      <c r="W133" s="103" t="s">
        <v>156</v>
      </c>
      <c r="X133" s="103" t="s">
        <v>157</v>
      </c>
      <c r="Y133" s="103" t="s">
        <v>158</v>
      </c>
      <c r="Z133" s="103" t="s">
        <v>159</v>
      </c>
      <c r="AA133" s="104" t="s">
        <v>160</v>
      </c>
    </row>
    <row r="134" spans="2:63" s="1" customFormat="1" ht="29.25" customHeight="1">
      <c r="B134" s="48"/>
      <c r="C134" s="106" t="s">
        <v>130</v>
      </c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202">
        <f>BK134</f>
        <v>0</v>
      </c>
      <c r="O134" s="203"/>
      <c r="P134" s="203"/>
      <c r="Q134" s="203"/>
      <c r="R134" s="50"/>
      <c r="T134" s="105"/>
      <c r="U134" s="69"/>
      <c r="V134" s="69"/>
      <c r="W134" s="204">
        <f>W135+W146+W168+W175+W190+W199+W201+W203+W209+W223+W230+W232+W240+W244+W251+W256+W261</f>
        <v>0</v>
      </c>
      <c r="X134" s="69"/>
      <c r="Y134" s="204">
        <f>Y135+Y146+Y168+Y175+Y190+Y199+Y201+Y203+Y209+Y223+Y230+Y232+Y240+Y244+Y251+Y256+Y261</f>
        <v>0</v>
      </c>
      <c r="Z134" s="69"/>
      <c r="AA134" s="205">
        <f>AA135+AA146+AA168+AA175+AA190+AA199+AA201+AA203+AA209+AA223+AA230+AA232+AA240+AA244+AA251+AA256+AA261</f>
        <v>0</v>
      </c>
      <c r="AT134" s="24" t="s">
        <v>74</v>
      </c>
      <c r="AU134" s="24" t="s">
        <v>135</v>
      </c>
      <c r="BK134" s="206">
        <f>BK135+BK146+BK168+BK175+BK190+BK199+BK201+BK203+BK209+BK223+BK230+BK232+BK240+BK244+BK251+BK256+BK261</f>
        <v>0</v>
      </c>
    </row>
    <row r="135" spans="2:63" s="9" customFormat="1" ht="37.4" customHeight="1">
      <c r="B135" s="207"/>
      <c r="C135" s="208"/>
      <c r="D135" s="209" t="s">
        <v>897</v>
      </c>
      <c r="E135" s="209"/>
      <c r="F135" s="209"/>
      <c r="G135" s="209"/>
      <c r="H135" s="209"/>
      <c r="I135" s="209"/>
      <c r="J135" s="209"/>
      <c r="K135" s="209"/>
      <c r="L135" s="209"/>
      <c r="M135" s="209"/>
      <c r="N135" s="210">
        <f>BK135</f>
        <v>0</v>
      </c>
      <c r="O135" s="211"/>
      <c r="P135" s="211"/>
      <c r="Q135" s="211"/>
      <c r="R135" s="212"/>
      <c r="T135" s="213"/>
      <c r="U135" s="208"/>
      <c r="V135" s="208"/>
      <c r="W135" s="214">
        <f>SUM(W136:W145)</f>
        <v>0</v>
      </c>
      <c r="X135" s="208"/>
      <c r="Y135" s="214">
        <f>SUM(Y136:Y145)</f>
        <v>0</v>
      </c>
      <c r="Z135" s="208"/>
      <c r="AA135" s="215">
        <f>SUM(AA136:AA145)</f>
        <v>0</v>
      </c>
      <c r="AR135" s="216" t="s">
        <v>11</v>
      </c>
      <c r="AT135" s="217" t="s">
        <v>74</v>
      </c>
      <c r="AU135" s="217" t="s">
        <v>75</v>
      </c>
      <c r="AY135" s="216" t="s">
        <v>162</v>
      </c>
      <c r="BK135" s="218">
        <f>SUM(BK136:BK145)</f>
        <v>0</v>
      </c>
    </row>
    <row r="136" spans="2:65" s="1" customFormat="1" ht="25.5" customHeight="1">
      <c r="B136" s="185"/>
      <c r="C136" s="219" t="s">
        <v>11</v>
      </c>
      <c r="D136" s="219" t="s">
        <v>163</v>
      </c>
      <c r="E136" s="220" t="s">
        <v>913</v>
      </c>
      <c r="F136" s="221" t="s">
        <v>914</v>
      </c>
      <c r="G136" s="221"/>
      <c r="H136" s="221"/>
      <c r="I136" s="221"/>
      <c r="J136" s="222" t="s">
        <v>915</v>
      </c>
      <c r="K136" s="223">
        <v>1.14375</v>
      </c>
      <c r="L136" s="224">
        <v>0</v>
      </c>
      <c r="M136" s="224"/>
      <c r="N136" s="225">
        <f>ROUND(L136*K136,0)</f>
        <v>0</v>
      </c>
      <c r="O136" s="225"/>
      <c r="P136" s="225"/>
      <c r="Q136" s="225"/>
      <c r="R136" s="189"/>
      <c r="T136" s="226" t="s">
        <v>5</v>
      </c>
      <c r="U136" s="58" t="s">
        <v>40</v>
      </c>
      <c r="V136" s="49"/>
      <c r="W136" s="227">
        <f>V136*K136</f>
        <v>0</v>
      </c>
      <c r="X136" s="227">
        <v>0</v>
      </c>
      <c r="Y136" s="227">
        <f>X136*K136</f>
        <v>0</v>
      </c>
      <c r="Z136" s="227">
        <v>0</v>
      </c>
      <c r="AA136" s="228">
        <f>Z136*K136</f>
        <v>0</v>
      </c>
      <c r="AR136" s="24" t="s">
        <v>161</v>
      </c>
      <c r="AT136" s="24" t="s">
        <v>163</v>
      </c>
      <c r="AU136" s="24" t="s">
        <v>11</v>
      </c>
      <c r="AY136" s="24" t="s">
        <v>162</v>
      </c>
      <c r="BE136" s="149">
        <f>IF(U136="základní",N136,0)</f>
        <v>0</v>
      </c>
      <c r="BF136" s="149">
        <f>IF(U136="snížená",N136,0)</f>
        <v>0</v>
      </c>
      <c r="BG136" s="149">
        <f>IF(U136="zákl. přenesená",N136,0)</f>
        <v>0</v>
      </c>
      <c r="BH136" s="149">
        <f>IF(U136="sníž. přenesená",N136,0)</f>
        <v>0</v>
      </c>
      <c r="BI136" s="149">
        <f>IF(U136="nulová",N136,0)</f>
        <v>0</v>
      </c>
      <c r="BJ136" s="24" t="s">
        <v>11</v>
      </c>
      <c r="BK136" s="149">
        <f>ROUND(L136*K136,0)</f>
        <v>0</v>
      </c>
      <c r="BL136" s="24" t="s">
        <v>161</v>
      </c>
      <c r="BM136" s="24" t="s">
        <v>916</v>
      </c>
    </row>
    <row r="137" spans="2:51" s="11" customFormat="1" ht="16.5" customHeight="1">
      <c r="B137" s="258"/>
      <c r="C137" s="259"/>
      <c r="D137" s="259"/>
      <c r="E137" s="260" t="s">
        <v>5</v>
      </c>
      <c r="F137" s="261" t="s">
        <v>917</v>
      </c>
      <c r="G137" s="262"/>
      <c r="H137" s="262"/>
      <c r="I137" s="262"/>
      <c r="J137" s="259"/>
      <c r="K137" s="260" t="s">
        <v>5</v>
      </c>
      <c r="L137" s="259"/>
      <c r="M137" s="259"/>
      <c r="N137" s="259"/>
      <c r="O137" s="259"/>
      <c r="P137" s="259"/>
      <c r="Q137" s="259"/>
      <c r="R137" s="263"/>
      <c r="T137" s="264"/>
      <c r="U137" s="259"/>
      <c r="V137" s="259"/>
      <c r="W137" s="259"/>
      <c r="X137" s="259"/>
      <c r="Y137" s="259"/>
      <c r="Z137" s="259"/>
      <c r="AA137" s="265"/>
      <c r="AT137" s="266" t="s">
        <v>918</v>
      </c>
      <c r="AU137" s="266" t="s">
        <v>11</v>
      </c>
      <c r="AV137" s="11" t="s">
        <v>11</v>
      </c>
      <c r="AW137" s="11" t="s">
        <v>919</v>
      </c>
      <c r="AX137" s="11" t="s">
        <v>75</v>
      </c>
      <c r="AY137" s="266" t="s">
        <v>162</v>
      </c>
    </row>
    <row r="138" spans="2:51" s="12" customFormat="1" ht="16.5" customHeight="1">
      <c r="B138" s="267"/>
      <c r="C138" s="268"/>
      <c r="D138" s="268"/>
      <c r="E138" s="269" t="s">
        <v>5</v>
      </c>
      <c r="F138" s="270" t="s">
        <v>920</v>
      </c>
      <c r="G138" s="268"/>
      <c r="H138" s="268"/>
      <c r="I138" s="268"/>
      <c r="J138" s="268"/>
      <c r="K138" s="271">
        <v>0.34375</v>
      </c>
      <c r="L138" s="268"/>
      <c r="M138" s="268"/>
      <c r="N138" s="268"/>
      <c r="O138" s="268"/>
      <c r="P138" s="268"/>
      <c r="Q138" s="268"/>
      <c r="R138" s="272"/>
      <c r="T138" s="273"/>
      <c r="U138" s="268"/>
      <c r="V138" s="268"/>
      <c r="W138" s="268"/>
      <c r="X138" s="268"/>
      <c r="Y138" s="268"/>
      <c r="Z138" s="268"/>
      <c r="AA138" s="274"/>
      <c r="AT138" s="275" t="s">
        <v>918</v>
      </c>
      <c r="AU138" s="275" t="s">
        <v>11</v>
      </c>
      <c r="AV138" s="12" t="s">
        <v>84</v>
      </c>
      <c r="AW138" s="12" t="s">
        <v>919</v>
      </c>
      <c r="AX138" s="12" t="s">
        <v>75</v>
      </c>
      <c r="AY138" s="275" t="s">
        <v>162</v>
      </c>
    </row>
    <row r="139" spans="2:51" s="11" customFormat="1" ht="16.5" customHeight="1">
      <c r="B139" s="258"/>
      <c r="C139" s="259"/>
      <c r="D139" s="259"/>
      <c r="E139" s="260" t="s">
        <v>5</v>
      </c>
      <c r="F139" s="276" t="s">
        <v>921</v>
      </c>
      <c r="G139" s="259"/>
      <c r="H139" s="259"/>
      <c r="I139" s="259"/>
      <c r="J139" s="259"/>
      <c r="K139" s="260" t="s">
        <v>5</v>
      </c>
      <c r="L139" s="259"/>
      <c r="M139" s="259"/>
      <c r="N139" s="259"/>
      <c r="O139" s="259"/>
      <c r="P139" s="259"/>
      <c r="Q139" s="259"/>
      <c r="R139" s="263"/>
      <c r="T139" s="264"/>
      <c r="U139" s="259"/>
      <c r="V139" s="259"/>
      <c r="W139" s="259"/>
      <c r="X139" s="259"/>
      <c r="Y139" s="259"/>
      <c r="Z139" s="259"/>
      <c r="AA139" s="265"/>
      <c r="AT139" s="266" t="s">
        <v>918</v>
      </c>
      <c r="AU139" s="266" t="s">
        <v>11</v>
      </c>
      <c r="AV139" s="11" t="s">
        <v>11</v>
      </c>
      <c r="AW139" s="11" t="s">
        <v>919</v>
      </c>
      <c r="AX139" s="11" t="s">
        <v>75</v>
      </c>
      <c r="AY139" s="266" t="s">
        <v>162</v>
      </c>
    </row>
    <row r="140" spans="2:51" s="12" customFormat="1" ht="16.5" customHeight="1">
      <c r="B140" s="267"/>
      <c r="C140" s="268"/>
      <c r="D140" s="268"/>
      <c r="E140" s="269" t="s">
        <v>5</v>
      </c>
      <c r="F140" s="270" t="s">
        <v>922</v>
      </c>
      <c r="G140" s="268"/>
      <c r="H140" s="268"/>
      <c r="I140" s="268"/>
      <c r="J140" s="268"/>
      <c r="K140" s="271">
        <v>0.5</v>
      </c>
      <c r="L140" s="268"/>
      <c r="M140" s="268"/>
      <c r="N140" s="268"/>
      <c r="O140" s="268"/>
      <c r="P140" s="268"/>
      <c r="Q140" s="268"/>
      <c r="R140" s="272"/>
      <c r="T140" s="273"/>
      <c r="U140" s="268"/>
      <c r="V140" s="268"/>
      <c r="W140" s="268"/>
      <c r="X140" s="268"/>
      <c r="Y140" s="268"/>
      <c r="Z140" s="268"/>
      <c r="AA140" s="274"/>
      <c r="AT140" s="275" t="s">
        <v>918</v>
      </c>
      <c r="AU140" s="275" t="s">
        <v>11</v>
      </c>
      <c r="AV140" s="12" t="s">
        <v>84</v>
      </c>
      <c r="AW140" s="12" t="s">
        <v>919</v>
      </c>
      <c r="AX140" s="12" t="s">
        <v>75</v>
      </c>
      <c r="AY140" s="275" t="s">
        <v>162</v>
      </c>
    </row>
    <row r="141" spans="2:51" s="11" customFormat="1" ht="16.5" customHeight="1">
      <c r="B141" s="258"/>
      <c r="C141" s="259"/>
      <c r="D141" s="259"/>
      <c r="E141" s="260" t="s">
        <v>5</v>
      </c>
      <c r="F141" s="276" t="s">
        <v>923</v>
      </c>
      <c r="G141" s="259"/>
      <c r="H141" s="259"/>
      <c r="I141" s="259"/>
      <c r="J141" s="259"/>
      <c r="K141" s="260" t="s">
        <v>5</v>
      </c>
      <c r="L141" s="259"/>
      <c r="M141" s="259"/>
      <c r="N141" s="259"/>
      <c r="O141" s="259"/>
      <c r="P141" s="259"/>
      <c r="Q141" s="259"/>
      <c r="R141" s="263"/>
      <c r="T141" s="264"/>
      <c r="U141" s="259"/>
      <c r="V141" s="259"/>
      <c r="W141" s="259"/>
      <c r="X141" s="259"/>
      <c r="Y141" s="259"/>
      <c r="Z141" s="259"/>
      <c r="AA141" s="265"/>
      <c r="AT141" s="266" t="s">
        <v>918</v>
      </c>
      <c r="AU141" s="266" t="s">
        <v>11</v>
      </c>
      <c r="AV141" s="11" t="s">
        <v>11</v>
      </c>
      <c r="AW141" s="11" t="s">
        <v>919</v>
      </c>
      <c r="AX141" s="11" t="s">
        <v>75</v>
      </c>
      <c r="AY141" s="266" t="s">
        <v>162</v>
      </c>
    </row>
    <row r="142" spans="2:51" s="12" customFormat="1" ht="16.5" customHeight="1">
      <c r="B142" s="267"/>
      <c r="C142" s="268"/>
      <c r="D142" s="268"/>
      <c r="E142" s="269" t="s">
        <v>5</v>
      </c>
      <c r="F142" s="270" t="s">
        <v>924</v>
      </c>
      <c r="G142" s="268"/>
      <c r="H142" s="268"/>
      <c r="I142" s="268"/>
      <c r="J142" s="268"/>
      <c r="K142" s="271">
        <v>0.3</v>
      </c>
      <c r="L142" s="268"/>
      <c r="M142" s="268"/>
      <c r="N142" s="268"/>
      <c r="O142" s="268"/>
      <c r="P142" s="268"/>
      <c r="Q142" s="268"/>
      <c r="R142" s="272"/>
      <c r="T142" s="273"/>
      <c r="U142" s="268"/>
      <c r="V142" s="268"/>
      <c r="W142" s="268"/>
      <c r="X142" s="268"/>
      <c r="Y142" s="268"/>
      <c r="Z142" s="268"/>
      <c r="AA142" s="274"/>
      <c r="AT142" s="275" t="s">
        <v>918</v>
      </c>
      <c r="AU142" s="275" t="s">
        <v>11</v>
      </c>
      <c r="AV142" s="12" t="s">
        <v>84</v>
      </c>
      <c r="AW142" s="12" t="s">
        <v>919</v>
      </c>
      <c r="AX142" s="12" t="s">
        <v>75</v>
      </c>
      <c r="AY142" s="275" t="s">
        <v>162</v>
      </c>
    </row>
    <row r="143" spans="2:51" s="13" customFormat="1" ht="16.5" customHeight="1">
      <c r="B143" s="277"/>
      <c r="C143" s="278"/>
      <c r="D143" s="278"/>
      <c r="E143" s="279" t="s">
        <v>5</v>
      </c>
      <c r="F143" s="280" t="s">
        <v>925</v>
      </c>
      <c r="G143" s="278"/>
      <c r="H143" s="278"/>
      <c r="I143" s="278"/>
      <c r="J143" s="278"/>
      <c r="K143" s="281">
        <v>1.14375</v>
      </c>
      <c r="L143" s="278"/>
      <c r="M143" s="278"/>
      <c r="N143" s="278"/>
      <c r="O143" s="278"/>
      <c r="P143" s="278"/>
      <c r="Q143" s="278"/>
      <c r="R143" s="282"/>
      <c r="T143" s="283"/>
      <c r="U143" s="278"/>
      <c r="V143" s="278"/>
      <c r="W143" s="278"/>
      <c r="X143" s="278"/>
      <c r="Y143" s="278"/>
      <c r="Z143" s="278"/>
      <c r="AA143" s="284"/>
      <c r="AT143" s="285" t="s">
        <v>918</v>
      </c>
      <c r="AU143" s="285" t="s">
        <v>11</v>
      </c>
      <c r="AV143" s="13" t="s">
        <v>161</v>
      </c>
      <c r="AW143" s="13" t="s">
        <v>919</v>
      </c>
      <c r="AX143" s="13" t="s">
        <v>11</v>
      </c>
      <c r="AY143" s="285" t="s">
        <v>162</v>
      </c>
    </row>
    <row r="144" spans="2:65" s="1" customFormat="1" ht="25.5" customHeight="1">
      <c r="B144" s="185"/>
      <c r="C144" s="219" t="s">
        <v>84</v>
      </c>
      <c r="D144" s="219" t="s">
        <v>163</v>
      </c>
      <c r="E144" s="220" t="s">
        <v>926</v>
      </c>
      <c r="F144" s="221" t="s">
        <v>927</v>
      </c>
      <c r="G144" s="221"/>
      <c r="H144" s="221"/>
      <c r="I144" s="221"/>
      <c r="J144" s="222" t="s">
        <v>226</v>
      </c>
      <c r="K144" s="223">
        <v>0.5</v>
      </c>
      <c r="L144" s="224">
        <v>0</v>
      </c>
      <c r="M144" s="224"/>
      <c r="N144" s="225">
        <f>ROUND(L144*K144,0)</f>
        <v>0</v>
      </c>
      <c r="O144" s="225"/>
      <c r="P144" s="225"/>
      <c r="Q144" s="225"/>
      <c r="R144" s="189"/>
      <c r="T144" s="226" t="s">
        <v>5</v>
      </c>
      <c r="U144" s="58" t="s">
        <v>40</v>
      </c>
      <c r="V144" s="49"/>
      <c r="W144" s="227">
        <f>V144*K144</f>
        <v>0</v>
      </c>
      <c r="X144" s="227">
        <v>0</v>
      </c>
      <c r="Y144" s="227">
        <f>X144*K144</f>
        <v>0</v>
      </c>
      <c r="Z144" s="227">
        <v>0</v>
      </c>
      <c r="AA144" s="228">
        <f>Z144*K144</f>
        <v>0</v>
      </c>
      <c r="AR144" s="24" t="s">
        <v>161</v>
      </c>
      <c r="AT144" s="24" t="s">
        <v>163</v>
      </c>
      <c r="AU144" s="24" t="s">
        <v>11</v>
      </c>
      <c r="AY144" s="24" t="s">
        <v>162</v>
      </c>
      <c r="BE144" s="149">
        <f>IF(U144="základní",N144,0)</f>
        <v>0</v>
      </c>
      <c r="BF144" s="149">
        <f>IF(U144="snížená",N144,0)</f>
        <v>0</v>
      </c>
      <c r="BG144" s="149">
        <f>IF(U144="zákl. přenesená",N144,0)</f>
        <v>0</v>
      </c>
      <c r="BH144" s="149">
        <f>IF(U144="sníž. přenesená",N144,0)</f>
        <v>0</v>
      </c>
      <c r="BI144" s="149">
        <f>IF(U144="nulová",N144,0)</f>
        <v>0</v>
      </c>
      <c r="BJ144" s="24" t="s">
        <v>11</v>
      </c>
      <c r="BK144" s="149">
        <f>ROUND(L144*K144,0)</f>
        <v>0</v>
      </c>
      <c r="BL144" s="24" t="s">
        <v>161</v>
      </c>
      <c r="BM144" s="24" t="s">
        <v>928</v>
      </c>
    </row>
    <row r="145" spans="2:65" s="1" customFormat="1" ht="38.25" customHeight="1">
      <c r="B145" s="185"/>
      <c r="C145" s="219" t="s">
        <v>88</v>
      </c>
      <c r="D145" s="219" t="s">
        <v>163</v>
      </c>
      <c r="E145" s="220" t="s">
        <v>929</v>
      </c>
      <c r="F145" s="221" t="s">
        <v>930</v>
      </c>
      <c r="G145" s="221"/>
      <c r="H145" s="221"/>
      <c r="I145" s="221"/>
      <c r="J145" s="222" t="s">
        <v>246</v>
      </c>
      <c r="K145" s="223">
        <v>1.5</v>
      </c>
      <c r="L145" s="224">
        <v>0</v>
      </c>
      <c r="M145" s="224"/>
      <c r="N145" s="225">
        <f>ROUND(L145*K145,0)</f>
        <v>0</v>
      </c>
      <c r="O145" s="225"/>
      <c r="P145" s="225"/>
      <c r="Q145" s="225"/>
      <c r="R145" s="189"/>
      <c r="T145" s="226" t="s">
        <v>5</v>
      </c>
      <c r="U145" s="58" t="s">
        <v>40</v>
      </c>
      <c r="V145" s="49"/>
      <c r="W145" s="227">
        <f>V145*K145</f>
        <v>0</v>
      </c>
      <c r="X145" s="227">
        <v>0</v>
      </c>
      <c r="Y145" s="227">
        <f>X145*K145</f>
        <v>0</v>
      </c>
      <c r="Z145" s="227">
        <v>0</v>
      </c>
      <c r="AA145" s="228">
        <f>Z145*K145</f>
        <v>0</v>
      </c>
      <c r="AR145" s="24" t="s">
        <v>161</v>
      </c>
      <c r="AT145" s="24" t="s">
        <v>163</v>
      </c>
      <c r="AU145" s="24" t="s">
        <v>11</v>
      </c>
      <c r="AY145" s="24" t="s">
        <v>162</v>
      </c>
      <c r="BE145" s="149">
        <f>IF(U145="základní",N145,0)</f>
        <v>0</v>
      </c>
      <c r="BF145" s="149">
        <f>IF(U145="snížená",N145,0)</f>
        <v>0</v>
      </c>
      <c r="BG145" s="149">
        <f>IF(U145="zákl. přenesená",N145,0)</f>
        <v>0</v>
      </c>
      <c r="BH145" s="149">
        <f>IF(U145="sníž. přenesená",N145,0)</f>
        <v>0</v>
      </c>
      <c r="BI145" s="149">
        <f>IF(U145="nulová",N145,0)</f>
        <v>0</v>
      </c>
      <c r="BJ145" s="24" t="s">
        <v>11</v>
      </c>
      <c r="BK145" s="149">
        <f>ROUND(L145*K145,0)</f>
        <v>0</v>
      </c>
      <c r="BL145" s="24" t="s">
        <v>161</v>
      </c>
      <c r="BM145" s="24" t="s">
        <v>931</v>
      </c>
    </row>
    <row r="146" spans="2:63" s="9" customFormat="1" ht="37.4" customHeight="1">
      <c r="B146" s="207"/>
      <c r="C146" s="208"/>
      <c r="D146" s="209" t="s">
        <v>898</v>
      </c>
      <c r="E146" s="209"/>
      <c r="F146" s="209"/>
      <c r="G146" s="209"/>
      <c r="H146" s="209"/>
      <c r="I146" s="209"/>
      <c r="J146" s="209"/>
      <c r="K146" s="209"/>
      <c r="L146" s="209"/>
      <c r="M146" s="209"/>
      <c r="N146" s="229">
        <f>BK146</f>
        <v>0</v>
      </c>
      <c r="O146" s="230"/>
      <c r="P146" s="230"/>
      <c r="Q146" s="230"/>
      <c r="R146" s="212"/>
      <c r="T146" s="213"/>
      <c r="U146" s="208"/>
      <c r="V146" s="208"/>
      <c r="W146" s="214">
        <f>SUM(W147:W167)</f>
        <v>0</v>
      </c>
      <c r="X146" s="208"/>
      <c r="Y146" s="214">
        <f>SUM(Y147:Y167)</f>
        <v>0</v>
      </c>
      <c r="Z146" s="208"/>
      <c r="AA146" s="215">
        <f>SUM(AA147:AA167)</f>
        <v>0</v>
      </c>
      <c r="AR146" s="216" t="s">
        <v>11</v>
      </c>
      <c r="AT146" s="217" t="s">
        <v>74</v>
      </c>
      <c r="AU146" s="217" t="s">
        <v>75</v>
      </c>
      <c r="AY146" s="216" t="s">
        <v>162</v>
      </c>
      <c r="BK146" s="218">
        <f>SUM(BK147:BK167)</f>
        <v>0</v>
      </c>
    </row>
    <row r="147" spans="2:65" s="1" customFormat="1" ht="25.5" customHeight="1">
      <c r="B147" s="185"/>
      <c r="C147" s="219" t="s">
        <v>161</v>
      </c>
      <c r="D147" s="219" t="s">
        <v>163</v>
      </c>
      <c r="E147" s="220" t="s">
        <v>932</v>
      </c>
      <c r="F147" s="221" t="s">
        <v>933</v>
      </c>
      <c r="G147" s="221"/>
      <c r="H147" s="221"/>
      <c r="I147" s="221"/>
      <c r="J147" s="222" t="s">
        <v>246</v>
      </c>
      <c r="K147" s="223">
        <v>4.85938</v>
      </c>
      <c r="L147" s="224">
        <v>0</v>
      </c>
      <c r="M147" s="224"/>
      <c r="N147" s="225">
        <f>ROUND(L147*K147,0)</f>
        <v>0</v>
      </c>
      <c r="O147" s="225"/>
      <c r="P147" s="225"/>
      <c r="Q147" s="225"/>
      <c r="R147" s="189"/>
      <c r="T147" s="226" t="s">
        <v>5</v>
      </c>
      <c r="U147" s="58" t="s">
        <v>40</v>
      </c>
      <c r="V147" s="49"/>
      <c r="W147" s="227">
        <f>V147*K147</f>
        <v>0</v>
      </c>
      <c r="X147" s="227">
        <v>0</v>
      </c>
      <c r="Y147" s="227">
        <f>X147*K147</f>
        <v>0</v>
      </c>
      <c r="Z147" s="227">
        <v>0</v>
      </c>
      <c r="AA147" s="228">
        <f>Z147*K147</f>
        <v>0</v>
      </c>
      <c r="AR147" s="24" t="s">
        <v>161</v>
      </c>
      <c r="AT147" s="24" t="s">
        <v>163</v>
      </c>
      <c r="AU147" s="24" t="s">
        <v>11</v>
      </c>
      <c r="AY147" s="24" t="s">
        <v>162</v>
      </c>
      <c r="BE147" s="149">
        <f>IF(U147="základní",N147,0)</f>
        <v>0</v>
      </c>
      <c r="BF147" s="149">
        <f>IF(U147="snížená",N147,0)</f>
        <v>0</v>
      </c>
      <c r="BG147" s="149">
        <f>IF(U147="zákl. přenesená",N147,0)</f>
        <v>0</v>
      </c>
      <c r="BH147" s="149">
        <f>IF(U147="sníž. přenesená",N147,0)</f>
        <v>0</v>
      </c>
      <c r="BI147" s="149">
        <f>IF(U147="nulová",N147,0)</f>
        <v>0</v>
      </c>
      <c r="BJ147" s="24" t="s">
        <v>11</v>
      </c>
      <c r="BK147" s="149">
        <f>ROUND(L147*K147,0)</f>
        <v>0</v>
      </c>
      <c r="BL147" s="24" t="s">
        <v>161</v>
      </c>
      <c r="BM147" s="24" t="s">
        <v>934</v>
      </c>
    </row>
    <row r="148" spans="2:51" s="11" customFormat="1" ht="16.5" customHeight="1">
      <c r="B148" s="258"/>
      <c r="C148" s="259"/>
      <c r="D148" s="259"/>
      <c r="E148" s="260" t="s">
        <v>5</v>
      </c>
      <c r="F148" s="261" t="s">
        <v>935</v>
      </c>
      <c r="G148" s="262"/>
      <c r="H148" s="262"/>
      <c r="I148" s="262"/>
      <c r="J148" s="259"/>
      <c r="K148" s="260" t="s">
        <v>5</v>
      </c>
      <c r="L148" s="259"/>
      <c r="M148" s="259"/>
      <c r="N148" s="259"/>
      <c r="O148" s="259"/>
      <c r="P148" s="259"/>
      <c r="Q148" s="259"/>
      <c r="R148" s="263"/>
      <c r="T148" s="264"/>
      <c r="U148" s="259"/>
      <c r="V148" s="259"/>
      <c r="W148" s="259"/>
      <c r="X148" s="259"/>
      <c r="Y148" s="259"/>
      <c r="Z148" s="259"/>
      <c r="AA148" s="265"/>
      <c r="AT148" s="266" t="s">
        <v>918</v>
      </c>
      <c r="AU148" s="266" t="s">
        <v>11</v>
      </c>
      <c r="AV148" s="11" t="s">
        <v>11</v>
      </c>
      <c r="AW148" s="11" t="s">
        <v>919</v>
      </c>
      <c r="AX148" s="11" t="s">
        <v>75</v>
      </c>
      <c r="AY148" s="266" t="s">
        <v>162</v>
      </c>
    </row>
    <row r="149" spans="2:51" s="11" customFormat="1" ht="25.5" customHeight="1">
      <c r="B149" s="258"/>
      <c r="C149" s="259"/>
      <c r="D149" s="259"/>
      <c r="E149" s="260" t="s">
        <v>5</v>
      </c>
      <c r="F149" s="276" t="s">
        <v>936</v>
      </c>
      <c r="G149" s="259"/>
      <c r="H149" s="259"/>
      <c r="I149" s="259"/>
      <c r="J149" s="259"/>
      <c r="K149" s="260" t="s">
        <v>5</v>
      </c>
      <c r="L149" s="259"/>
      <c r="M149" s="259"/>
      <c r="N149" s="259"/>
      <c r="O149" s="259"/>
      <c r="P149" s="259"/>
      <c r="Q149" s="259"/>
      <c r="R149" s="263"/>
      <c r="T149" s="264"/>
      <c r="U149" s="259"/>
      <c r="V149" s="259"/>
      <c r="W149" s="259"/>
      <c r="X149" s="259"/>
      <c r="Y149" s="259"/>
      <c r="Z149" s="259"/>
      <c r="AA149" s="265"/>
      <c r="AT149" s="266" t="s">
        <v>918</v>
      </c>
      <c r="AU149" s="266" t="s">
        <v>11</v>
      </c>
      <c r="AV149" s="11" t="s">
        <v>11</v>
      </c>
      <c r="AW149" s="11" t="s">
        <v>919</v>
      </c>
      <c r="AX149" s="11" t="s">
        <v>75</v>
      </c>
      <c r="AY149" s="266" t="s">
        <v>162</v>
      </c>
    </row>
    <row r="150" spans="2:51" s="11" customFormat="1" ht="25.5" customHeight="1">
      <c r="B150" s="258"/>
      <c r="C150" s="259"/>
      <c r="D150" s="259"/>
      <c r="E150" s="260" t="s">
        <v>5</v>
      </c>
      <c r="F150" s="276" t="s">
        <v>937</v>
      </c>
      <c r="G150" s="259"/>
      <c r="H150" s="259"/>
      <c r="I150" s="259"/>
      <c r="J150" s="259"/>
      <c r="K150" s="260" t="s">
        <v>5</v>
      </c>
      <c r="L150" s="259"/>
      <c r="M150" s="259"/>
      <c r="N150" s="259"/>
      <c r="O150" s="259"/>
      <c r="P150" s="259"/>
      <c r="Q150" s="259"/>
      <c r="R150" s="263"/>
      <c r="T150" s="264"/>
      <c r="U150" s="259"/>
      <c r="V150" s="259"/>
      <c r="W150" s="259"/>
      <c r="X150" s="259"/>
      <c r="Y150" s="259"/>
      <c r="Z150" s="259"/>
      <c r="AA150" s="265"/>
      <c r="AT150" s="266" t="s">
        <v>918</v>
      </c>
      <c r="AU150" s="266" t="s">
        <v>11</v>
      </c>
      <c r="AV150" s="11" t="s">
        <v>11</v>
      </c>
      <c r="AW150" s="11" t="s">
        <v>919</v>
      </c>
      <c r="AX150" s="11" t="s">
        <v>75</v>
      </c>
      <c r="AY150" s="266" t="s">
        <v>162</v>
      </c>
    </row>
    <row r="151" spans="2:51" s="11" customFormat="1" ht="25.5" customHeight="1">
      <c r="B151" s="258"/>
      <c r="C151" s="259"/>
      <c r="D151" s="259"/>
      <c r="E151" s="260" t="s">
        <v>5</v>
      </c>
      <c r="F151" s="276" t="s">
        <v>938</v>
      </c>
      <c r="G151" s="259"/>
      <c r="H151" s="259"/>
      <c r="I151" s="259"/>
      <c r="J151" s="259"/>
      <c r="K151" s="260" t="s">
        <v>5</v>
      </c>
      <c r="L151" s="259"/>
      <c r="M151" s="259"/>
      <c r="N151" s="259"/>
      <c r="O151" s="259"/>
      <c r="P151" s="259"/>
      <c r="Q151" s="259"/>
      <c r="R151" s="263"/>
      <c r="T151" s="264"/>
      <c r="U151" s="259"/>
      <c r="V151" s="259"/>
      <c r="W151" s="259"/>
      <c r="X151" s="259"/>
      <c r="Y151" s="259"/>
      <c r="Z151" s="259"/>
      <c r="AA151" s="265"/>
      <c r="AT151" s="266" t="s">
        <v>918</v>
      </c>
      <c r="AU151" s="266" t="s">
        <v>11</v>
      </c>
      <c r="AV151" s="11" t="s">
        <v>11</v>
      </c>
      <c r="AW151" s="11" t="s">
        <v>919</v>
      </c>
      <c r="AX151" s="11" t="s">
        <v>75</v>
      </c>
      <c r="AY151" s="266" t="s">
        <v>162</v>
      </c>
    </row>
    <row r="152" spans="2:51" s="11" customFormat="1" ht="16.5" customHeight="1">
      <c r="B152" s="258"/>
      <c r="C152" s="259"/>
      <c r="D152" s="259"/>
      <c r="E152" s="260" t="s">
        <v>5</v>
      </c>
      <c r="F152" s="276" t="s">
        <v>939</v>
      </c>
      <c r="G152" s="259"/>
      <c r="H152" s="259"/>
      <c r="I152" s="259"/>
      <c r="J152" s="259"/>
      <c r="K152" s="260" t="s">
        <v>5</v>
      </c>
      <c r="L152" s="259"/>
      <c r="M152" s="259"/>
      <c r="N152" s="259"/>
      <c r="O152" s="259"/>
      <c r="P152" s="259"/>
      <c r="Q152" s="259"/>
      <c r="R152" s="263"/>
      <c r="T152" s="264"/>
      <c r="U152" s="259"/>
      <c r="V152" s="259"/>
      <c r="W152" s="259"/>
      <c r="X152" s="259"/>
      <c r="Y152" s="259"/>
      <c r="Z152" s="259"/>
      <c r="AA152" s="265"/>
      <c r="AT152" s="266" t="s">
        <v>918</v>
      </c>
      <c r="AU152" s="266" t="s">
        <v>11</v>
      </c>
      <c r="AV152" s="11" t="s">
        <v>11</v>
      </c>
      <c r="AW152" s="11" t="s">
        <v>919</v>
      </c>
      <c r="AX152" s="11" t="s">
        <v>75</v>
      </c>
      <c r="AY152" s="266" t="s">
        <v>162</v>
      </c>
    </row>
    <row r="153" spans="2:51" s="11" customFormat="1" ht="16.5" customHeight="1">
      <c r="B153" s="258"/>
      <c r="C153" s="259"/>
      <c r="D153" s="259"/>
      <c r="E153" s="260" t="s">
        <v>5</v>
      </c>
      <c r="F153" s="276" t="s">
        <v>940</v>
      </c>
      <c r="G153" s="259"/>
      <c r="H153" s="259"/>
      <c r="I153" s="259"/>
      <c r="J153" s="259"/>
      <c r="K153" s="260" t="s">
        <v>5</v>
      </c>
      <c r="L153" s="259"/>
      <c r="M153" s="259"/>
      <c r="N153" s="259"/>
      <c r="O153" s="259"/>
      <c r="P153" s="259"/>
      <c r="Q153" s="259"/>
      <c r="R153" s="263"/>
      <c r="T153" s="264"/>
      <c r="U153" s="259"/>
      <c r="V153" s="259"/>
      <c r="W153" s="259"/>
      <c r="X153" s="259"/>
      <c r="Y153" s="259"/>
      <c r="Z153" s="259"/>
      <c r="AA153" s="265"/>
      <c r="AT153" s="266" t="s">
        <v>918</v>
      </c>
      <c r="AU153" s="266" t="s">
        <v>11</v>
      </c>
      <c r="AV153" s="11" t="s">
        <v>11</v>
      </c>
      <c r="AW153" s="11" t="s">
        <v>919</v>
      </c>
      <c r="AX153" s="11" t="s">
        <v>75</v>
      </c>
      <c r="AY153" s="266" t="s">
        <v>162</v>
      </c>
    </row>
    <row r="154" spans="2:51" s="12" customFormat="1" ht="16.5" customHeight="1">
      <c r="B154" s="267"/>
      <c r="C154" s="268"/>
      <c r="D154" s="268"/>
      <c r="E154" s="269" t="s">
        <v>5</v>
      </c>
      <c r="F154" s="270" t="s">
        <v>941</v>
      </c>
      <c r="G154" s="268"/>
      <c r="H154" s="268"/>
      <c r="I154" s="268"/>
      <c r="J154" s="268"/>
      <c r="K154" s="271">
        <v>4.859375</v>
      </c>
      <c r="L154" s="268"/>
      <c r="M154" s="268"/>
      <c r="N154" s="268"/>
      <c r="O154" s="268"/>
      <c r="P154" s="268"/>
      <c r="Q154" s="268"/>
      <c r="R154" s="272"/>
      <c r="T154" s="273"/>
      <c r="U154" s="268"/>
      <c r="V154" s="268"/>
      <c r="W154" s="268"/>
      <c r="X154" s="268"/>
      <c r="Y154" s="268"/>
      <c r="Z154" s="268"/>
      <c r="AA154" s="274"/>
      <c r="AT154" s="275" t="s">
        <v>918</v>
      </c>
      <c r="AU154" s="275" t="s">
        <v>11</v>
      </c>
      <c r="AV154" s="12" t="s">
        <v>84</v>
      </c>
      <c r="AW154" s="12" t="s">
        <v>919</v>
      </c>
      <c r="AX154" s="12" t="s">
        <v>75</v>
      </c>
      <c r="AY154" s="275" t="s">
        <v>162</v>
      </c>
    </row>
    <row r="155" spans="2:51" s="13" customFormat="1" ht="16.5" customHeight="1">
      <c r="B155" s="277"/>
      <c r="C155" s="278"/>
      <c r="D155" s="278"/>
      <c r="E155" s="279" t="s">
        <v>5</v>
      </c>
      <c r="F155" s="280" t="s">
        <v>925</v>
      </c>
      <c r="G155" s="278"/>
      <c r="H155" s="278"/>
      <c r="I155" s="278"/>
      <c r="J155" s="278"/>
      <c r="K155" s="281">
        <v>4.859375</v>
      </c>
      <c r="L155" s="278"/>
      <c r="M155" s="278"/>
      <c r="N155" s="278"/>
      <c r="O155" s="278"/>
      <c r="P155" s="278"/>
      <c r="Q155" s="278"/>
      <c r="R155" s="282"/>
      <c r="T155" s="283"/>
      <c r="U155" s="278"/>
      <c r="V155" s="278"/>
      <c r="W155" s="278"/>
      <c r="X155" s="278"/>
      <c r="Y155" s="278"/>
      <c r="Z155" s="278"/>
      <c r="AA155" s="284"/>
      <c r="AT155" s="285" t="s">
        <v>918</v>
      </c>
      <c r="AU155" s="285" t="s">
        <v>11</v>
      </c>
      <c r="AV155" s="13" t="s">
        <v>161</v>
      </c>
      <c r="AW155" s="13" t="s">
        <v>919</v>
      </c>
      <c r="AX155" s="13" t="s">
        <v>11</v>
      </c>
      <c r="AY155" s="285" t="s">
        <v>162</v>
      </c>
    </row>
    <row r="156" spans="2:65" s="1" customFormat="1" ht="25.5" customHeight="1">
      <c r="B156" s="185"/>
      <c r="C156" s="219" t="s">
        <v>168</v>
      </c>
      <c r="D156" s="219" t="s">
        <v>163</v>
      </c>
      <c r="E156" s="220" t="s">
        <v>942</v>
      </c>
      <c r="F156" s="221" t="s">
        <v>943</v>
      </c>
      <c r="G156" s="221"/>
      <c r="H156" s="221"/>
      <c r="I156" s="221"/>
      <c r="J156" s="222" t="s">
        <v>246</v>
      </c>
      <c r="K156" s="223">
        <v>4.85938</v>
      </c>
      <c r="L156" s="224">
        <v>0</v>
      </c>
      <c r="M156" s="224"/>
      <c r="N156" s="225">
        <f>ROUND(L156*K156,0)</f>
        <v>0</v>
      </c>
      <c r="O156" s="225"/>
      <c r="P156" s="225"/>
      <c r="Q156" s="225"/>
      <c r="R156" s="189"/>
      <c r="T156" s="226" t="s">
        <v>5</v>
      </c>
      <c r="U156" s="58" t="s">
        <v>40</v>
      </c>
      <c r="V156" s="49"/>
      <c r="W156" s="227">
        <f>V156*K156</f>
        <v>0</v>
      </c>
      <c r="X156" s="227">
        <v>0</v>
      </c>
      <c r="Y156" s="227">
        <f>X156*K156</f>
        <v>0</v>
      </c>
      <c r="Z156" s="227">
        <v>0</v>
      </c>
      <c r="AA156" s="228">
        <f>Z156*K156</f>
        <v>0</v>
      </c>
      <c r="AR156" s="24" t="s">
        <v>161</v>
      </c>
      <c r="AT156" s="24" t="s">
        <v>163</v>
      </c>
      <c r="AU156" s="24" t="s">
        <v>11</v>
      </c>
      <c r="AY156" s="24" t="s">
        <v>162</v>
      </c>
      <c r="BE156" s="149">
        <f>IF(U156="základní",N156,0)</f>
        <v>0</v>
      </c>
      <c r="BF156" s="149">
        <f>IF(U156="snížená",N156,0)</f>
        <v>0</v>
      </c>
      <c r="BG156" s="149">
        <f>IF(U156="zákl. přenesená",N156,0)</f>
        <v>0</v>
      </c>
      <c r="BH156" s="149">
        <f>IF(U156="sníž. přenesená",N156,0)</f>
        <v>0</v>
      </c>
      <c r="BI156" s="149">
        <f>IF(U156="nulová",N156,0)</f>
        <v>0</v>
      </c>
      <c r="BJ156" s="24" t="s">
        <v>11</v>
      </c>
      <c r="BK156" s="149">
        <f>ROUND(L156*K156,0)</f>
        <v>0</v>
      </c>
      <c r="BL156" s="24" t="s">
        <v>161</v>
      </c>
      <c r="BM156" s="24" t="s">
        <v>944</v>
      </c>
    </row>
    <row r="157" spans="2:65" s="1" customFormat="1" ht="16.5" customHeight="1">
      <c r="B157" s="185"/>
      <c r="C157" s="219" t="s">
        <v>172</v>
      </c>
      <c r="D157" s="219" t="s">
        <v>163</v>
      </c>
      <c r="E157" s="220" t="s">
        <v>945</v>
      </c>
      <c r="F157" s="221" t="s">
        <v>946</v>
      </c>
      <c r="G157" s="221"/>
      <c r="H157" s="221"/>
      <c r="I157" s="221"/>
      <c r="J157" s="222" t="s">
        <v>246</v>
      </c>
      <c r="K157" s="223">
        <v>9.71876</v>
      </c>
      <c r="L157" s="224">
        <v>0</v>
      </c>
      <c r="M157" s="224"/>
      <c r="N157" s="225">
        <f>ROUND(L157*K157,0)</f>
        <v>0</v>
      </c>
      <c r="O157" s="225"/>
      <c r="P157" s="225"/>
      <c r="Q157" s="225"/>
      <c r="R157" s="189"/>
      <c r="T157" s="226" t="s">
        <v>5</v>
      </c>
      <c r="U157" s="58" t="s">
        <v>40</v>
      </c>
      <c r="V157" s="49"/>
      <c r="W157" s="227">
        <f>V157*K157</f>
        <v>0</v>
      </c>
      <c r="X157" s="227">
        <v>0</v>
      </c>
      <c r="Y157" s="227">
        <f>X157*K157</f>
        <v>0</v>
      </c>
      <c r="Z157" s="227">
        <v>0</v>
      </c>
      <c r="AA157" s="228">
        <f>Z157*K157</f>
        <v>0</v>
      </c>
      <c r="AR157" s="24" t="s">
        <v>161</v>
      </c>
      <c r="AT157" s="24" t="s">
        <v>163</v>
      </c>
      <c r="AU157" s="24" t="s">
        <v>11</v>
      </c>
      <c r="AY157" s="24" t="s">
        <v>162</v>
      </c>
      <c r="BE157" s="149">
        <f>IF(U157="základní",N157,0)</f>
        <v>0</v>
      </c>
      <c r="BF157" s="149">
        <f>IF(U157="snížená",N157,0)</f>
        <v>0</v>
      </c>
      <c r="BG157" s="149">
        <f>IF(U157="zákl. přenesená",N157,0)</f>
        <v>0</v>
      </c>
      <c r="BH157" s="149">
        <f>IF(U157="sníž. přenesená",N157,0)</f>
        <v>0</v>
      </c>
      <c r="BI157" s="149">
        <f>IF(U157="nulová",N157,0)</f>
        <v>0</v>
      </c>
      <c r="BJ157" s="24" t="s">
        <v>11</v>
      </c>
      <c r="BK157" s="149">
        <f>ROUND(L157*K157,0)</f>
        <v>0</v>
      </c>
      <c r="BL157" s="24" t="s">
        <v>161</v>
      </c>
      <c r="BM157" s="24" t="s">
        <v>947</v>
      </c>
    </row>
    <row r="158" spans="2:51" s="11" customFormat="1" ht="16.5" customHeight="1">
      <c r="B158" s="258"/>
      <c r="C158" s="259"/>
      <c r="D158" s="259"/>
      <c r="E158" s="260" t="s">
        <v>5</v>
      </c>
      <c r="F158" s="261" t="s">
        <v>948</v>
      </c>
      <c r="G158" s="262"/>
      <c r="H158" s="262"/>
      <c r="I158" s="262"/>
      <c r="J158" s="259"/>
      <c r="K158" s="260" t="s">
        <v>5</v>
      </c>
      <c r="L158" s="259"/>
      <c r="M158" s="259"/>
      <c r="N158" s="259"/>
      <c r="O158" s="259"/>
      <c r="P158" s="259"/>
      <c r="Q158" s="259"/>
      <c r="R158" s="263"/>
      <c r="T158" s="264"/>
      <c r="U158" s="259"/>
      <c r="V158" s="259"/>
      <c r="W158" s="259"/>
      <c r="X158" s="259"/>
      <c r="Y158" s="259"/>
      <c r="Z158" s="259"/>
      <c r="AA158" s="265"/>
      <c r="AT158" s="266" t="s">
        <v>918</v>
      </c>
      <c r="AU158" s="266" t="s">
        <v>11</v>
      </c>
      <c r="AV158" s="11" t="s">
        <v>11</v>
      </c>
      <c r="AW158" s="11" t="s">
        <v>919</v>
      </c>
      <c r="AX158" s="11" t="s">
        <v>75</v>
      </c>
      <c r="AY158" s="266" t="s">
        <v>162</v>
      </c>
    </row>
    <row r="159" spans="2:51" s="12" customFormat="1" ht="16.5" customHeight="1">
      <c r="B159" s="267"/>
      <c r="C159" s="268"/>
      <c r="D159" s="268"/>
      <c r="E159" s="269" t="s">
        <v>5</v>
      </c>
      <c r="F159" s="270" t="s">
        <v>949</v>
      </c>
      <c r="G159" s="268"/>
      <c r="H159" s="268"/>
      <c r="I159" s="268"/>
      <c r="J159" s="268"/>
      <c r="K159" s="271">
        <v>9.71876</v>
      </c>
      <c r="L159" s="268"/>
      <c r="M159" s="268"/>
      <c r="N159" s="268"/>
      <c r="O159" s="268"/>
      <c r="P159" s="268"/>
      <c r="Q159" s="268"/>
      <c r="R159" s="272"/>
      <c r="T159" s="273"/>
      <c r="U159" s="268"/>
      <c r="V159" s="268"/>
      <c r="W159" s="268"/>
      <c r="X159" s="268"/>
      <c r="Y159" s="268"/>
      <c r="Z159" s="268"/>
      <c r="AA159" s="274"/>
      <c r="AT159" s="275" t="s">
        <v>918</v>
      </c>
      <c r="AU159" s="275" t="s">
        <v>11</v>
      </c>
      <c r="AV159" s="12" t="s">
        <v>84</v>
      </c>
      <c r="AW159" s="12" t="s">
        <v>919</v>
      </c>
      <c r="AX159" s="12" t="s">
        <v>75</v>
      </c>
      <c r="AY159" s="275" t="s">
        <v>162</v>
      </c>
    </row>
    <row r="160" spans="2:51" s="13" customFormat="1" ht="16.5" customHeight="1">
      <c r="B160" s="277"/>
      <c r="C160" s="278"/>
      <c r="D160" s="278"/>
      <c r="E160" s="279" t="s">
        <v>5</v>
      </c>
      <c r="F160" s="280" t="s">
        <v>925</v>
      </c>
      <c r="G160" s="278"/>
      <c r="H160" s="278"/>
      <c r="I160" s="278"/>
      <c r="J160" s="278"/>
      <c r="K160" s="281">
        <v>9.71876</v>
      </c>
      <c r="L160" s="278"/>
      <c r="M160" s="278"/>
      <c r="N160" s="278"/>
      <c r="O160" s="278"/>
      <c r="P160" s="278"/>
      <c r="Q160" s="278"/>
      <c r="R160" s="282"/>
      <c r="T160" s="283"/>
      <c r="U160" s="278"/>
      <c r="V160" s="278"/>
      <c r="W160" s="278"/>
      <c r="X160" s="278"/>
      <c r="Y160" s="278"/>
      <c r="Z160" s="278"/>
      <c r="AA160" s="284"/>
      <c r="AT160" s="285" t="s">
        <v>918</v>
      </c>
      <c r="AU160" s="285" t="s">
        <v>11</v>
      </c>
      <c r="AV160" s="13" t="s">
        <v>161</v>
      </c>
      <c r="AW160" s="13" t="s">
        <v>919</v>
      </c>
      <c r="AX160" s="13" t="s">
        <v>11</v>
      </c>
      <c r="AY160" s="285" t="s">
        <v>162</v>
      </c>
    </row>
    <row r="161" spans="2:65" s="1" customFormat="1" ht="25.5" customHeight="1">
      <c r="B161" s="185"/>
      <c r="C161" s="219" t="s">
        <v>176</v>
      </c>
      <c r="D161" s="219" t="s">
        <v>163</v>
      </c>
      <c r="E161" s="220" t="s">
        <v>950</v>
      </c>
      <c r="F161" s="221" t="s">
        <v>951</v>
      </c>
      <c r="G161" s="221"/>
      <c r="H161" s="221"/>
      <c r="I161" s="221"/>
      <c r="J161" s="222" t="s">
        <v>226</v>
      </c>
      <c r="K161" s="223">
        <v>6.71592</v>
      </c>
      <c r="L161" s="224">
        <v>0</v>
      </c>
      <c r="M161" s="224"/>
      <c r="N161" s="225">
        <f>ROUND(L161*K161,0)</f>
        <v>0</v>
      </c>
      <c r="O161" s="225"/>
      <c r="P161" s="225"/>
      <c r="Q161" s="225"/>
      <c r="R161" s="189"/>
      <c r="T161" s="226" t="s">
        <v>5</v>
      </c>
      <c r="U161" s="58" t="s">
        <v>40</v>
      </c>
      <c r="V161" s="49"/>
      <c r="W161" s="227">
        <f>V161*K161</f>
        <v>0</v>
      </c>
      <c r="X161" s="227">
        <v>0</v>
      </c>
      <c r="Y161" s="227">
        <f>X161*K161</f>
        <v>0</v>
      </c>
      <c r="Z161" s="227">
        <v>0</v>
      </c>
      <c r="AA161" s="228">
        <f>Z161*K161</f>
        <v>0</v>
      </c>
      <c r="AR161" s="24" t="s">
        <v>161</v>
      </c>
      <c r="AT161" s="24" t="s">
        <v>163</v>
      </c>
      <c r="AU161" s="24" t="s">
        <v>11</v>
      </c>
      <c r="AY161" s="24" t="s">
        <v>162</v>
      </c>
      <c r="BE161" s="149">
        <f>IF(U161="základní",N161,0)</f>
        <v>0</v>
      </c>
      <c r="BF161" s="149">
        <f>IF(U161="snížená",N161,0)</f>
        <v>0</v>
      </c>
      <c r="BG161" s="149">
        <f>IF(U161="zákl. přenesená",N161,0)</f>
        <v>0</v>
      </c>
      <c r="BH161" s="149">
        <f>IF(U161="sníž. přenesená",N161,0)</f>
        <v>0</v>
      </c>
      <c r="BI161" s="149">
        <f>IF(U161="nulová",N161,0)</f>
        <v>0</v>
      </c>
      <c r="BJ161" s="24" t="s">
        <v>11</v>
      </c>
      <c r="BK161" s="149">
        <f>ROUND(L161*K161,0)</f>
        <v>0</v>
      </c>
      <c r="BL161" s="24" t="s">
        <v>161</v>
      </c>
      <c r="BM161" s="24" t="s">
        <v>952</v>
      </c>
    </row>
    <row r="162" spans="2:51" s="11" customFormat="1" ht="16.5" customHeight="1">
      <c r="B162" s="258"/>
      <c r="C162" s="259"/>
      <c r="D162" s="259"/>
      <c r="E162" s="260" t="s">
        <v>5</v>
      </c>
      <c r="F162" s="261" t="s">
        <v>917</v>
      </c>
      <c r="G162" s="262"/>
      <c r="H162" s="262"/>
      <c r="I162" s="262"/>
      <c r="J162" s="259"/>
      <c r="K162" s="260" t="s">
        <v>5</v>
      </c>
      <c r="L162" s="259"/>
      <c r="M162" s="259"/>
      <c r="N162" s="259"/>
      <c r="O162" s="259"/>
      <c r="P162" s="259"/>
      <c r="Q162" s="259"/>
      <c r="R162" s="263"/>
      <c r="T162" s="264"/>
      <c r="U162" s="259"/>
      <c r="V162" s="259"/>
      <c r="W162" s="259"/>
      <c r="X162" s="259"/>
      <c r="Y162" s="259"/>
      <c r="Z162" s="259"/>
      <c r="AA162" s="265"/>
      <c r="AT162" s="266" t="s">
        <v>918</v>
      </c>
      <c r="AU162" s="266" t="s">
        <v>11</v>
      </c>
      <c r="AV162" s="11" t="s">
        <v>11</v>
      </c>
      <c r="AW162" s="11" t="s">
        <v>919</v>
      </c>
      <c r="AX162" s="11" t="s">
        <v>75</v>
      </c>
      <c r="AY162" s="266" t="s">
        <v>162</v>
      </c>
    </row>
    <row r="163" spans="2:51" s="12" customFormat="1" ht="16.5" customHeight="1">
      <c r="B163" s="267"/>
      <c r="C163" s="268"/>
      <c r="D163" s="268"/>
      <c r="E163" s="269" t="s">
        <v>5</v>
      </c>
      <c r="F163" s="270" t="s">
        <v>953</v>
      </c>
      <c r="G163" s="268"/>
      <c r="H163" s="268"/>
      <c r="I163" s="268"/>
      <c r="J163" s="268"/>
      <c r="K163" s="271">
        <v>6</v>
      </c>
      <c r="L163" s="268"/>
      <c r="M163" s="268"/>
      <c r="N163" s="268"/>
      <c r="O163" s="268"/>
      <c r="P163" s="268"/>
      <c r="Q163" s="268"/>
      <c r="R163" s="272"/>
      <c r="T163" s="273"/>
      <c r="U163" s="268"/>
      <c r="V163" s="268"/>
      <c r="W163" s="268"/>
      <c r="X163" s="268"/>
      <c r="Y163" s="268"/>
      <c r="Z163" s="268"/>
      <c r="AA163" s="274"/>
      <c r="AT163" s="275" t="s">
        <v>918</v>
      </c>
      <c r="AU163" s="275" t="s">
        <v>11</v>
      </c>
      <c r="AV163" s="12" t="s">
        <v>84</v>
      </c>
      <c r="AW163" s="12" t="s">
        <v>919</v>
      </c>
      <c r="AX163" s="12" t="s">
        <v>75</v>
      </c>
      <c r="AY163" s="275" t="s">
        <v>162</v>
      </c>
    </row>
    <row r="164" spans="2:51" s="11" customFormat="1" ht="16.5" customHeight="1">
      <c r="B164" s="258"/>
      <c r="C164" s="259"/>
      <c r="D164" s="259"/>
      <c r="E164" s="260" t="s">
        <v>5</v>
      </c>
      <c r="F164" s="276" t="s">
        <v>954</v>
      </c>
      <c r="G164" s="259"/>
      <c r="H164" s="259"/>
      <c r="I164" s="259"/>
      <c r="J164" s="259"/>
      <c r="K164" s="260" t="s">
        <v>5</v>
      </c>
      <c r="L164" s="259"/>
      <c r="M164" s="259"/>
      <c r="N164" s="259"/>
      <c r="O164" s="259"/>
      <c r="P164" s="259"/>
      <c r="Q164" s="259"/>
      <c r="R164" s="263"/>
      <c r="T164" s="264"/>
      <c r="U164" s="259"/>
      <c r="V164" s="259"/>
      <c r="W164" s="259"/>
      <c r="X164" s="259"/>
      <c r="Y164" s="259"/>
      <c r="Z164" s="259"/>
      <c r="AA164" s="265"/>
      <c r="AT164" s="266" t="s">
        <v>918</v>
      </c>
      <c r="AU164" s="266" t="s">
        <v>11</v>
      </c>
      <c r="AV164" s="11" t="s">
        <v>11</v>
      </c>
      <c r="AW164" s="11" t="s">
        <v>919</v>
      </c>
      <c r="AX164" s="11" t="s">
        <v>75</v>
      </c>
      <c r="AY164" s="266" t="s">
        <v>162</v>
      </c>
    </row>
    <row r="165" spans="2:51" s="12" customFormat="1" ht="16.5" customHeight="1">
      <c r="B165" s="267"/>
      <c r="C165" s="268"/>
      <c r="D165" s="268"/>
      <c r="E165" s="269" t="s">
        <v>5</v>
      </c>
      <c r="F165" s="270" t="s">
        <v>955</v>
      </c>
      <c r="G165" s="268"/>
      <c r="H165" s="268"/>
      <c r="I165" s="268"/>
      <c r="J165" s="268"/>
      <c r="K165" s="271">
        <v>0.71592</v>
      </c>
      <c r="L165" s="268"/>
      <c r="M165" s="268"/>
      <c r="N165" s="268"/>
      <c r="O165" s="268"/>
      <c r="P165" s="268"/>
      <c r="Q165" s="268"/>
      <c r="R165" s="272"/>
      <c r="T165" s="273"/>
      <c r="U165" s="268"/>
      <c r="V165" s="268"/>
      <c r="W165" s="268"/>
      <c r="X165" s="268"/>
      <c r="Y165" s="268"/>
      <c r="Z165" s="268"/>
      <c r="AA165" s="274"/>
      <c r="AT165" s="275" t="s">
        <v>918</v>
      </c>
      <c r="AU165" s="275" t="s">
        <v>11</v>
      </c>
      <c r="AV165" s="12" t="s">
        <v>84</v>
      </c>
      <c r="AW165" s="12" t="s">
        <v>919</v>
      </c>
      <c r="AX165" s="12" t="s">
        <v>75</v>
      </c>
      <c r="AY165" s="275" t="s">
        <v>162</v>
      </c>
    </row>
    <row r="166" spans="2:51" s="13" customFormat="1" ht="16.5" customHeight="1">
      <c r="B166" s="277"/>
      <c r="C166" s="278"/>
      <c r="D166" s="278"/>
      <c r="E166" s="279" t="s">
        <v>5</v>
      </c>
      <c r="F166" s="280" t="s">
        <v>925</v>
      </c>
      <c r="G166" s="278"/>
      <c r="H166" s="278"/>
      <c r="I166" s="278"/>
      <c r="J166" s="278"/>
      <c r="K166" s="281">
        <v>6.71592</v>
      </c>
      <c r="L166" s="278"/>
      <c r="M166" s="278"/>
      <c r="N166" s="278"/>
      <c r="O166" s="278"/>
      <c r="P166" s="278"/>
      <c r="Q166" s="278"/>
      <c r="R166" s="282"/>
      <c r="T166" s="283"/>
      <c r="U166" s="278"/>
      <c r="V166" s="278"/>
      <c r="W166" s="278"/>
      <c r="X166" s="278"/>
      <c r="Y166" s="278"/>
      <c r="Z166" s="278"/>
      <c r="AA166" s="284"/>
      <c r="AT166" s="285" t="s">
        <v>918</v>
      </c>
      <c r="AU166" s="285" t="s">
        <v>11</v>
      </c>
      <c r="AV166" s="13" t="s">
        <v>161</v>
      </c>
      <c r="AW166" s="13" t="s">
        <v>919</v>
      </c>
      <c r="AX166" s="13" t="s">
        <v>11</v>
      </c>
      <c r="AY166" s="285" t="s">
        <v>162</v>
      </c>
    </row>
    <row r="167" spans="2:65" s="1" customFormat="1" ht="38.25" customHeight="1">
      <c r="B167" s="185"/>
      <c r="C167" s="219" t="s">
        <v>496</v>
      </c>
      <c r="D167" s="219" t="s">
        <v>163</v>
      </c>
      <c r="E167" s="220" t="s">
        <v>956</v>
      </c>
      <c r="F167" s="221" t="s">
        <v>957</v>
      </c>
      <c r="G167" s="221"/>
      <c r="H167" s="221"/>
      <c r="I167" s="221"/>
      <c r="J167" s="222" t="s">
        <v>246</v>
      </c>
      <c r="K167" s="223">
        <v>4.85938</v>
      </c>
      <c r="L167" s="224">
        <v>0</v>
      </c>
      <c r="M167" s="224"/>
      <c r="N167" s="225">
        <f>ROUND(L167*K167,0)</f>
        <v>0</v>
      </c>
      <c r="O167" s="225"/>
      <c r="P167" s="225"/>
      <c r="Q167" s="225"/>
      <c r="R167" s="189"/>
      <c r="T167" s="226" t="s">
        <v>5</v>
      </c>
      <c r="U167" s="58" t="s">
        <v>40</v>
      </c>
      <c r="V167" s="49"/>
      <c r="W167" s="227">
        <f>V167*K167</f>
        <v>0</v>
      </c>
      <c r="X167" s="227">
        <v>0</v>
      </c>
      <c r="Y167" s="227">
        <f>X167*K167</f>
        <v>0</v>
      </c>
      <c r="Z167" s="227">
        <v>0</v>
      </c>
      <c r="AA167" s="228">
        <f>Z167*K167</f>
        <v>0</v>
      </c>
      <c r="AR167" s="24" t="s">
        <v>161</v>
      </c>
      <c r="AT167" s="24" t="s">
        <v>163</v>
      </c>
      <c r="AU167" s="24" t="s">
        <v>11</v>
      </c>
      <c r="AY167" s="24" t="s">
        <v>162</v>
      </c>
      <c r="BE167" s="149">
        <f>IF(U167="základní",N167,0)</f>
        <v>0</v>
      </c>
      <c r="BF167" s="149">
        <f>IF(U167="snížená",N167,0)</f>
        <v>0</v>
      </c>
      <c r="BG167" s="149">
        <f>IF(U167="zákl. přenesená",N167,0)</f>
        <v>0</v>
      </c>
      <c r="BH167" s="149">
        <f>IF(U167="sníž. přenesená",N167,0)</f>
        <v>0</v>
      </c>
      <c r="BI167" s="149">
        <f>IF(U167="nulová",N167,0)</f>
        <v>0</v>
      </c>
      <c r="BJ167" s="24" t="s">
        <v>11</v>
      </c>
      <c r="BK167" s="149">
        <f>ROUND(L167*K167,0)</f>
        <v>0</v>
      </c>
      <c r="BL167" s="24" t="s">
        <v>161</v>
      </c>
      <c r="BM167" s="24" t="s">
        <v>958</v>
      </c>
    </row>
    <row r="168" spans="2:63" s="9" customFormat="1" ht="37.4" customHeight="1">
      <c r="B168" s="207"/>
      <c r="C168" s="208"/>
      <c r="D168" s="209" t="s">
        <v>899</v>
      </c>
      <c r="E168" s="209"/>
      <c r="F168" s="209"/>
      <c r="G168" s="209"/>
      <c r="H168" s="209"/>
      <c r="I168" s="209"/>
      <c r="J168" s="209"/>
      <c r="K168" s="209"/>
      <c r="L168" s="209"/>
      <c r="M168" s="209"/>
      <c r="N168" s="229">
        <f>BK168</f>
        <v>0</v>
      </c>
      <c r="O168" s="230"/>
      <c r="P168" s="230"/>
      <c r="Q168" s="230"/>
      <c r="R168" s="212"/>
      <c r="T168" s="213"/>
      <c r="U168" s="208"/>
      <c r="V168" s="208"/>
      <c r="W168" s="214">
        <f>SUM(W169:W174)</f>
        <v>0</v>
      </c>
      <c r="X168" s="208"/>
      <c r="Y168" s="214">
        <f>SUM(Y169:Y174)</f>
        <v>0</v>
      </c>
      <c r="Z168" s="208"/>
      <c r="AA168" s="215">
        <f>SUM(AA169:AA174)</f>
        <v>0</v>
      </c>
      <c r="AR168" s="216" t="s">
        <v>11</v>
      </c>
      <c r="AT168" s="217" t="s">
        <v>74</v>
      </c>
      <c r="AU168" s="217" t="s">
        <v>75</v>
      </c>
      <c r="AY168" s="216" t="s">
        <v>162</v>
      </c>
      <c r="BK168" s="218">
        <f>SUM(BK169:BK174)</f>
        <v>0</v>
      </c>
    </row>
    <row r="169" spans="2:65" s="1" customFormat="1" ht="16.5" customHeight="1">
      <c r="B169" s="185"/>
      <c r="C169" s="219" t="s">
        <v>181</v>
      </c>
      <c r="D169" s="219" t="s">
        <v>163</v>
      </c>
      <c r="E169" s="220" t="s">
        <v>959</v>
      </c>
      <c r="F169" s="221" t="s">
        <v>960</v>
      </c>
      <c r="G169" s="221"/>
      <c r="H169" s="221"/>
      <c r="I169" s="221"/>
      <c r="J169" s="222" t="s">
        <v>246</v>
      </c>
      <c r="K169" s="223">
        <v>1</v>
      </c>
      <c r="L169" s="224">
        <v>0</v>
      </c>
      <c r="M169" s="224"/>
      <c r="N169" s="225">
        <f>ROUND(L169*K169,0)</f>
        <v>0</v>
      </c>
      <c r="O169" s="225"/>
      <c r="P169" s="225"/>
      <c r="Q169" s="225"/>
      <c r="R169" s="189"/>
      <c r="T169" s="226" t="s">
        <v>5</v>
      </c>
      <c r="U169" s="58" t="s">
        <v>40</v>
      </c>
      <c r="V169" s="49"/>
      <c r="W169" s="227">
        <f>V169*K169</f>
        <v>0</v>
      </c>
      <c r="X169" s="227">
        <v>0</v>
      </c>
      <c r="Y169" s="227">
        <f>X169*K169</f>
        <v>0</v>
      </c>
      <c r="Z169" s="227">
        <v>0</v>
      </c>
      <c r="AA169" s="228">
        <f>Z169*K169</f>
        <v>0</v>
      </c>
      <c r="AR169" s="24" t="s">
        <v>161</v>
      </c>
      <c r="AT169" s="24" t="s">
        <v>163</v>
      </c>
      <c r="AU169" s="24" t="s">
        <v>11</v>
      </c>
      <c r="AY169" s="24" t="s">
        <v>162</v>
      </c>
      <c r="BE169" s="149">
        <f>IF(U169="základní",N169,0)</f>
        <v>0</v>
      </c>
      <c r="BF169" s="149">
        <f>IF(U169="snížená",N169,0)</f>
        <v>0</v>
      </c>
      <c r="BG169" s="149">
        <f>IF(U169="zákl. přenesená",N169,0)</f>
        <v>0</v>
      </c>
      <c r="BH169" s="149">
        <f>IF(U169="sníž. přenesená",N169,0)</f>
        <v>0</v>
      </c>
      <c r="BI169" s="149">
        <f>IF(U169="nulová",N169,0)</f>
        <v>0</v>
      </c>
      <c r="BJ169" s="24" t="s">
        <v>11</v>
      </c>
      <c r="BK169" s="149">
        <f>ROUND(L169*K169,0)</f>
        <v>0</v>
      </c>
      <c r="BL169" s="24" t="s">
        <v>161</v>
      </c>
      <c r="BM169" s="24" t="s">
        <v>961</v>
      </c>
    </row>
    <row r="170" spans="2:51" s="11" customFormat="1" ht="16.5" customHeight="1">
      <c r="B170" s="258"/>
      <c r="C170" s="259"/>
      <c r="D170" s="259"/>
      <c r="E170" s="260" t="s">
        <v>5</v>
      </c>
      <c r="F170" s="261" t="s">
        <v>917</v>
      </c>
      <c r="G170" s="262"/>
      <c r="H170" s="262"/>
      <c r="I170" s="262"/>
      <c r="J170" s="259"/>
      <c r="K170" s="260" t="s">
        <v>5</v>
      </c>
      <c r="L170" s="259"/>
      <c r="M170" s="259"/>
      <c r="N170" s="259"/>
      <c r="O170" s="259"/>
      <c r="P170" s="259"/>
      <c r="Q170" s="259"/>
      <c r="R170" s="263"/>
      <c r="T170" s="264"/>
      <c r="U170" s="259"/>
      <c r="V170" s="259"/>
      <c r="W170" s="259"/>
      <c r="X170" s="259"/>
      <c r="Y170" s="259"/>
      <c r="Z170" s="259"/>
      <c r="AA170" s="265"/>
      <c r="AT170" s="266" t="s">
        <v>918</v>
      </c>
      <c r="AU170" s="266" t="s">
        <v>11</v>
      </c>
      <c r="AV170" s="11" t="s">
        <v>11</v>
      </c>
      <c r="AW170" s="11" t="s">
        <v>919</v>
      </c>
      <c r="AX170" s="11" t="s">
        <v>75</v>
      </c>
      <c r="AY170" s="266" t="s">
        <v>162</v>
      </c>
    </row>
    <row r="171" spans="2:51" s="12" customFormat="1" ht="16.5" customHeight="1">
      <c r="B171" s="267"/>
      <c r="C171" s="268"/>
      <c r="D171" s="268"/>
      <c r="E171" s="269" t="s">
        <v>5</v>
      </c>
      <c r="F171" s="270" t="s">
        <v>962</v>
      </c>
      <c r="G171" s="268"/>
      <c r="H171" s="268"/>
      <c r="I171" s="268"/>
      <c r="J171" s="268"/>
      <c r="K171" s="271">
        <v>1</v>
      </c>
      <c r="L171" s="268"/>
      <c r="M171" s="268"/>
      <c r="N171" s="268"/>
      <c r="O171" s="268"/>
      <c r="P171" s="268"/>
      <c r="Q171" s="268"/>
      <c r="R171" s="272"/>
      <c r="T171" s="273"/>
      <c r="U171" s="268"/>
      <c r="V171" s="268"/>
      <c r="W171" s="268"/>
      <c r="X171" s="268"/>
      <c r="Y171" s="268"/>
      <c r="Z171" s="268"/>
      <c r="AA171" s="274"/>
      <c r="AT171" s="275" t="s">
        <v>918</v>
      </c>
      <c r="AU171" s="275" t="s">
        <v>11</v>
      </c>
      <c r="AV171" s="12" t="s">
        <v>84</v>
      </c>
      <c r="AW171" s="12" t="s">
        <v>919</v>
      </c>
      <c r="AX171" s="12" t="s">
        <v>75</v>
      </c>
      <c r="AY171" s="275" t="s">
        <v>162</v>
      </c>
    </row>
    <row r="172" spans="2:51" s="13" customFormat="1" ht="16.5" customHeight="1">
      <c r="B172" s="277"/>
      <c r="C172" s="278"/>
      <c r="D172" s="278"/>
      <c r="E172" s="279" t="s">
        <v>5</v>
      </c>
      <c r="F172" s="280" t="s">
        <v>925</v>
      </c>
      <c r="G172" s="278"/>
      <c r="H172" s="278"/>
      <c r="I172" s="278"/>
      <c r="J172" s="278"/>
      <c r="K172" s="281">
        <v>1</v>
      </c>
      <c r="L172" s="278"/>
      <c r="M172" s="278"/>
      <c r="N172" s="278"/>
      <c r="O172" s="278"/>
      <c r="P172" s="278"/>
      <c r="Q172" s="278"/>
      <c r="R172" s="282"/>
      <c r="T172" s="283"/>
      <c r="U172" s="278"/>
      <c r="V172" s="278"/>
      <c r="W172" s="278"/>
      <c r="X172" s="278"/>
      <c r="Y172" s="278"/>
      <c r="Z172" s="278"/>
      <c r="AA172" s="284"/>
      <c r="AT172" s="285" t="s">
        <v>918</v>
      </c>
      <c r="AU172" s="285" t="s">
        <v>11</v>
      </c>
      <c r="AV172" s="13" t="s">
        <v>161</v>
      </c>
      <c r="AW172" s="13" t="s">
        <v>919</v>
      </c>
      <c r="AX172" s="13" t="s">
        <v>11</v>
      </c>
      <c r="AY172" s="285" t="s">
        <v>162</v>
      </c>
    </row>
    <row r="173" spans="2:65" s="1" customFormat="1" ht="25.5" customHeight="1">
      <c r="B173" s="185"/>
      <c r="C173" s="219" t="s">
        <v>306</v>
      </c>
      <c r="D173" s="219" t="s">
        <v>163</v>
      </c>
      <c r="E173" s="220" t="s">
        <v>963</v>
      </c>
      <c r="F173" s="221" t="s">
        <v>964</v>
      </c>
      <c r="G173" s="221"/>
      <c r="H173" s="221"/>
      <c r="I173" s="221"/>
      <c r="J173" s="222" t="s">
        <v>246</v>
      </c>
      <c r="K173" s="223">
        <v>1</v>
      </c>
      <c r="L173" s="224">
        <v>0</v>
      </c>
      <c r="M173" s="224"/>
      <c r="N173" s="225">
        <f>ROUND(L173*K173,0)</f>
        <v>0</v>
      </c>
      <c r="O173" s="225"/>
      <c r="P173" s="225"/>
      <c r="Q173" s="225"/>
      <c r="R173" s="189"/>
      <c r="T173" s="226" t="s">
        <v>5</v>
      </c>
      <c r="U173" s="58" t="s">
        <v>40</v>
      </c>
      <c r="V173" s="49"/>
      <c r="W173" s="227">
        <f>V173*K173</f>
        <v>0</v>
      </c>
      <c r="X173" s="227">
        <v>0</v>
      </c>
      <c r="Y173" s="227">
        <f>X173*K173</f>
        <v>0</v>
      </c>
      <c r="Z173" s="227">
        <v>0</v>
      </c>
      <c r="AA173" s="228">
        <f>Z173*K173</f>
        <v>0</v>
      </c>
      <c r="AR173" s="24" t="s">
        <v>161</v>
      </c>
      <c r="AT173" s="24" t="s">
        <v>163</v>
      </c>
      <c r="AU173" s="24" t="s">
        <v>11</v>
      </c>
      <c r="AY173" s="24" t="s">
        <v>162</v>
      </c>
      <c r="BE173" s="149">
        <f>IF(U173="základní",N173,0)</f>
        <v>0</v>
      </c>
      <c r="BF173" s="149">
        <f>IF(U173="snížená",N173,0)</f>
        <v>0</v>
      </c>
      <c r="BG173" s="149">
        <f>IF(U173="zákl. přenesená",N173,0)</f>
        <v>0</v>
      </c>
      <c r="BH173" s="149">
        <f>IF(U173="sníž. přenesená",N173,0)</f>
        <v>0</v>
      </c>
      <c r="BI173" s="149">
        <f>IF(U173="nulová",N173,0)</f>
        <v>0</v>
      </c>
      <c r="BJ173" s="24" t="s">
        <v>11</v>
      </c>
      <c r="BK173" s="149">
        <f>ROUND(L173*K173,0)</f>
        <v>0</v>
      </c>
      <c r="BL173" s="24" t="s">
        <v>161</v>
      </c>
      <c r="BM173" s="24" t="s">
        <v>965</v>
      </c>
    </row>
    <row r="174" spans="2:65" s="1" customFormat="1" ht="38.25" customHeight="1">
      <c r="B174" s="185"/>
      <c r="C174" s="219" t="s">
        <v>310</v>
      </c>
      <c r="D174" s="219" t="s">
        <v>163</v>
      </c>
      <c r="E174" s="220" t="s">
        <v>966</v>
      </c>
      <c r="F174" s="221" t="s">
        <v>967</v>
      </c>
      <c r="G174" s="221"/>
      <c r="H174" s="221"/>
      <c r="I174" s="221"/>
      <c r="J174" s="222" t="s">
        <v>246</v>
      </c>
      <c r="K174" s="223">
        <v>1</v>
      </c>
      <c r="L174" s="224">
        <v>0</v>
      </c>
      <c r="M174" s="224"/>
      <c r="N174" s="225">
        <f>ROUND(L174*K174,0)</f>
        <v>0</v>
      </c>
      <c r="O174" s="225"/>
      <c r="P174" s="225"/>
      <c r="Q174" s="225"/>
      <c r="R174" s="189"/>
      <c r="T174" s="226" t="s">
        <v>5</v>
      </c>
      <c r="U174" s="58" t="s">
        <v>40</v>
      </c>
      <c r="V174" s="49"/>
      <c r="W174" s="227">
        <f>V174*K174</f>
        <v>0</v>
      </c>
      <c r="X174" s="227">
        <v>0</v>
      </c>
      <c r="Y174" s="227">
        <f>X174*K174</f>
        <v>0</v>
      </c>
      <c r="Z174" s="227">
        <v>0</v>
      </c>
      <c r="AA174" s="228">
        <f>Z174*K174</f>
        <v>0</v>
      </c>
      <c r="AR174" s="24" t="s">
        <v>161</v>
      </c>
      <c r="AT174" s="24" t="s">
        <v>163</v>
      </c>
      <c r="AU174" s="24" t="s">
        <v>11</v>
      </c>
      <c r="AY174" s="24" t="s">
        <v>162</v>
      </c>
      <c r="BE174" s="149">
        <f>IF(U174="základní",N174,0)</f>
        <v>0</v>
      </c>
      <c r="BF174" s="149">
        <f>IF(U174="snížená",N174,0)</f>
        <v>0</v>
      </c>
      <c r="BG174" s="149">
        <f>IF(U174="zákl. přenesená",N174,0)</f>
        <v>0</v>
      </c>
      <c r="BH174" s="149">
        <f>IF(U174="sníž. přenesená",N174,0)</f>
        <v>0</v>
      </c>
      <c r="BI174" s="149">
        <f>IF(U174="nulová",N174,0)</f>
        <v>0</v>
      </c>
      <c r="BJ174" s="24" t="s">
        <v>11</v>
      </c>
      <c r="BK174" s="149">
        <f>ROUND(L174*K174,0)</f>
        <v>0</v>
      </c>
      <c r="BL174" s="24" t="s">
        <v>161</v>
      </c>
      <c r="BM174" s="24" t="s">
        <v>968</v>
      </c>
    </row>
    <row r="175" spans="2:63" s="9" customFormat="1" ht="37.4" customHeight="1">
      <c r="B175" s="207"/>
      <c r="C175" s="208"/>
      <c r="D175" s="209" t="s">
        <v>900</v>
      </c>
      <c r="E175" s="209"/>
      <c r="F175" s="209"/>
      <c r="G175" s="209"/>
      <c r="H175" s="209"/>
      <c r="I175" s="209"/>
      <c r="J175" s="209"/>
      <c r="K175" s="209"/>
      <c r="L175" s="209"/>
      <c r="M175" s="209"/>
      <c r="N175" s="229">
        <f>BK175</f>
        <v>0</v>
      </c>
      <c r="O175" s="230"/>
      <c r="P175" s="230"/>
      <c r="Q175" s="230"/>
      <c r="R175" s="212"/>
      <c r="T175" s="213"/>
      <c r="U175" s="208"/>
      <c r="V175" s="208"/>
      <c r="W175" s="214">
        <f>SUM(W176:W189)</f>
        <v>0</v>
      </c>
      <c r="X175" s="208"/>
      <c r="Y175" s="214">
        <f>SUM(Y176:Y189)</f>
        <v>0</v>
      </c>
      <c r="Z175" s="208"/>
      <c r="AA175" s="215">
        <f>SUM(AA176:AA189)</f>
        <v>0</v>
      </c>
      <c r="AR175" s="216" t="s">
        <v>11</v>
      </c>
      <c r="AT175" s="217" t="s">
        <v>74</v>
      </c>
      <c r="AU175" s="217" t="s">
        <v>75</v>
      </c>
      <c r="AY175" s="216" t="s">
        <v>162</v>
      </c>
      <c r="BK175" s="218">
        <f>SUM(BK176:BK189)</f>
        <v>0</v>
      </c>
    </row>
    <row r="176" spans="2:65" s="1" customFormat="1" ht="25.5" customHeight="1">
      <c r="B176" s="185"/>
      <c r="C176" s="219" t="s">
        <v>193</v>
      </c>
      <c r="D176" s="219" t="s">
        <v>163</v>
      </c>
      <c r="E176" s="220" t="s">
        <v>969</v>
      </c>
      <c r="F176" s="221" t="s">
        <v>970</v>
      </c>
      <c r="G176" s="221"/>
      <c r="H176" s="221"/>
      <c r="I176" s="221"/>
      <c r="J176" s="222" t="s">
        <v>915</v>
      </c>
      <c r="K176" s="223">
        <v>0.36238</v>
      </c>
      <c r="L176" s="224">
        <v>0</v>
      </c>
      <c r="M176" s="224"/>
      <c r="N176" s="225">
        <f>ROUND(L176*K176,0)</f>
        <v>0</v>
      </c>
      <c r="O176" s="225"/>
      <c r="P176" s="225"/>
      <c r="Q176" s="225"/>
      <c r="R176" s="189"/>
      <c r="T176" s="226" t="s">
        <v>5</v>
      </c>
      <c r="U176" s="58" t="s">
        <v>40</v>
      </c>
      <c r="V176" s="49"/>
      <c r="W176" s="227">
        <f>V176*K176</f>
        <v>0</v>
      </c>
      <c r="X176" s="227">
        <v>0</v>
      </c>
      <c r="Y176" s="227">
        <f>X176*K176</f>
        <v>0</v>
      </c>
      <c r="Z176" s="227">
        <v>0</v>
      </c>
      <c r="AA176" s="228">
        <f>Z176*K176</f>
        <v>0</v>
      </c>
      <c r="AR176" s="24" t="s">
        <v>161</v>
      </c>
      <c r="AT176" s="24" t="s">
        <v>163</v>
      </c>
      <c r="AU176" s="24" t="s">
        <v>11</v>
      </c>
      <c r="AY176" s="24" t="s">
        <v>162</v>
      </c>
      <c r="BE176" s="149">
        <f>IF(U176="základní",N176,0)</f>
        <v>0</v>
      </c>
      <c r="BF176" s="149">
        <f>IF(U176="snížená",N176,0)</f>
        <v>0</v>
      </c>
      <c r="BG176" s="149">
        <f>IF(U176="zákl. přenesená",N176,0)</f>
        <v>0</v>
      </c>
      <c r="BH176" s="149">
        <f>IF(U176="sníž. přenesená",N176,0)</f>
        <v>0</v>
      </c>
      <c r="BI176" s="149">
        <f>IF(U176="nulová",N176,0)</f>
        <v>0</v>
      </c>
      <c r="BJ176" s="24" t="s">
        <v>11</v>
      </c>
      <c r="BK176" s="149">
        <f>ROUND(L176*K176,0)</f>
        <v>0</v>
      </c>
      <c r="BL176" s="24" t="s">
        <v>161</v>
      </c>
      <c r="BM176" s="24" t="s">
        <v>971</v>
      </c>
    </row>
    <row r="177" spans="2:51" s="12" customFormat="1" ht="16.5" customHeight="1">
      <c r="B177" s="267"/>
      <c r="C177" s="268"/>
      <c r="D177" s="268"/>
      <c r="E177" s="269" t="s">
        <v>5</v>
      </c>
      <c r="F177" s="286" t="s">
        <v>972</v>
      </c>
      <c r="G177" s="287"/>
      <c r="H177" s="287"/>
      <c r="I177" s="287"/>
      <c r="J177" s="268"/>
      <c r="K177" s="271">
        <v>0.19126</v>
      </c>
      <c r="L177" s="268"/>
      <c r="M177" s="268"/>
      <c r="N177" s="268"/>
      <c r="O177" s="268"/>
      <c r="P177" s="268"/>
      <c r="Q177" s="268"/>
      <c r="R177" s="272"/>
      <c r="T177" s="273"/>
      <c r="U177" s="268"/>
      <c r="V177" s="268"/>
      <c r="W177" s="268"/>
      <c r="X177" s="268"/>
      <c r="Y177" s="268"/>
      <c r="Z177" s="268"/>
      <c r="AA177" s="274"/>
      <c r="AT177" s="275" t="s">
        <v>918</v>
      </c>
      <c r="AU177" s="275" t="s">
        <v>11</v>
      </c>
      <c r="AV177" s="12" t="s">
        <v>84</v>
      </c>
      <c r="AW177" s="12" t="s">
        <v>919</v>
      </c>
      <c r="AX177" s="12" t="s">
        <v>75</v>
      </c>
      <c r="AY177" s="275" t="s">
        <v>162</v>
      </c>
    </row>
    <row r="178" spans="2:51" s="12" customFormat="1" ht="16.5" customHeight="1">
      <c r="B178" s="267"/>
      <c r="C178" s="268"/>
      <c r="D178" s="268"/>
      <c r="E178" s="269" t="s">
        <v>5</v>
      </c>
      <c r="F178" s="270" t="s">
        <v>973</v>
      </c>
      <c r="G178" s="268"/>
      <c r="H178" s="268"/>
      <c r="I178" s="268"/>
      <c r="J178" s="268"/>
      <c r="K178" s="271">
        <v>0.17112</v>
      </c>
      <c r="L178" s="268"/>
      <c r="M178" s="268"/>
      <c r="N178" s="268"/>
      <c r="O178" s="268"/>
      <c r="P178" s="268"/>
      <c r="Q178" s="268"/>
      <c r="R178" s="272"/>
      <c r="T178" s="273"/>
      <c r="U178" s="268"/>
      <c r="V178" s="268"/>
      <c r="W178" s="268"/>
      <c r="X178" s="268"/>
      <c r="Y178" s="268"/>
      <c r="Z178" s="268"/>
      <c r="AA178" s="274"/>
      <c r="AT178" s="275" t="s">
        <v>918</v>
      </c>
      <c r="AU178" s="275" t="s">
        <v>11</v>
      </c>
      <c r="AV178" s="12" t="s">
        <v>84</v>
      </c>
      <c r="AW178" s="12" t="s">
        <v>919</v>
      </c>
      <c r="AX178" s="12" t="s">
        <v>75</v>
      </c>
      <c r="AY178" s="275" t="s">
        <v>162</v>
      </c>
    </row>
    <row r="179" spans="2:51" s="13" customFormat="1" ht="16.5" customHeight="1">
      <c r="B179" s="277"/>
      <c r="C179" s="278"/>
      <c r="D179" s="278"/>
      <c r="E179" s="279" t="s">
        <v>5</v>
      </c>
      <c r="F179" s="280" t="s">
        <v>925</v>
      </c>
      <c r="G179" s="278"/>
      <c r="H179" s="278"/>
      <c r="I179" s="278"/>
      <c r="J179" s="278"/>
      <c r="K179" s="281">
        <v>0.36238</v>
      </c>
      <c r="L179" s="278"/>
      <c r="M179" s="278"/>
      <c r="N179" s="278"/>
      <c r="O179" s="278"/>
      <c r="P179" s="278"/>
      <c r="Q179" s="278"/>
      <c r="R179" s="282"/>
      <c r="T179" s="283"/>
      <c r="U179" s="278"/>
      <c r="V179" s="278"/>
      <c r="W179" s="278"/>
      <c r="X179" s="278"/>
      <c r="Y179" s="278"/>
      <c r="Z179" s="278"/>
      <c r="AA179" s="284"/>
      <c r="AT179" s="285" t="s">
        <v>918</v>
      </c>
      <c r="AU179" s="285" t="s">
        <v>11</v>
      </c>
      <c r="AV179" s="13" t="s">
        <v>161</v>
      </c>
      <c r="AW179" s="13" t="s">
        <v>919</v>
      </c>
      <c r="AX179" s="13" t="s">
        <v>11</v>
      </c>
      <c r="AY179" s="285" t="s">
        <v>162</v>
      </c>
    </row>
    <row r="180" spans="2:65" s="1" customFormat="1" ht="25.5" customHeight="1">
      <c r="B180" s="185"/>
      <c r="C180" s="219" t="s">
        <v>189</v>
      </c>
      <c r="D180" s="219" t="s">
        <v>163</v>
      </c>
      <c r="E180" s="220" t="s">
        <v>974</v>
      </c>
      <c r="F180" s="221" t="s">
        <v>975</v>
      </c>
      <c r="G180" s="221"/>
      <c r="H180" s="221"/>
      <c r="I180" s="221"/>
      <c r="J180" s="222" t="s">
        <v>246</v>
      </c>
      <c r="K180" s="223">
        <v>7.2476</v>
      </c>
      <c r="L180" s="224">
        <v>0</v>
      </c>
      <c r="M180" s="224"/>
      <c r="N180" s="225">
        <f>ROUND(L180*K180,0)</f>
        <v>0</v>
      </c>
      <c r="O180" s="225"/>
      <c r="P180" s="225"/>
      <c r="Q180" s="225"/>
      <c r="R180" s="189"/>
      <c r="T180" s="226" t="s">
        <v>5</v>
      </c>
      <c r="U180" s="58" t="s">
        <v>40</v>
      </c>
      <c r="V180" s="49"/>
      <c r="W180" s="227">
        <f>V180*K180</f>
        <v>0</v>
      </c>
      <c r="X180" s="227">
        <v>0</v>
      </c>
      <c r="Y180" s="227">
        <f>X180*K180</f>
        <v>0</v>
      </c>
      <c r="Z180" s="227">
        <v>0</v>
      </c>
      <c r="AA180" s="228">
        <f>Z180*K180</f>
        <v>0</v>
      </c>
      <c r="AR180" s="24" t="s">
        <v>161</v>
      </c>
      <c r="AT180" s="24" t="s">
        <v>163</v>
      </c>
      <c r="AU180" s="24" t="s">
        <v>11</v>
      </c>
      <c r="AY180" s="24" t="s">
        <v>162</v>
      </c>
      <c r="BE180" s="149">
        <f>IF(U180="základní",N180,0)</f>
        <v>0</v>
      </c>
      <c r="BF180" s="149">
        <f>IF(U180="snížená",N180,0)</f>
        <v>0</v>
      </c>
      <c r="BG180" s="149">
        <f>IF(U180="zákl. přenesená",N180,0)</f>
        <v>0</v>
      </c>
      <c r="BH180" s="149">
        <f>IF(U180="sníž. přenesená",N180,0)</f>
        <v>0</v>
      </c>
      <c r="BI180" s="149">
        <f>IF(U180="nulová",N180,0)</f>
        <v>0</v>
      </c>
      <c r="BJ180" s="24" t="s">
        <v>11</v>
      </c>
      <c r="BK180" s="149">
        <f>ROUND(L180*K180,0)</f>
        <v>0</v>
      </c>
      <c r="BL180" s="24" t="s">
        <v>161</v>
      </c>
      <c r="BM180" s="24" t="s">
        <v>976</v>
      </c>
    </row>
    <row r="181" spans="2:65" s="1" customFormat="1" ht="25.5" customHeight="1">
      <c r="B181" s="185"/>
      <c r="C181" s="219" t="s">
        <v>185</v>
      </c>
      <c r="D181" s="219" t="s">
        <v>163</v>
      </c>
      <c r="E181" s="220" t="s">
        <v>977</v>
      </c>
      <c r="F181" s="221" t="s">
        <v>978</v>
      </c>
      <c r="G181" s="221"/>
      <c r="H181" s="221"/>
      <c r="I181" s="221"/>
      <c r="J181" s="222" t="s">
        <v>915</v>
      </c>
      <c r="K181" s="223">
        <v>0.36238</v>
      </c>
      <c r="L181" s="224">
        <v>0</v>
      </c>
      <c r="M181" s="224"/>
      <c r="N181" s="225">
        <f>ROUND(L181*K181,0)</f>
        <v>0</v>
      </c>
      <c r="O181" s="225"/>
      <c r="P181" s="225"/>
      <c r="Q181" s="225"/>
      <c r="R181" s="189"/>
      <c r="T181" s="226" t="s">
        <v>5</v>
      </c>
      <c r="U181" s="58" t="s">
        <v>40</v>
      </c>
      <c r="V181" s="49"/>
      <c r="W181" s="227">
        <f>V181*K181</f>
        <v>0</v>
      </c>
      <c r="X181" s="227">
        <v>0</v>
      </c>
      <c r="Y181" s="227">
        <f>X181*K181</f>
        <v>0</v>
      </c>
      <c r="Z181" s="227">
        <v>0</v>
      </c>
      <c r="AA181" s="228">
        <f>Z181*K181</f>
        <v>0</v>
      </c>
      <c r="AR181" s="24" t="s">
        <v>161</v>
      </c>
      <c r="AT181" s="24" t="s">
        <v>163</v>
      </c>
      <c r="AU181" s="24" t="s">
        <v>11</v>
      </c>
      <c r="AY181" s="24" t="s">
        <v>162</v>
      </c>
      <c r="BE181" s="149">
        <f>IF(U181="základní",N181,0)</f>
        <v>0</v>
      </c>
      <c r="BF181" s="149">
        <f>IF(U181="snížená",N181,0)</f>
        <v>0</v>
      </c>
      <c r="BG181" s="149">
        <f>IF(U181="zákl. přenesená",N181,0)</f>
        <v>0</v>
      </c>
      <c r="BH181" s="149">
        <f>IF(U181="sníž. přenesená",N181,0)</f>
        <v>0</v>
      </c>
      <c r="BI181" s="149">
        <f>IF(U181="nulová",N181,0)</f>
        <v>0</v>
      </c>
      <c r="BJ181" s="24" t="s">
        <v>11</v>
      </c>
      <c r="BK181" s="149">
        <f>ROUND(L181*K181,0)</f>
        <v>0</v>
      </c>
      <c r="BL181" s="24" t="s">
        <v>161</v>
      </c>
      <c r="BM181" s="24" t="s">
        <v>979</v>
      </c>
    </row>
    <row r="182" spans="2:65" s="1" customFormat="1" ht="38.25" customHeight="1">
      <c r="B182" s="185"/>
      <c r="C182" s="219" t="s">
        <v>12</v>
      </c>
      <c r="D182" s="219" t="s">
        <v>163</v>
      </c>
      <c r="E182" s="220" t="s">
        <v>980</v>
      </c>
      <c r="F182" s="221" t="s">
        <v>981</v>
      </c>
      <c r="G182" s="221"/>
      <c r="H182" s="221"/>
      <c r="I182" s="221"/>
      <c r="J182" s="222" t="s">
        <v>915</v>
      </c>
      <c r="K182" s="223">
        <v>0.36238</v>
      </c>
      <c r="L182" s="224">
        <v>0</v>
      </c>
      <c r="M182" s="224"/>
      <c r="N182" s="225">
        <f>ROUND(L182*K182,0)</f>
        <v>0</v>
      </c>
      <c r="O182" s="225"/>
      <c r="P182" s="225"/>
      <c r="Q182" s="225"/>
      <c r="R182" s="189"/>
      <c r="T182" s="226" t="s">
        <v>5</v>
      </c>
      <c r="U182" s="58" t="s">
        <v>40</v>
      </c>
      <c r="V182" s="49"/>
      <c r="W182" s="227">
        <f>V182*K182</f>
        <v>0</v>
      </c>
      <c r="X182" s="227">
        <v>0</v>
      </c>
      <c r="Y182" s="227">
        <f>X182*K182</f>
        <v>0</v>
      </c>
      <c r="Z182" s="227">
        <v>0</v>
      </c>
      <c r="AA182" s="228">
        <f>Z182*K182</f>
        <v>0</v>
      </c>
      <c r="AR182" s="24" t="s">
        <v>161</v>
      </c>
      <c r="AT182" s="24" t="s">
        <v>163</v>
      </c>
      <c r="AU182" s="24" t="s">
        <v>11</v>
      </c>
      <c r="AY182" s="24" t="s">
        <v>162</v>
      </c>
      <c r="BE182" s="149">
        <f>IF(U182="základní",N182,0)</f>
        <v>0</v>
      </c>
      <c r="BF182" s="149">
        <f>IF(U182="snížená",N182,0)</f>
        <v>0</v>
      </c>
      <c r="BG182" s="149">
        <f>IF(U182="zákl. přenesená",N182,0)</f>
        <v>0</v>
      </c>
      <c r="BH182" s="149">
        <f>IF(U182="sníž. přenesená",N182,0)</f>
        <v>0</v>
      </c>
      <c r="BI182" s="149">
        <f>IF(U182="nulová",N182,0)</f>
        <v>0</v>
      </c>
      <c r="BJ182" s="24" t="s">
        <v>11</v>
      </c>
      <c r="BK182" s="149">
        <f>ROUND(L182*K182,0)</f>
        <v>0</v>
      </c>
      <c r="BL182" s="24" t="s">
        <v>161</v>
      </c>
      <c r="BM182" s="24" t="s">
        <v>982</v>
      </c>
    </row>
    <row r="183" spans="2:51" s="11" customFormat="1" ht="16.5" customHeight="1">
      <c r="B183" s="258"/>
      <c r="C183" s="259"/>
      <c r="D183" s="259"/>
      <c r="E183" s="260" t="s">
        <v>5</v>
      </c>
      <c r="F183" s="261" t="s">
        <v>983</v>
      </c>
      <c r="G183" s="262"/>
      <c r="H183" s="262"/>
      <c r="I183" s="262"/>
      <c r="J183" s="259"/>
      <c r="K183" s="260" t="s">
        <v>5</v>
      </c>
      <c r="L183" s="259"/>
      <c r="M183" s="259"/>
      <c r="N183" s="259"/>
      <c r="O183" s="259"/>
      <c r="P183" s="259"/>
      <c r="Q183" s="259"/>
      <c r="R183" s="263"/>
      <c r="T183" s="264"/>
      <c r="U183" s="259"/>
      <c r="V183" s="259"/>
      <c r="W183" s="259"/>
      <c r="X183" s="259"/>
      <c r="Y183" s="259"/>
      <c r="Z183" s="259"/>
      <c r="AA183" s="265"/>
      <c r="AT183" s="266" t="s">
        <v>918</v>
      </c>
      <c r="AU183" s="266" t="s">
        <v>11</v>
      </c>
      <c r="AV183" s="11" t="s">
        <v>11</v>
      </c>
      <c r="AW183" s="11" t="s">
        <v>919</v>
      </c>
      <c r="AX183" s="11" t="s">
        <v>75</v>
      </c>
      <c r="AY183" s="266" t="s">
        <v>162</v>
      </c>
    </row>
    <row r="184" spans="2:51" s="12" customFormat="1" ht="16.5" customHeight="1">
      <c r="B184" s="267"/>
      <c r="C184" s="268"/>
      <c r="D184" s="268"/>
      <c r="E184" s="269" t="s">
        <v>5</v>
      </c>
      <c r="F184" s="270" t="s">
        <v>984</v>
      </c>
      <c r="G184" s="268"/>
      <c r="H184" s="268"/>
      <c r="I184" s="268"/>
      <c r="J184" s="268"/>
      <c r="K184" s="271">
        <v>0.36238</v>
      </c>
      <c r="L184" s="268"/>
      <c r="M184" s="268"/>
      <c r="N184" s="268"/>
      <c r="O184" s="268"/>
      <c r="P184" s="268"/>
      <c r="Q184" s="268"/>
      <c r="R184" s="272"/>
      <c r="T184" s="273"/>
      <c r="U184" s="268"/>
      <c r="V184" s="268"/>
      <c r="W184" s="268"/>
      <c r="X184" s="268"/>
      <c r="Y184" s="268"/>
      <c r="Z184" s="268"/>
      <c r="AA184" s="274"/>
      <c r="AT184" s="275" t="s">
        <v>918</v>
      </c>
      <c r="AU184" s="275" t="s">
        <v>11</v>
      </c>
      <c r="AV184" s="12" t="s">
        <v>84</v>
      </c>
      <c r="AW184" s="12" t="s">
        <v>919</v>
      </c>
      <c r="AX184" s="12" t="s">
        <v>75</v>
      </c>
      <c r="AY184" s="275" t="s">
        <v>162</v>
      </c>
    </row>
    <row r="185" spans="2:51" s="13" customFormat="1" ht="16.5" customHeight="1">
      <c r="B185" s="277"/>
      <c r="C185" s="278"/>
      <c r="D185" s="278"/>
      <c r="E185" s="279" t="s">
        <v>5</v>
      </c>
      <c r="F185" s="280" t="s">
        <v>925</v>
      </c>
      <c r="G185" s="278"/>
      <c r="H185" s="278"/>
      <c r="I185" s="278"/>
      <c r="J185" s="278"/>
      <c r="K185" s="281">
        <v>0.36238</v>
      </c>
      <c r="L185" s="278"/>
      <c r="M185" s="278"/>
      <c r="N185" s="278"/>
      <c r="O185" s="278"/>
      <c r="P185" s="278"/>
      <c r="Q185" s="278"/>
      <c r="R185" s="282"/>
      <c r="T185" s="283"/>
      <c r="U185" s="278"/>
      <c r="V185" s="278"/>
      <c r="W185" s="278"/>
      <c r="X185" s="278"/>
      <c r="Y185" s="278"/>
      <c r="Z185" s="278"/>
      <c r="AA185" s="284"/>
      <c r="AT185" s="285" t="s">
        <v>918</v>
      </c>
      <c r="AU185" s="285" t="s">
        <v>11</v>
      </c>
      <c r="AV185" s="13" t="s">
        <v>161</v>
      </c>
      <c r="AW185" s="13" t="s">
        <v>919</v>
      </c>
      <c r="AX185" s="13" t="s">
        <v>11</v>
      </c>
      <c r="AY185" s="285" t="s">
        <v>162</v>
      </c>
    </row>
    <row r="186" spans="2:65" s="1" customFormat="1" ht="25.5" customHeight="1">
      <c r="B186" s="185"/>
      <c r="C186" s="219" t="s">
        <v>247</v>
      </c>
      <c r="D186" s="219" t="s">
        <v>163</v>
      </c>
      <c r="E186" s="220" t="s">
        <v>985</v>
      </c>
      <c r="F186" s="221" t="s">
        <v>986</v>
      </c>
      <c r="G186" s="221"/>
      <c r="H186" s="221"/>
      <c r="I186" s="221"/>
      <c r="J186" s="222" t="s">
        <v>246</v>
      </c>
      <c r="K186" s="223">
        <v>7.2476</v>
      </c>
      <c r="L186" s="224">
        <v>0</v>
      </c>
      <c r="M186" s="224"/>
      <c r="N186" s="225">
        <f>ROUND(L186*K186,0)</f>
        <v>0</v>
      </c>
      <c r="O186" s="225"/>
      <c r="P186" s="225"/>
      <c r="Q186" s="225"/>
      <c r="R186" s="189"/>
      <c r="T186" s="226" t="s">
        <v>5</v>
      </c>
      <c r="U186" s="58" t="s">
        <v>40</v>
      </c>
      <c r="V186" s="49"/>
      <c r="W186" s="227">
        <f>V186*K186</f>
        <v>0</v>
      </c>
      <c r="X186" s="227">
        <v>0</v>
      </c>
      <c r="Y186" s="227">
        <f>X186*K186</f>
        <v>0</v>
      </c>
      <c r="Z186" s="227">
        <v>0</v>
      </c>
      <c r="AA186" s="228">
        <f>Z186*K186</f>
        <v>0</v>
      </c>
      <c r="AR186" s="24" t="s">
        <v>161</v>
      </c>
      <c r="AT186" s="24" t="s">
        <v>163</v>
      </c>
      <c r="AU186" s="24" t="s">
        <v>11</v>
      </c>
      <c r="AY186" s="24" t="s">
        <v>162</v>
      </c>
      <c r="BE186" s="149">
        <f>IF(U186="základní",N186,0)</f>
        <v>0</v>
      </c>
      <c r="BF186" s="149">
        <f>IF(U186="snížená",N186,0)</f>
        <v>0</v>
      </c>
      <c r="BG186" s="149">
        <f>IF(U186="zákl. přenesená",N186,0)</f>
        <v>0</v>
      </c>
      <c r="BH186" s="149">
        <f>IF(U186="sníž. přenesená",N186,0)</f>
        <v>0</v>
      </c>
      <c r="BI186" s="149">
        <f>IF(U186="nulová",N186,0)</f>
        <v>0</v>
      </c>
      <c r="BJ186" s="24" t="s">
        <v>11</v>
      </c>
      <c r="BK186" s="149">
        <f>ROUND(L186*K186,0)</f>
        <v>0</v>
      </c>
      <c r="BL186" s="24" t="s">
        <v>161</v>
      </c>
      <c r="BM186" s="24" t="s">
        <v>987</v>
      </c>
    </row>
    <row r="187" spans="2:51" s="12" customFormat="1" ht="16.5" customHeight="1">
      <c r="B187" s="267"/>
      <c r="C187" s="268"/>
      <c r="D187" s="268"/>
      <c r="E187" s="269" t="s">
        <v>5</v>
      </c>
      <c r="F187" s="286" t="s">
        <v>988</v>
      </c>
      <c r="G187" s="287"/>
      <c r="H187" s="287"/>
      <c r="I187" s="287"/>
      <c r="J187" s="268"/>
      <c r="K187" s="271">
        <v>3.8252</v>
      </c>
      <c r="L187" s="268"/>
      <c r="M187" s="268"/>
      <c r="N187" s="268"/>
      <c r="O187" s="268"/>
      <c r="P187" s="268"/>
      <c r="Q187" s="268"/>
      <c r="R187" s="272"/>
      <c r="T187" s="273"/>
      <c r="U187" s="268"/>
      <c r="V187" s="268"/>
      <c r="W187" s="268"/>
      <c r="X187" s="268"/>
      <c r="Y187" s="268"/>
      <c r="Z187" s="268"/>
      <c r="AA187" s="274"/>
      <c r="AT187" s="275" t="s">
        <v>918</v>
      </c>
      <c r="AU187" s="275" t="s">
        <v>11</v>
      </c>
      <c r="AV187" s="12" t="s">
        <v>84</v>
      </c>
      <c r="AW187" s="12" t="s">
        <v>919</v>
      </c>
      <c r="AX187" s="12" t="s">
        <v>75</v>
      </c>
      <c r="AY187" s="275" t="s">
        <v>162</v>
      </c>
    </row>
    <row r="188" spans="2:51" s="12" customFormat="1" ht="16.5" customHeight="1">
      <c r="B188" s="267"/>
      <c r="C188" s="268"/>
      <c r="D188" s="268"/>
      <c r="E188" s="269" t="s">
        <v>5</v>
      </c>
      <c r="F188" s="270" t="s">
        <v>989</v>
      </c>
      <c r="G188" s="268"/>
      <c r="H188" s="268"/>
      <c r="I188" s="268"/>
      <c r="J188" s="268"/>
      <c r="K188" s="271">
        <v>3.4224</v>
      </c>
      <c r="L188" s="268"/>
      <c r="M188" s="268"/>
      <c r="N188" s="268"/>
      <c r="O188" s="268"/>
      <c r="P188" s="268"/>
      <c r="Q188" s="268"/>
      <c r="R188" s="272"/>
      <c r="T188" s="273"/>
      <c r="U188" s="268"/>
      <c r="V188" s="268"/>
      <c r="W188" s="268"/>
      <c r="X188" s="268"/>
      <c r="Y188" s="268"/>
      <c r="Z188" s="268"/>
      <c r="AA188" s="274"/>
      <c r="AT188" s="275" t="s">
        <v>918</v>
      </c>
      <c r="AU188" s="275" t="s">
        <v>11</v>
      </c>
      <c r="AV188" s="12" t="s">
        <v>84</v>
      </c>
      <c r="AW188" s="12" t="s">
        <v>919</v>
      </c>
      <c r="AX188" s="12" t="s">
        <v>75</v>
      </c>
      <c r="AY188" s="275" t="s">
        <v>162</v>
      </c>
    </row>
    <row r="189" spans="2:51" s="13" customFormat="1" ht="16.5" customHeight="1">
      <c r="B189" s="277"/>
      <c r="C189" s="278"/>
      <c r="D189" s="278"/>
      <c r="E189" s="279" t="s">
        <v>5</v>
      </c>
      <c r="F189" s="280" t="s">
        <v>925</v>
      </c>
      <c r="G189" s="278"/>
      <c r="H189" s="278"/>
      <c r="I189" s="278"/>
      <c r="J189" s="278"/>
      <c r="K189" s="281">
        <v>7.2476</v>
      </c>
      <c r="L189" s="278"/>
      <c r="M189" s="278"/>
      <c r="N189" s="278"/>
      <c r="O189" s="278"/>
      <c r="P189" s="278"/>
      <c r="Q189" s="278"/>
      <c r="R189" s="282"/>
      <c r="T189" s="283"/>
      <c r="U189" s="278"/>
      <c r="V189" s="278"/>
      <c r="W189" s="278"/>
      <c r="X189" s="278"/>
      <c r="Y189" s="278"/>
      <c r="Z189" s="278"/>
      <c r="AA189" s="284"/>
      <c r="AT189" s="285" t="s">
        <v>918</v>
      </c>
      <c r="AU189" s="285" t="s">
        <v>11</v>
      </c>
      <c r="AV189" s="13" t="s">
        <v>161</v>
      </c>
      <c r="AW189" s="13" t="s">
        <v>919</v>
      </c>
      <c r="AX189" s="13" t="s">
        <v>11</v>
      </c>
      <c r="AY189" s="285" t="s">
        <v>162</v>
      </c>
    </row>
    <row r="190" spans="2:63" s="9" customFormat="1" ht="37.4" customHeight="1">
      <c r="B190" s="207"/>
      <c r="C190" s="208"/>
      <c r="D190" s="209" t="s">
        <v>901</v>
      </c>
      <c r="E190" s="209"/>
      <c r="F190" s="209"/>
      <c r="G190" s="209"/>
      <c r="H190" s="209"/>
      <c r="I190" s="209"/>
      <c r="J190" s="209"/>
      <c r="K190" s="209"/>
      <c r="L190" s="209"/>
      <c r="M190" s="209"/>
      <c r="N190" s="210">
        <f>BK190</f>
        <v>0</v>
      </c>
      <c r="O190" s="211"/>
      <c r="P190" s="211"/>
      <c r="Q190" s="211"/>
      <c r="R190" s="212"/>
      <c r="T190" s="213"/>
      <c r="U190" s="208"/>
      <c r="V190" s="208"/>
      <c r="W190" s="214">
        <f>SUM(W191:W198)</f>
        <v>0</v>
      </c>
      <c r="X190" s="208"/>
      <c r="Y190" s="214">
        <f>SUM(Y191:Y198)</f>
        <v>0</v>
      </c>
      <c r="Z190" s="208"/>
      <c r="AA190" s="215">
        <f>SUM(AA191:AA198)</f>
        <v>0</v>
      </c>
      <c r="AR190" s="216" t="s">
        <v>11</v>
      </c>
      <c r="AT190" s="217" t="s">
        <v>74</v>
      </c>
      <c r="AU190" s="217" t="s">
        <v>75</v>
      </c>
      <c r="AY190" s="216" t="s">
        <v>162</v>
      </c>
      <c r="BK190" s="218">
        <f>SUM(BK191:BK198)</f>
        <v>0</v>
      </c>
    </row>
    <row r="191" spans="2:65" s="1" customFormat="1" ht="25.5" customHeight="1">
      <c r="B191" s="185"/>
      <c r="C191" s="219" t="s">
        <v>337</v>
      </c>
      <c r="D191" s="219" t="s">
        <v>163</v>
      </c>
      <c r="E191" s="220" t="s">
        <v>990</v>
      </c>
      <c r="F191" s="221" t="s">
        <v>991</v>
      </c>
      <c r="G191" s="221"/>
      <c r="H191" s="221"/>
      <c r="I191" s="221"/>
      <c r="J191" s="222" t="s">
        <v>226</v>
      </c>
      <c r="K191" s="223">
        <v>5.55796</v>
      </c>
      <c r="L191" s="224">
        <v>0</v>
      </c>
      <c r="M191" s="224"/>
      <c r="N191" s="225">
        <f>ROUND(L191*K191,0)</f>
        <v>0</v>
      </c>
      <c r="O191" s="225"/>
      <c r="P191" s="225"/>
      <c r="Q191" s="225"/>
      <c r="R191" s="189"/>
      <c r="T191" s="226" t="s">
        <v>5</v>
      </c>
      <c r="U191" s="58" t="s">
        <v>40</v>
      </c>
      <c r="V191" s="49"/>
      <c r="W191" s="227">
        <f>V191*K191</f>
        <v>0</v>
      </c>
      <c r="X191" s="227">
        <v>0</v>
      </c>
      <c r="Y191" s="227">
        <f>X191*K191</f>
        <v>0</v>
      </c>
      <c r="Z191" s="227">
        <v>0</v>
      </c>
      <c r="AA191" s="228">
        <f>Z191*K191</f>
        <v>0</v>
      </c>
      <c r="AR191" s="24" t="s">
        <v>161</v>
      </c>
      <c r="AT191" s="24" t="s">
        <v>163</v>
      </c>
      <c r="AU191" s="24" t="s">
        <v>11</v>
      </c>
      <c r="AY191" s="24" t="s">
        <v>162</v>
      </c>
      <c r="BE191" s="149">
        <f>IF(U191="základní",N191,0)</f>
        <v>0</v>
      </c>
      <c r="BF191" s="149">
        <f>IF(U191="snížená",N191,0)</f>
        <v>0</v>
      </c>
      <c r="BG191" s="149">
        <f>IF(U191="zákl. přenesená",N191,0)</f>
        <v>0</v>
      </c>
      <c r="BH191" s="149">
        <f>IF(U191="sníž. přenesená",N191,0)</f>
        <v>0</v>
      </c>
      <c r="BI191" s="149">
        <f>IF(U191="nulová",N191,0)</f>
        <v>0</v>
      </c>
      <c r="BJ191" s="24" t="s">
        <v>11</v>
      </c>
      <c r="BK191" s="149">
        <f>ROUND(L191*K191,0)</f>
        <v>0</v>
      </c>
      <c r="BL191" s="24" t="s">
        <v>161</v>
      </c>
      <c r="BM191" s="24" t="s">
        <v>992</v>
      </c>
    </row>
    <row r="192" spans="2:51" s="11" customFormat="1" ht="16.5" customHeight="1">
      <c r="B192" s="258"/>
      <c r="C192" s="259"/>
      <c r="D192" s="259"/>
      <c r="E192" s="260" t="s">
        <v>5</v>
      </c>
      <c r="F192" s="261" t="s">
        <v>917</v>
      </c>
      <c r="G192" s="262"/>
      <c r="H192" s="262"/>
      <c r="I192" s="262"/>
      <c r="J192" s="259"/>
      <c r="K192" s="260" t="s">
        <v>5</v>
      </c>
      <c r="L192" s="259"/>
      <c r="M192" s="259"/>
      <c r="N192" s="259"/>
      <c r="O192" s="259"/>
      <c r="P192" s="259"/>
      <c r="Q192" s="259"/>
      <c r="R192" s="263"/>
      <c r="T192" s="264"/>
      <c r="U192" s="259"/>
      <c r="V192" s="259"/>
      <c r="W192" s="259"/>
      <c r="X192" s="259"/>
      <c r="Y192" s="259"/>
      <c r="Z192" s="259"/>
      <c r="AA192" s="265"/>
      <c r="AT192" s="266" t="s">
        <v>918</v>
      </c>
      <c r="AU192" s="266" t="s">
        <v>11</v>
      </c>
      <c r="AV192" s="11" t="s">
        <v>11</v>
      </c>
      <c r="AW192" s="11" t="s">
        <v>919</v>
      </c>
      <c r="AX192" s="11" t="s">
        <v>75</v>
      </c>
      <c r="AY192" s="266" t="s">
        <v>162</v>
      </c>
    </row>
    <row r="193" spans="2:51" s="12" customFormat="1" ht="16.5" customHeight="1">
      <c r="B193" s="267"/>
      <c r="C193" s="268"/>
      <c r="D193" s="268"/>
      <c r="E193" s="269" t="s">
        <v>5</v>
      </c>
      <c r="F193" s="270" t="s">
        <v>993</v>
      </c>
      <c r="G193" s="268"/>
      <c r="H193" s="268"/>
      <c r="I193" s="268"/>
      <c r="J193" s="268"/>
      <c r="K193" s="271">
        <v>3</v>
      </c>
      <c r="L193" s="268"/>
      <c r="M193" s="268"/>
      <c r="N193" s="268"/>
      <c r="O193" s="268"/>
      <c r="P193" s="268"/>
      <c r="Q193" s="268"/>
      <c r="R193" s="272"/>
      <c r="T193" s="273"/>
      <c r="U193" s="268"/>
      <c r="V193" s="268"/>
      <c r="W193" s="268"/>
      <c r="X193" s="268"/>
      <c r="Y193" s="268"/>
      <c r="Z193" s="268"/>
      <c r="AA193" s="274"/>
      <c r="AT193" s="275" t="s">
        <v>918</v>
      </c>
      <c r="AU193" s="275" t="s">
        <v>11</v>
      </c>
      <c r="AV193" s="12" t="s">
        <v>84</v>
      </c>
      <c r="AW193" s="12" t="s">
        <v>919</v>
      </c>
      <c r="AX193" s="12" t="s">
        <v>75</v>
      </c>
      <c r="AY193" s="275" t="s">
        <v>162</v>
      </c>
    </row>
    <row r="194" spans="2:51" s="11" customFormat="1" ht="16.5" customHeight="1">
      <c r="B194" s="258"/>
      <c r="C194" s="259"/>
      <c r="D194" s="259"/>
      <c r="E194" s="260" t="s">
        <v>5</v>
      </c>
      <c r="F194" s="276" t="s">
        <v>994</v>
      </c>
      <c r="G194" s="259"/>
      <c r="H194" s="259"/>
      <c r="I194" s="259"/>
      <c r="J194" s="259"/>
      <c r="K194" s="260" t="s">
        <v>5</v>
      </c>
      <c r="L194" s="259"/>
      <c r="M194" s="259"/>
      <c r="N194" s="259"/>
      <c r="O194" s="259"/>
      <c r="P194" s="259"/>
      <c r="Q194" s="259"/>
      <c r="R194" s="263"/>
      <c r="T194" s="264"/>
      <c r="U194" s="259"/>
      <c r="V194" s="259"/>
      <c r="W194" s="259"/>
      <c r="X194" s="259"/>
      <c r="Y194" s="259"/>
      <c r="Z194" s="259"/>
      <c r="AA194" s="265"/>
      <c r="AT194" s="266" t="s">
        <v>918</v>
      </c>
      <c r="AU194" s="266" t="s">
        <v>11</v>
      </c>
      <c r="AV194" s="11" t="s">
        <v>11</v>
      </c>
      <c r="AW194" s="11" t="s">
        <v>919</v>
      </c>
      <c r="AX194" s="11" t="s">
        <v>75</v>
      </c>
      <c r="AY194" s="266" t="s">
        <v>162</v>
      </c>
    </row>
    <row r="195" spans="2:51" s="12" customFormat="1" ht="16.5" customHeight="1">
      <c r="B195" s="267"/>
      <c r="C195" s="268"/>
      <c r="D195" s="268"/>
      <c r="E195" s="269" t="s">
        <v>5</v>
      </c>
      <c r="F195" s="270" t="s">
        <v>995</v>
      </c>
      <c r="G195" s="268"/>
      <c r="H195" s="268"/>
      <c r="I195" s="268"/>
      <c r="J195" s="268"/>
      <c r="K195" s="271">
        <v>2.2</v>
      </c>
      <c r="L195" s="268"/>
      <c r="M195" s="268"/>
      <c r="N195" s="268"/>
      <c r="O195" s="268"/>
      <c r="P195" s="268"/>
      <c r="Q195" s="268"/>
      <c r="R195" s="272"/>
      <c r="T195" s="273"/>
      <c r="U195" s="268"/>
      <c r="V195" s="268"/>
      <c r="W195" s="268"/>
      <c r="X195" s="268"/>
      <c r="Y195" s="268"/>
      <c r="Z195" s="268"/>
      <c r="AA195" s="274"/>
      <c r="AT195" s="275" t="s">
        <v>918</v>
      </c>
      <c r="AU195" s="275" t="s">
        <v>11</v>
      </c>
      <c r="AV195" s="12" t="s">
        <v>84</v>
      </c>
      <c r="AW195" s="12" t="s">
        <v>919</v>
      </c>
      <c r="AX195" s="12" t="s">
        <v>75</v>
      </c>
      <c r="AY195" s="275" t="s">
        <v>162</v>
      </c>
    </row>
    <row r="196" spans="2:51" s="11" customFormat="1" ht="16.5" customHeight="1">
      <c r="B196" s="258"/>
      <c r="C196" s="259"/>
      <c r="D196" s="259"/>
      <c r="E196" s="260" t="s">
        <v>5</v>
      </c>
      <c r="F196" s="276" t="s">
        <v>996</v>
      </c>
      <c r="G196" s="259"/>
      <c r="H196" s="259"/>
      <c r="I196" s="259"/>
      <c r="J196" s="259"/>
      <c r="K196" s="260" t="s">
        <v>5</v>
      </c>
      <c r="L196" s="259"/>
      <c r="M196" s="259"/>
      <c r="N196" s="259"/>
      <c r="O196" s="259"/>
      <c r="P196" s="259"/>
      <c r="Q196" s="259"/>
      <c r="R196" s="263"/>
      <c r="T196" s="264"/>
      <c r="U196" s="259"/>
      <c r="V196" s="259"/>
      <c r="W196" s="259"/>
      <c r="X196" s="259"/>
      <c r="Y196" s="259"/>
      <c r="Z196" s="259"/>
      <c r="AA196" s="265"/>
      <c r="AT196" s="266" t="s">
        <v>918</v>
      </c>
      <c r="AU196" s="266" t="s">
        <v>11</v>
      </c>
      <c r="AV196" s="11" t="s">
        <v>11</v>
      </c>
      <c r="AW196" s="11" t="s">
        <v>919</v>
      </c>
      <c r="AX196" s="11" t="s">
        <v>75</v>
      </c>
      <c r="AY196" s="266" t="s">
        <v>162</v>
      </c>
    </row>
    <row r="197" spans="2:51" s="12" customFormat="1" ht="16.5" customHeight="1">
      <c r="B197" s="267"/>
      <c r="C197" s="268"/>
      <c r="D197" s="268"/>
      <c r="E197" s="269" t="s">
        <v>5</v>
      </c>
      <c r="F197" s="270" t="s">
        <v>997</v>
      </c>
      <c r="G197" s="268"/>
      <c r="H197" s="268"/>
      <c r="I197" s="268"/>
      <c r="J197" s="268"/>
      <c r="K197" s="271">
        <v>0.35796</v>
      </c>
      <c r="L197" s="268"/>
      <c r="M197" s="268"/>
      <c r="N197" s="268"/>
      <c r="O197" s="268"/>
      <c r="P197" s="268"/>
      <c r="Q197" s="268"/>
      <c r="R197" s="272"/>
      <c r="T197" s="273"/>
      <c r="U197" s="268"/>
      <c r="V197" s="268"/>
      <c r="W197" s="268"/>
      <c r="X197" s="268"/>
      <c r="Y197" s="268"/>
      <c r="Z197" s="268"/>
      <c r="AA197" s="274"/>
      <c r="AT197" s="275" t="s">
        <v>918</v>
      </c>
      <c r="AU197" s="275" t="s">
        <v>11</v>
      </c>
      <c r="AV197" s="12" t="s">
        <v>84</v>
      </c>
      <c r="AW197" s="12" t="s">
        <v>919</v>
      </c>
      <c r="AX197" s="12" t="s">
        <v>75</v>
      </c>
      <c r="AY197" s="275" t="s">
        <v>162</v>
      </c>
    </row>
    <row r="198" spans="2:51" s="13" customFormat="1" ht="16.5" customHeight="1">
      <c r="B198" s="277"/>
      <c r="C198" s="278"/>
      <c r="D198" s="278"/>
      <c r="E198" s="279" t="s">
        <v>5</v>
      </c>
      <c r="F198" s="280" t="s">
        <v>925</v>
      </c>
      <c r="G198" s="278"/>
      <c r="H198" s="278"/>
      <c r="I198" s="278"/>
      <c r="J198" s="278"/>
      <c r="K198" s="281">
        <v>5.55796</v>
      </c>
      <c r="L198" s="278"/>
      <c r="M198" s="278"/>
      <c r="N198" s="278"/>
      <c r="O198" s="278"/>
      <c r="P198" s="278"/>
      <c r="Q198" s="278"/>
      <c r="R198" s="282"/>
      <c r="T198" s="283"/>
      <c r="U198" s="278"/>
      <c r="V198" s="278"/>
      <c r="W198" s="278"/>
      <c r="X198" s="278"/>
      <c r="Y198" s="278"/>
      <c r="Z198" s="278"/>
      <c r="AA198" s="284"/>
      <c r="AT198" s="285" t="s">
        <v>918</v>
      </c>
      <c r="AU198" s="285" t="s">
        <v>11</v>
      </c>
      <c r="AV198" s="13" t="s">
        <v>161</v>
      </c>
      <c r="AW198" s="13" t="s">
        <v>919</v>
      </c>
      <c r="AX198" s="13" t="s">
        <v>11</v>
      </c>
      <c r="AY198" s="285" t="s">
        <v>162</v>
      </c>
    </row>
    <row r="199" spans="2:63" s="9" customFormat="1" ht="37.4" customHeight="1">
      <c r="B199" s="207"/>
      <c r="C199" s="208"/>
      <c r="D199" s="209" t="s">
        <v>902</v>
      </c>
      <c r="E199" s="209"/>
      <c r="F199" s="209"/>
      <c r="G199" s="209"/>
      <c r="H199" s="209"/>
      <c r="I199" s="209"/>
      <c r="J199" s="209"/>
      <c r="K199" s="209"/>
      <c r="L199" s="209"/>
      <c r="M199" s="209"/>
      <c r="N199" s="210">
        <f>BK199</f>
        <v>0</v>
      </c>
      <c r="O199" s="211"/>
      <c r="P199" s="211"/>
      <c r="Q199" s="211"/>
      <c r="R199" s="212"/>
      <c r="T199" s="213"/>
      <c r="U199" s="208"/>
      <c r="V199" s="208"/>
      <c r="W199" s="214">
        <f>W200</f>
        <v>0</v>
      </c>
      <c r="X199" s="208"/>
      <c r="Y199" s="214">
        <f>Y200</f>
        <v>0</v>
      </c>
      <c r="Z199" s="208"/>
      <c r="AA199" s="215">
        <f>AA200</f>
        <v>0</v>
      </c>
      <c r="AR199" s="216" t="s">
        <v>11</v>
      </c>
      <c r="AT199" s="217" t="s">
        <v>74</v>
      </c>
      <c r="AU199" s="217" t="s">
        <v>75</v>
      </c>
      <c r="AY199" s="216" t="s">
        <v>162</v>
      </c>
      <c r="BK199" s="218">
        <f>BK200</f>
        <v>0</v>
      </c>
    </row>
    <row r="200" spans="2:65" s="1" customFormat="1" ht="38.25" customHeight="1">
      <c r="B200" s="185"/>
      <c r="C200" s="219" t="s">
        <v>341</v>
      </c>
      <c r="D200" s="219" t="s">
        <v>163</v>
      </c>
      <c r="E200" s="220" t="s">
        <v>998</v>
      </c>
      <c r="F200" s="221" t="s">
        <v>999</v>
      </c>
      <c r="G200" s="221"/>
      <c r="H200" s="221"/>
      <c r="I200" s="221"/>
      <c r="J200" s="222" t="s">
        <v>451</v>
      </c>
      <c r="K200" s="223">
        <v>16</v>
      </c>
      <c r="L200" s="224">
        <v>0</v>
      </c>
      <c r="M200" s="224"/>
      <c r="N200" s="225">
        <f>ROUND(L200*K200,0)</f>
        <v>0</v>
      </c>
      <c r="O200" s="225"/>
      <c r="P200" s="225"/>
      <c r="Q200" s="225"/>
      <c r="R200" s="189"/>
      <c r="T200" s="226" t="s">
        <v>5</v>
      </c>
      <c r="U200" s="58" t="s">
        <v>40</v>
      </c>
      <c r="V200" s="49"/>
      <c r="W200" s="227">
        <f>V200*K200</f>
        <v>0</v>
      </c>
      <c r="X200" s="227">
        <v>0</v>
      </c>
      <c r="Y200" s="227">
        <f>X200*K200</f>
        <v>0</v>
      </c>
      <c r="Z200" s="227">
        <v>0</v>
      </c>
      <c r="AA200" s="228">
        <f>Z200*K200</f>
        <v>0</v>
      </c>
      <c r="AR200" s="24" t="s">
        <v>161</v>
      </c>
      <c r="AT200" s="24" t="s">
        <v>163</v>
      </c>
      <c r="AU200" s="24" t="s">
        <v>11</v>
      </c>
      <c r="AY200" s="24" t="s">
        <v>162</v>
      </c>
      <c r="BE200" s="149">
        <f>IF(U200="základní",N200,0)</f>
        <v>0</v>
      </c>
      <c r="BF200" s="149">
        <f>IF(U200="snížená",N200,0)</f>
        <v>0</v>
      </c>
      <c r="BG200" s="149">
        <f>IF(U200="zákl. přenesená",N200,0)</f>
        <v>0</v>
      </c>
      <c r="BH200" s="149">
        <f>IF(U200="sníž. přenesená",N200,0)</f>
        <v>0</v>
      </c>
      <c r="BI200" s="149">
        <f>IF(U200="nulová",N200,0)</f>
        <v>0</v>
      </c>
      <c r="BJ200" s="24" t="s">
        <v>11</v>
      </c>
      <c r="BK200" s="149">
        <f>ROUND(L200*K200,0)</f>
        <v>0</v>
      </c>
      <c r="BL200" s="24" t="s">
        <v>161</v>
      </c>
      <c r="BM200" s="24" t="s">
        <v>1000</v>
      </c>
    </row>
    <row r="201" spans="2:63" s="9" customFormat="1" ht="37.4" customHeight="1">
      <c r="B201" s="207"/>
      <c r="C201" s="208"/>
      <c r="D201" s="209" t="s">
        <v>903</v>
      </c>
      <c r="E201" s="209"/>
      <c r="F201" s="209"/>
      <c r="G201" s="209"/>
      <c r="H201" s="209"/>
      <c r="I201" s="209"/>
      <c r="J201" s="209"/>
      <c r="K201" s="209"/>
      <c r="L201" s="209"/>
      <c r="M201" s="209"/>
      <c r="N201" s="229">
        <f>BK201</f>
        <v>0</v>
      </c>
      <c r="O201" s="230"/>
      <c r="P201" s="230"/>
      <c r="Q201" s="230"/>
      <c r="R201" s="212"/>
      <c r="T201" s="213"/>
      <c r="U201" s="208"/>
      <c r="V201" s="208"/>
      <c r="W201" s="214">
        <f>W202</f>
        <v>0</v>
      </c>
      <c r="X201" s="208"/>
      <c r="Y201" s="214">
        <f>Y202</f>
        <v>0</v>
      </c>
      <c r="Z201" s="208"/>
      <c r="AA201" s="215">
        <f>AA202</f>
        <v>0</v>
      </c>
      <c r="AR201" s="216" t="s">
        <v>11</v>
      </c>
      <c r="AT201" s="217" t="s">
        <v>74</v>
      </c>
      <c r="AU201" s="217" t="s">
        <v>75</v>
      </c>
      <c r="AY201" s="216" t="s">
        <v>162</v>
      </c>
      <c r="BK201" s="218">
        <f>BK202</f>
        <v>0</v>
      </c>
    </row>
    <row r="202" spans="2:65" s="1" customFormat="1" ht="25.5" customHeight="1">
      <c r="B202" s="185"/>
      <c r="C202" s="219" t="s">
        <v>345</v>
      </c>
      <c r="D202" s="219" t="s">
        <v>163</v>
      </c>
      <c r="E202" s="220" t="s">
        <v>1001</v>
      </c>
      <c r="F202" s="221" t="s">
        <v>1002</v>
      </c>
      <c r="G202" s="221"/>
      <c r="H202" s="221"/>
      <c r="I202" s="221"/>
      <c r="J202" s="222" t="s">
        <v>246</v>
      </c>
      <c r="K202" s="223">
        <v>30</v>
      </c>
      <c r="L202" s="224">
        <v>0</v>
      </c>
      <c r="M202" s="224"/>
      <c r="N202" s="225">
        <f>ROUND(L202*K202,0)</f>
        <v>0</v>
      </c>
      <c r="O202" s="225"/>
      <c r="P202" s="225"/>
      <c r="Q202" s="225"/>
      <c r="R202" s="189"/>
      <c r="T202" s="226" t="s">
        <v>5</v>
      </c>
      <c r="U202" s="58" t="s">
        <v>40</v>
      </c>
      <c r="V202" s="49"/>
      <c r="W202" s="227">
        <f>V202*K202</f>
        <v>0</v>
      </c>
      <c r="X202" s="227">
        <v>0</v>
      </c>
      <c r="Y202" s="227">
        <f>X202*K202</f>
        <v>0</v>
      </c>
      <c r="Z202" s="227">
        <v>0</v>
      </c>
      <c r="AA202" s="228">
        <f>Z202*K202</f>
        <v>0</v>
      </c>
      <c r="AR202" s="24" t="s">
        <v>161</v>
      </c>
      <c r="AT202" s="24" t="s">
        <v>163</v>
      </c>
      <c r="AU202" s="24" t="s">
        <v>11</v>
      </c>
      <c r="AY202" s="24" t="s">
        <v>162</v>
      </c>
      <c r="BE202" s="149">
        <f>IF(U202="základní",N202,0)</f>
        <v>0</v>
      </c>
      <c r="BF202" s="149">
        <f>IF(U202="snížená",N202,0)</f>
        <v>0</v>
      </c>
      <c r="BG202" s="149">
        <f>IF(U202="zákl. přenesená",N202,0)</f>
        <v>0</v>
      </c>
      <c r="BH202" s="149">
        <f>IF(U202="sníž. přenesená",N202,0)</f>
        <v>0</v>
      </c>
      <c r="BI202" s="149">
        <f>IF(U202="nulová",N202,0)</f>
        <v>0</v>
      </c>
      <c r="BJ202" s="24" t="s">
        <v>11</v>
      </c>
      <c r="BK202" s="149">
        <f>ROUND(L202*K202,0)</f>
        <v>0</v>
      </c>
      <c r="BL202" s="24" t="s">
        <v>161</v>
      </c>
      <c r="BM202" s="24" t="s">
        <v>1003</v>
      </c>
    </row>
    <row r="203" spans="2:63" s="9" customFormat="1" ht="37.4" customHeight="1">
      <c r="B203" s="207"/>
      <c r="C203" s="208"/>
      <c r="D203" s="209" t="s">
        <v>904</v>
      </c>
      <c r="E203" s="209"/>
      <c r="F203" s="209"/>
      <c r="G203" s="209"/>
      <c r="H203" s="209"/>
      <c r="I203" s="209"/>
      <c r="J203" s="209"/>
      <c r="K203" s="209"/>
      <c r="L203" s="209"/>
      <c r="M203" s="209"/>
      <c r="N203" s="229">
        <f>BK203</f>
        <v>0</v>
      </c>
      <c r="O203" s="230"/>
      <c r="P203" s="230"/>
      <c r="Q203" s="230"/>
      <c r="R203" s="212"/>
      <c r="T203" s="213"/>
      <c r="U203" s="208"/>
      <c r="V203" s="208"/>
      <c r="W203" s="214">
        <f>SUM(W204:W208)</f>
        <v>0</v>
      </c>
      <c r="X203" s="208"/>
      <c r="Y203" s="214">
        <f>SUM(Y204:Y208)</f>
        <v>0</v>
      </c>
      <c r="Z203" s="208"/>
      <c r="AA203" s="215">
        <f>SUM(AA204:AA208)</f>
        <v>0</v>
      </c>
      <c r="AR203" s="216" t="s">
        <v>11</v>
      </c>
      <c r="AT203" s="217" t="s">
        <v>74</v>
      </c>
      <c r="AU203" s="217" t="s">
        <v>75</v>
      </c>
      <c r="AY203" s="216" t="s">
        <v>162</v>
      </c>
      <c r="BK203" s="218">
        <f>SUM(BK204:BK208)</f>
        <v>0</v>
      </c>
    </row>
    <row r="204" spans="2:65" s="1" customFormat="1" ht="25.5" customHeight="1">
      <c r="B204" s="185"/>
      <c r="C204" s="219" t="s">
        <v>10</v>
      </c>
      <c r="D204" s="219" t="s">
        <v>163</v>
      </c>
      <c r="E204" s="220" t="s">
        <v>1004</v>
      </c>
      <c r="F204" s="221" t="s">
        <v>1005</v>
      </c>
      <c r="G204" s="221"/>
      <c r="H204" s="221"/>
      <c r="I204" s="221"/>
      <c r="J204" s="222" t="s">
        <v>260</v>
      </c>
      <c r="K204" s="223">
        <v>2</v>
      </c>
      <c r="L204" s="224">
        <v>0</v>
      </c>
      <c r="M204" s="224"/>
      <c r="N204" s="225">
        <f>ROUND(L204*K204,0)</f>
        <v>0</v>
      </c>
      <c r="O204" s="225"/>
      <c r="P204" s="225"/>
      <c r="Q204" s="225"/>
      <c r="R204" s="189"/>
      <c r="T204" s="226" t="s">
        <v>5</v>
      </c>
      <c r="U204" s="58" t="s">
        <v>40</v>
      </c>
      <c r="V204" s="49"/>
      <c r="W204" s="227">
        <f>V204*K204</f>
        <v>0</v>
      </c>
      <c r="X204" s="227">
        <v>0</v>
      </c>
      <c r="Y204" s="227">
        <f>X204*K204</f>
        <v>0</v>
      </c>
      <c r="Z204" s="227">
        <v>0</v>
      </c>
      <c r="AA204" s="228">
        <f>Z204*K204</f>
        <v>0</v>
      </c>
      <c r="AR204" s="24" t="s">
        <v>161</v>
      </c>
      <c r="AT204" s="24" t="s">
        <v>163</v>
      </c>
      <c r="AU204" s="24" t="s">
        <v>11</v>
      </c>
      <c r="AY204" s="24" t="s">
        <v>162</v>
      </c>
      <c r="BE204" s="149">
        <f>IF(U204="základní",N204,0)</f>
        <v>0</v>
      </c>
      <c r="BF204" s="149">
        <f>IF(U204="snížená",N204,0)</f>
        <v>0</v>
      </c>
      <c r="BG204" s="149">
        <f>IF(U204="zákl. přenesená",N204,0)</f>
        <v>0</v>
      </c>
      <c r="BH204" s="149">
        <f>IF(U204="sníž. přenesená",N204,0)</f>
        <v>0</v>
      </c>
      <c r="BI204" s="149">
        <f>IF(U204="nulová",N204,0)</f>
        <v>0</v>
      </c>
      <c r="BJ204" s="24" t="s">
        <v>11</v>
      </c>
      <c r="BK204" s="149">
        <f>ROUND(L204*K204,0)</f>
        <v>0</v>
      </c>
      <c r="BL204" s="24" t="s">
        <v>161</v>
      </c>
      <c r="BM204" s="24" t="s">
        <v>1006</v>
      </c>
    </row>
    <row r="205" spans="2:65" s="1" customFormat="1" ht="25.5" customHeight="1">
      <c r="B205" s="185"/>
      <c r="C205" s="219" t="s">
        <v>356</v>
      </c>
      <c r="D205" s="219" t="s">
        <v>163</v>
      </c>
      <c r="E205" s="220" t="s">
        <v>1007</v>
      </c>
      <c r="F205" s="221" t="s">
        <v>1008</v>
      </c>
      <c r="G205" s="221"/>
      <c r="H205" s="221"/>
      <c r="I205" s="221"/>
      <c r="J205" s="222" t="s">
        <v>226</v>
      </c>
      <c r="K205" s="223">
        <v>1.2</v>
      </c>
      <c r="L205" s="224">
        <v>0</v>
      </c>
      <c r="M205" s="224"/>
      <c r="N205" s="225">
        <f>ROUND(L205*K205,0)</f>
        <v>0</v>
      </c>
      <c r="O205" s="225"/>
      <c r="P205" s="225"/>
      <c r="Q205" s="225"/>
      <c r="R205" s="189"/>
      <c r="T205" s="226" t="s">
        <v>5</v>
      </c>
      <c r="U205" s="58" t="s">
        <v>40</v>
      </c>
      <c r="V205" s="49"/>
      <c r="W205" s="227">
        <f>V205*K205</f>
        <v>0</v>
      </c>
      <c r="X205" s="227">
        <v>0</v>
      </c>
      <c r="Y205" s="227">
        <f>X205*K205</f>
        <v>0</v>
      </c>
      <c r="Z205" s="227">
        <v>0</v>
      </c>
      <c r="AA205" s="228">
        <f>Z205*K205</f>
        <v>0</v>
      </c>
      <c r="AR205" s="24" t="s">
        <v>161</v>
      </c>
      <c r="AT205" s="24" t="s">
        <v>163</v>
      </c>
      <c r="AU205" s="24" t="s">
        <v>11</v>
      </c>
      <c r="AY205" s="24" t="s">
        <v>162</v>
      </c>
      <c r="BE205" s="149">
        <f>IF(U205="základní",N205,0)</f>
        <v>0</v>
      </c>
      <c r="BF205" s="149">
        <f>IF(U205="snížená",N205,0)</f>
        <v>0</v>
      </c>
      <c r="BG205" s="149">
        <f>IF(U205="zákl. přenesená",N205,0)</f>
        <v>0</v>
      </c>
      <c r="BH205" s="149">
        <f>IF(U205="sníž. přenesená",N205,0)</f>
        <v>0</v>
      </c>
      <c r="BI205" s="149">
        <f>IF(U205="nulová",N205,0)</f>
        <v>0</v>
      </c>
      <c r="BJ205" s="24" t="s">
        <v>11</v>
      </c>
      <c r="BK205" s="149">
        <f>ROUND(L205*K205,0)</f>
        <v>0</v>
      </c>
      <c r="BL205" s="24" t="s">
        <v>161</v>
      </c>
      <c r="BM205" s="24" t="s">
        <v>1009</v>
      </c>
    </row>
    <row r="206" spans="2:51" s="12" customFormat="1" ht="16.5" customHeight="1">
      <c r="B206" s="267"/>
      <c r="C206" s="268"/>
      <c r="D206" s="268"/>
      <c r="E206" s="269" t="s">
        <v>5</v>
      </c>
      <c r="F206" s="286" t="s">
        <v>1010</v>
      </c>
      <c r="G206" s="287"/>
      <c r="H206" s="287"/>
      <c r="I206" s="287"/>
      <c r="J206" s="268"/>
      <c r="K206" s="271">
        <v>1.2</v>
      </c>
      <c r="L206" s="268"/>
      <c r="M206" s="268"/>
      <c r="N206" s="268"/>
      <c r="O206" s="268"/>
      <c r="P206" s="268"/>
      <c r="Q206" s="268"/>
      <c r="R206" s="272"/>
      <c r="T206" s="273"/>
      <c r="U206" s="268"/>
      <c r="V206" s="268"/>
      <c r="W206" s="268"/>
      <c r="X206" s="268"/>
      <c r="Y206" s="268"/>
      <c r="Z206" s="268"/>
      <c r="AA206" s="274"/>
      <c r="AT206" s="275" t="s">
        <v>918</v>
      </c>
      <c r="AU206" s="275" t="s">
        <v>11</v>
      </c>
      <c r="AV206" s="12" t="s">
        <v>84</v>
      </c>
      <c r="AW206" s="12" t="s">
        <v>919</v>
      </c>
      <c r="AX206" s="12" t="s">
        <v>75</v>
      </c>
      <c r="AY206" s="275" t="s">
        <v>162</v>
      </c>
    </row>
    <row r="207" spans="2:51" s="13" customFormat="1" ht="16.5" customHeight="1">
      <c r="B207" s="277"/>
      <c r="C207" s="278"/>
      <c r="D207" s="278"/>
      <c r="E207" s="279" t="s">
        <v>5</v>
      </c>
      <c r="F207" s="280" t="s">
        <v>925</v>
      </c>
      <c r="G207" s="278"/>
      <c r="H207" s="278"/>
      <c r="I207" s="278"/>
      <c r="J207" s="278"/>
      <c r="K207" s="281">
        <v>1.2</v>
      </c>
      <c r="L207" s="278"/>
      <c r="M207" s="278"/>
      <c r="N207" s="278"/>
      <c r="O207" s="278"/>
      <c r="P207" s="278"/>
      <c r="Q207" s="278"/>
      <c r="R207" s="282"/>
      <c r="T207" s="283"/>
      <c r="U207" s="278"/>
      <c r="V207" s="278"/>
      <c r="W207" s="278"/>
      <c r="X207" s="278"/>
      <c r="Y207" s="278"/>
      <c r="Z207" s="278"/>
      <c r="AA207" s="284"/>
      <c r="AT207" s="285" t="s">
        <v>918</v>
      </c>
      <c r="AU207" s="285" t="s">
        <v>11</v>
      </c>
      <c r="AV207" s="13" t="s">
        <v>161</v>
      </c>
      <c r="AW207" s="13" t="s">
        <v>919</v>
      </c>
      <c r="AX207" s="13" t="s">
        <v>11</v>
      </c>
      <c r="AY207" s="285" t="s">
        <v>162</v>
      </c>
    </row>
    <row r="208" spans="2:65" s="1" customFormat="1" ht="25.5" customHeight="1">
      <c r="B208" s="185"/>
      <c r="C208" s="219" t="s">
        <v>349</v>
      </c>
      <c r="D208" s="219" t="s">
        <v>163</v>
      </c>
      <c r="E208" s="220" t="s">
        <v>1011</v>
      </c>
      <c r="F208" s="221" t="s">
        <v>1012</v>
      </c>
      <c r="G208" s="221"/>
      <c r="H208" s="221"/>
      <c r="I208" s="221"/>
      <c r="J208" s="222" t="s">
        <v>246</v>
      </c>
      <c r="K208" s="223">
        <v>50</v>
      </c>
      <c r="L208" s="224">
        <v>0</v>
      </c>
      <c r="M208" s="224"/>
      <c r="N208" s="225">
        <f>ROUND(L208*K208,0)</f>
        <v>0</v>
      </c>
      <c r="O208" s="225"/>
      <c r="P208" s="225"/>
      <c r="Q208" s="225"/>
      <c r="R208" s="189"/>
      <c r="T208" s="226" t="s">
        <v>5</v>
      </c>
      <c r="U208" s="58" t="s">
        <v>40</v>
      </c>
      <c r="V208" s="49"/>
      <c r="W208" s="227">
        <f>V208*K208</f>
        <v>0</v>
      </c>
      <c r="X208" s="227">
        <v>0</v>
      </c>
      <c r="Y208" s="227">
        <f>X208*K208</f>
        <v>0</v>
      </c>
      <c r="Z208" s="227">
        <v>0</v>
      </c>
      <c r="AA208" s="228">
        <f>Z208*K208</f>
        <v>0</v>
      </c>
      <c r="AR208" s="24" t="s">
        <v>161</v>
      </c>
      <c r="AT208" s="24" t="s">
        <v>163</v>
      </c>
      <c r="AU208" s="24" t="s">
        <v>11</v>
      </c>
      <c r="AY208" s="24" t="s">
        <v>162</v>
      </c>
      <c r="BE208" s="149">
        <f>IF(U208="základní",N208,0)</f>
        <v>0</v>
      </c>
      <c r="BF208" s="149">
        <f>IF(U208="snížená",N208,0)</f>
        <v>0</v>
      </c>
      <c r="BG208" s="149">
        <f>IF(U208="zákl. přenesená",N208,0)</f>
        <v>0</v>
      </c>
      <c r="BH208" s="149">
        <f>IF(U208="sníž. přenesená",N208,0)</f>
        <v>0</v>
      </c>
      <c r="BI208" s="149">
        <f>IF(U208="nulová",N208,0)</f>
        <v>0</v>
      </c>
      <c r="BJ208" s="24" t="s">
        <v>11</v>
      </c>
      <c r="BK208" s="149">
        <f>ROUND(L208*K208,0)</f>
        <v>0</v>
      </c>
      <c r="BL208" s="24" t="s">
        <v>161</v>
      </c>
      <c r="BM208" s="24" t="s">
        <v>1013</v>
      </c>
    </row>
    <row r="209" spans="2:63" s="9" customFormat="1" ht="37.4" customHeight="1">
      <c r="B209" s="207"/>
      <c r="C209" s="208"/>
      <c r="D209" s="209" t="s">
        <v>905</v>
      </c>
      <c r="E209" s="209"/>
      <c r="F209" s="209"/>
      <c r="G209" s="209"/>
      <c r="H209" s="209"/>
      <c r="I209" s="209"/>
      <c r="J209" s="209"/>
      <c r="K209" s="209"/>
      <c r="L209" s="209"/>
      <c r="M209" s="209"/>
      <c r="N209" s="229">
        <f>BK209</f>
        <v>0</v>
      </c>
      <c r="O209" s="230"/>
      <c r="P209" s="230"/>
      <c r="Q209" s="230"/>
      <c r="R209" s="212"/>
      <c r="T209" s="213"/>
      <c r="U209" s="208"/>
      <c r="V209" s="208"/>
      <c r="W209" s="214">
        <f>SUM(W210:W222)</f>
        <v>0</v>
      </c>
      <c r="X209" s="208"/>
      <c r="Y209" s="214">
        <f>SUM(Y210:Y222)</f>
        <v>0</v>
      </c>
      <c r="Z209" s="208"/>
      <c r="AA209" s="215">
        <f>SUM(AA210:AA222)</f>
        <v>0</v>
      </c>
      <c r="AR209" s="216" t="s">
        <v>11</v>
      </c>
      <c r="AT209" s="217" t="s">
        <v>74</v>
      </c>
      <c r="AU209" s="217" t="s">
        <v>75</v>
      </c>
      <c r="AY209" s="216" t="s">
        <v>162</v>
      </c>
      <c r="BK209" s="218">
        <f>SUM(BK210:BK222)</f>
        <v>0</v>
      </c>
    </row>
    <row r="210" spans="2:65" s="1" customFormat="1" ht="25.5" customHeight="1">
      <c r="B210" s="185"/>
      <c r="C210" s="219" t="s">
        <v>376</v>
      </c>
      <c r="D210" s="219" t="s">
        <v>163</v>
      </c>
      <c r="E210" s="220" t="s">
        <v>1014</v>
      </c>
      <c r="F210" s="221" t="s">
        <v>1015</v>
      </c>
      <c r="G210" s="221"/>
      <c r="H210" s="221"/>
      <c r="I210" s="221"/>
      <c r="J210" s="222" t="s">
        <v>226</v>
      </c>
      <c r="K210" s="223">
        <v>1.2</v>
      </c>
      <c r="L210" s="224">
        <v>0</v>
      </c>
      <c r="M210" s="224"/>
      <c r="N210" s="225">
        <f>ROUND(L210*K210,0)</f>
        <v>0</v>
      </c>
      <c r="O210" s="225"/>
      <c r="P210" s="225"/>
      <c r="Q210" s="225"/>
      <c r="R210" s="189"/>
      <c r="T210" s="226" t="s">
        <v>5</v>
      </c>
      <c r="U210" s="58" t="s">
        <v>40</v>
      </c>
      <c r="V210" s="49"/>
      <c r="W210" s="227">
        <f>V210*K210</f>
        <v>0</v>
      </c>
      <c r="X210" s="227">
        <v>0</v>
      </c>
      <c r="Y210" s="227">
        <f>X210*K210</f>
        <v>0</v>
      </c>
      <c r="Z210" s="227">
        <v>0</v>
      </c>
      <c r="AA210" s="228">
        <f>Z210*K210</f>
        <v>0</v>
      </c>
      <c r="AR210" s="24" t="s">
        <v>161</v>
      </c>
      <c r="AT210" s="24" t="s">
        <v>163</v>
      </c>
      <c r="AU210" s="24" t="s">
        <v>11</v>
      </c>
      <c r="AY210" s="24" t="s">
        <v>162</v>
      </c>
      <c r="BE210" s="149">
        <f>IF(U210="základní",N210,0)</f>
        <v>0</v>
      </c>
      <c r="BF210" s="149">
        <f>IF(U210="snížená",N210,0)</f>
        <v>0</v>
      </c>
      <c r="BG210" s="149">
        <f>IF(U210="zákl. přenesená",N210,0)</f>
        <v>0</v>
      </c>
      <c r="BH210" s="149">
        <f>IF(U210="sníž. přenesená",N210,0)</f>
        <v>0</v>
      </c>
      <c r="BI210" s="149">
        <f>IF(U210="nulová",N210,0)</f>
        <v>0</v>
      </c>
      <c r="BJ210" s="24" t="s">
        <v>11</v>
      </c>
      <c r="BK210" s="149">
        <f>ROUND(L210*K210,0)</f>
        <v>0</v>
      </c>
      <c r="BL210" s="24" t="s">
        <v>161</v>
      </c>
      <c r="BM210" s="24" t="s">
        <v>1016</v>
      </c>
    </row>
    <row r="211" spans="2:65" s="1" customFormat="1" ht="25.5" customHeight="1">
      <c r="B211" s="185"/>
      <c r="C211" s="219" t="s">
        <v>360</v>
      </c>
      <c r="D211" s="219" t="s">
        <v>163</v>
      </c>
      <c r="E211" s="220" t="s">
        <v>1017</v>
      </c>
      <c r="F211" s="221" t="s">
        <v>1018</v>
      </c>
      <c r="G211" s="221"/>
      <c r="H211" s="221"/>
      <c r="I211" s="221"/>
      <c r="J211" s="222" t="s">
        <v>915</v>
      </c>
      <c r="K211" s="223">
        <v>1.08714</v>
      </c>
      <c r="L211" s="224">
        <v>0</v>
      </c>
      <c r="M211" s="224"/>
      <c r="N211" s="225">
        <f>ROUND(L211*K211,0)</f>
        <v>0</v>
      </c>
      <c r="O211" s="225"/>
      <c r="P211" s="225"/>
      <c r="Q211" s="225"/>
      <c r="R211" s="189"/>
      <c r="T211" s="226" t="s">
        <v>5</v>
      </c>
      <c r="U211" s="58" t="s">
        <v>40</v>
      </c>
      <c r="V211" s="49"/>
      <c r="W211" s="227">
        <f>V211*K211</f>
        <v>0</v>
      </c>
      <c r="X211" s="227">
        <v>0</v>
      </c>
      <c r="Y211" s="227">
        <f>X211*K211</f>
        <v>0</v>
      </c>
      <c r="Z211" s="227">
        <v>0</v>
      </c>
      <c r="AA211" s="228">
        <f>Z211*K211</f>
        <v>0</v>
      </c>
      <c r="AR211" s="24" t="s">
        <v>161</v>
      </c>
      <c r="AT211" s="24" t="s">
        <v>163</v>
      </c>
      <c r="AU211" s="24" t="s">
        <v>11</v>
      </c>
      <c r="AY211" s="24" t="s">
        <v>162</v>
      </c>
      <c r="BE211" s="149">
        <f>IF(U211="základní",N211,0)</f>
        <v>0</v>
      </c>
      <c r="BF211" s="149">
        <f>IF(U211="snížená",N211,0)</f>
        <v>0</v>
      </c>
      <c r="BG211" s="149">
        <f>IF(U211="zákl. přenesená",N211,0)</f>
        <v>0</v>
      </c>
      <c r="BH211" s="149">
        <f>IF(U211="sníž. přenesená",N211,0)</f>
        <v>0</v>
      </c>
      <c r="BI211" s="149">
        <f>IF(U211="nulová",N211,0)</f>
        <v>0</v>
      </c>
      <c r="BJ211" s="24" t="s">
        <v>11</v>
      </c>
      <c r="BK211" s="149">
        <f>ROUND(L211*K211,0)</f>
        <v>0</v>
      </c>
      <c r="BL211" s="24" t="s">
        <v>161</v>
      </c>
      <c r="BM211" s="24" t="s">
        <v>1019</v>
      </c>
    </row>
    <row r="212" spans="2:51" s="12" customFormat="1" ht="16.5" customHeight="1">
      <c r="B212" s="267"/>
      <c r="C212" s="268"/>
      <c r="D212" s="268"/>
      <c r="E212" s="269" t="s">
        <v>5</v>
      </c>
      <c r="F212" s="286" t="s">
        <v>1020</v>
      </c>
      <c r="G212" s="287"/>
      <c r="H212" s="287"/>
      <c r="I212" s="287"/>
      <c r="J212" s="268"/>
      <c r="K212" s="271">
        <v>0.57378</v>
      </c>
      <c r="L212" s="268"/>
      <c r="M212" s="268"/>
      <c r="N212" s="268"/>
      <c r="O212" s="268"/>
      <c r="P212" s="268"/>
      <c r="Q212" s="268"/>
      <c r="R212" s="272"/>
      <c r="T212" s="273"/>
      <c r="U212" s="268"/>
      <c r="V212" s="268"/>
      <c r="W212" s="268"/>
      <c r="X212" s="268"/>
      <c r="Y212" s="268"/>
      <c r="Z212" s="268"/>
      <c r="AA212" s="274"/>
      <c r="AT212" s="275" t="s">
        <v>918</v>
      </c>
      <c r="AU212" s="275" t="s">
        <v>11</v>
      </c>
      <c r="AV212" s="12" t="s">
        <v>84</v>
      </c>
      <c r="AW212" s="12" t="s">
        <v>919</v>
      </c>
      <c r="AX212" s="12" t="s">
        <v>75</v>
      </c>
      <c r="AY212" s="275" t="s">
        <v>162</v>
      </c>
    </row>
    <row r="213" spans="2:51" s="12" customFormat="1" ht="16.5" customHeight="1">
      <c r="B213" s="267"/>
      <c r="C213" s="268"/>
      <c r="D213" s="268"/>
      <c r="E213" s="269" t="s">
        <v>5</v>
      </c>
      <c r="F213" s="270" t="s">
        <v>1021</v>
      </c>
      <c r="G213" s="268"/>
      <c r="H213" s="268"/>
      <c r="I213" s="268"/>
      <c r="J213" s="268"/>
      <c r="K213" s="271">
        <v>0.51336</v>
      </c>
      <c r="L213" s="268"/>
      <c r="M213" s="268"/>
      <c r="N213" s="268"/>
      <c r="O213" s="268"/>
      <c r="P213" s="268"/>
      <c r="Q213" s="268"/>
      <c r="R213" s="272"/>
      <c r="T213" s="273"/>
      <c r="U213" s="268"/>
      <c r="V213" s="268"/>
      <c r="W213" s="268"/>
      <c r="X213" s="268"/>
      <c r="Y213" s="268"/>
      <c r="Z213" s="268"/>
      <c r="AA213" s="274"/>
      <c r="AT213" s="275" t="s">
        <v>918</v>
      </c>
      <c r="AU213" s="275" t="s">
        <v>11</v>
      </c>
      <c r="AV213" s="12" t="s">
        <v>84</v>
      </c>
      <c r="AW213" s="12" t="s">
        <v>919</v>
      </c>
      <c r="AX213" s="12" t="s">
        <v>75</v>
      </c>
      <c r="AY213" s="275" t="s">
        <v>162</v>
      </c>
    </row>
    <row r="214" spans="2:51" s="13" customFormat="1" ht="16.5" customHeight="1">
      <c r="B214" s="277"/>
      <c r="C214" s="278"/>
      <c r="D214" s="278"/>
      <c r="E214" s="279" t="s">
        <v>5</v>
      </c>
      <c r="F214" s="280" t="s">
        <v>925</v>
      </c>
      <c r="G214" s="278"/>
      <c r="H214" s="278"/>
      <c r="I214" s="278"/>
      <c r="J214" s="278"/>
      <c r="K214" s="281">
        <v>1.08714</v>
      </c>
      <c r="L214" s="278"/>
      <c r="M214" s="278"/>
      <c r="N214" s="278"/>
      <c r="O214" s="278"/>
      <c r="P214" s="278"/>
      <c r="Q214" s="278"/>
      <c r="R214" s="282"/>
      <c r="T214" s="283"/>
      <c r="U214" s="278"/>
      <c r="V214" s="278"/>
      <c r="W214" s="278"/>
      <c r="X214" s="278"/>
      <c r="Y214" s="278"/>
      <c r="Z214" s="278"/>
      <c r="AA214" s="284"/>
      <c r="AT214" s="285" t="s">
        <v>918</v>
      </c>
      <c r="AU214" s="285" t="s">
        <v>11</v>
      </c>
      <c r="AV214" s="13" t="s">
        <v>161</v>
      </c>
      <c r="AW214" s="13" t="s">
        <v>919</v>
      </c>
      <c r="AX214" s="13" t="s">
        <v>11</v>
      </c>
      <c r="AY214" s="285" t="s">
        <v>162</v>
      </c>
    </row>
    <row r="215" spans="2:65" s="1" customFormat="1" ht="25.5" customHeight="1">
      <c r="B215" s="185"/>
      <c r="C215" s="219" t="s">
        <v>364</v>
      </c>
      <c r="D215" s="219" t="s">
        <v>163</v>
      </c>
      <c r="E215" s="220" t="s">
        <v>1022</v>
      </c>
      <c r="F215" s="221" t="s">
        <v>1023</v>
      </c>
      <c r="G215" s="221"/>
      <c r="H215" s="221"/>
      <c r="I215" s="221"/>
      <c r="J215" s="222" t="s">
        <v>246</v>
      </c>
      <c r="K215" s="223">
        <v>2.2</v>
      </c>
      <c r="L215" s="224">
        <v>0</v>
      </c>
      <c r="M215" s="224"/>
      <c r="N215" s="225">
        <f>ROUND(L215*K215,0)</f>
        <v>0</v>
      </c>
      <c r="O215" s="225"/>
      <c r="P215" s="225"/>
      <c r="Q215" s="225"/>
      <c r="R215" s="189"/>
      <c r="T215" s="226" t="s">
        <v>5</v>
      </c>
      <c r="U215" s="58" t="s">
        <v>40</v>
      </c>
      <c r="V215" s="49"/>
      <c r="W215" s="227">
        <f>V215*K215</f>
        <v>0</v>
      </c>
      <c r="X215" s="227">
        <v>0</v>
      </c>
      <c r="Y215" s="227">
        <f>X215*K215</f>
        <v>0</v>
      </c>
      <c r="Z215" s="227">
        <v>0</v>
      </c>
      <c r="AA215" s="228">
        <f>Z215*K215</f>
        <v>0</v>
      </c>
      <c r="AR215" s="24" t="s">
        <v>161</v>
      </c>
      <c r="AT215" s="24" t="s">
        <v>163</v>
      </c>
      <c r="AU215" s="24" t="s">
        <v>11</v>
      </c>
      <c r="AY215" s="24" t="s">
        <v>162</v>
      </c>
      <c r="BE215" s="149">
        <f>IF(U215="základní",N215,0)</f>
        <v>0</v>
      </c>
      <c r="BF215" s="149">
        <f>IF(U215="snížená",N215,0)</f>
        <v>0</v>
      </c>
      <c r="BG215" s="149">
        <f>IF(U215="zákl. přenesená",N215,0)</f>
        <v>0</v>
      </c>
      <c r="BH215" s="149">
        <f>IF(U215="sníž. přenesená",N215,0)</f>
        <v>0</v>
      </c>
      <c r="BI215" s="149">
        <f>IF(U215="nulová",N215,0)</f>
        <v>0</v>
      </c>
      <c r="BJ215" s="24" t="s">
        <v>11</v>
      </c>
      <c r="BK215" s="149">
        <f>ROUND(L215*K215,0)</f>
        <v>0</v>
      </c>
      <c r="BL215" s="24" t="s">
        <v>161</v>
      </c>
      <c r="BM215" s="24" t="s">
        <v>1024</v>
      </c>
    </row>
    <row r="216" spans="2:51" s="11" customFormat="1" ht="16.5" customHeight="1">
      <c r="B216" s="258"/>
      <c r="C216" s="259"/>
      <c r="D216" s="259"/>
      <c r="E216" s="260" t="s">
        <v>5</v>
      </c>
      <c r="F216" s="261" t="s">
        <v>1025</v>
      </c>
      <c r="G216" s="262"/>
      <c r="H216" s="262"/>
      <c r="I216" s="262"/>
      <c r="J216" s="259"/>
      <c r="K216" s="260" t="s">
        <v>5</v>
      </c>
      <c r="L216" s="259"/>
      <c r="M216" s="259"/>
      <c r="N216" s="259"/>
      <c r="O216" s="259"/>
      <c r="P216" s="259"/>
      <c r="Q216" s="259"/>
      <c r="R216" s="263"/>
      <c r="T216" s="264"/>
      <c r="U216" s="259"/>
      <c r="V216" s="259"/>
      <c r="W216" s="259"/>
      <c r="X216" s="259"/>
      <c r="Y216" s="259"/>
      <c r="Z216" s="259"/>
      <c r="AA216" s="265"/>
      <c r="AT216" s="266" t="s">
        <v>918</v>
      </c>
      <c r="AU216" s="266" t="s">
        <v>11</v>
      </c>
      <c r="AV216" s="11" t="s">
        <v>11</v>
      </c>
      <c r="AW216" s="11" t="s">
        <v>919</v>
      </c>
      <c r="AX216" s="11" t="s">
        <v>75</v>
      </c>
      <c r="AY216" s="266" t="s">
        <v>162</v>
      </c>
    </row>
    <row r="217" spans="2:51" s="12" customFormat="1" ht="16.5" customHeight="1">
      <c r="B217" s="267"/>
      <c r="C217" s="268"/>
      <c r="D217" s="268"/>
      <c r="E217" s="269" t="s">
        <v>5</v>
      </c>
      <c r="F217" s="270" t="s">
        <v>1026</v>
      </c>
      <c r="G217" s="268"/>
      <c r="H217" s="268"/>
      <c r="I217" s="268"/>
      <c r="J217" s="268"/>
      <c r="K217" s="271">
        <v>2.2</v>
      </c>
      <c r="L217" s="268"/>
      <c r="M217" s="268"/>
      <c r="N217" s="268"/>
      <c r="O217" s="268"/>
      <c r="P217" s="268"/>
      <c r="Q217" s="268"/>
      <c r="R217" s="272"/>
      <c r="T217" s="273"/>
      <c r="U217" s="268"/>
      <c r="V217" s="268"/>
      <c r="W217" s="268"/>
      <c r="X217" s="268"/>
      <c r="Y217" s="268"/>
      <c r="Z217" s="268"/>
      <c r="AA217" s="274"/>
      <c r="AT217" s="275" t="s">
        <v>918</v>
      </c>
      <c r="AU217" s="275" t="s">
        <v>11</v>
      </c>
      <c r="AV217" s="12" t="s">
        <v>84</v>
      </c>
      <c r="AW217" s="12" t="s">
        <v>919</v>
      </c>
      <c r="AX217" s="12" t="s">
        <v>75</v>
      </c>
      <c r="AY217" s="275" t="s">
        <v>162</v>
      </c>
    </row>
    <row r="218" spans="2:51" s="13" customFormat="1" ht="16.5" customHeight="1">
      <c r="B218" s="277"/>
      <c r="C218" s="278"/>
      <c r="D218" s="278"/>
      <c r="E218" s="279" t="s">
        <v>5</v>
      </c>
      <c r="F218" s="280" t="s">
        <v>925</v>
      </c>
      <c r="G218" s="278"/>
      <c r="H218" s="278"/>
      <c r="I218" s="278"/>
      <c r="J218" s="278"/>
      <c r="K218" s="281">
        <v>2.2</v>
      </c>
      <c r="L218" s="278"/>
      <c r="M218" s="278"/>
      <c r="N218" s="278"/>
      <c r="O218" s="278"/>
      <c r="P218" s="278"/>
      <c r="Q218" s="278"/>
      <c r="R218" s="282"/>
      <c r="T218" s="283"/>
      <c r="U218" s="278"/>
      <c r="V218" s="278"/>
      <c r="W218" s="278"/>
      <c r="X218" s="278"/>
      <c r="Y218" s="278"/>
      <c r="Z218" s="278"/>
      <c r="AA218" s="284"/>
      <c r="AT218" s="285" t="s">
        <v>918</v>
      </c>
      <c r="AU218" s="285" t="s">
        <v>11</v>
      </c>
      <c r="AV218" s="13" t="s">
        <v>161</v>
      </c>
      <c r="AW218" s="13" t="s">
        <v>919</v>
      </c>
      <c r="AX218" s="13" t="s">
        <v>11</v>
      </c>
      <c r="AY218" s="285" t="s">
        <v>162</v>
      </c>
    </row>
    <row r="219" spans="2:65" s="1" customFormat="1" ht="25.5" customHeight="1">
      <c r="B219" s="185"/>
      <c r="C219" s="219" t="s">
        <v>368</v>
      </c>
      <c r="D219" s="219" t="s">
        <v>163</v>
      </c>
      <c r="E219" s="220" t="s">
        <v>1027</v>
      </c>
      <c r="F219" s="221" t="s">
        <v>1028</v>
      </c>
      <c r="G219" s="221"/>
      <c r="H219" s="221"/>
      <c r="I219" s="221"/>
      <c r="J219" s="222" t="s">
        <v>260</v>
      </c>
      <c r="K219" s="223">
        <v>1</v>
      </c>
      <c r="L219" s="224">
        <v>0</v>
      </c>
      <c r="M219" s="224"/>
      <c r="N219" s="225">
        <f>ROUND(L219*K219,0)</f>
        <v>0</v>
      </c>
      <c r="O219" s="225"/>
      <c r="P219" s="225"/>
      <c r="Q219" s="225"/>
      <c r="R219" s="189"/>
      <c r="T219" s="226" t="s">
        <v>5</v>
      </c>
      <c r="U219" s="58" t="s">
        <v>40</v>
      </c>
      <c r="V219" s="49"/>
      <c r="W219" s="227">
        <f>V219*K219</f>
        <v>0</v>
      </c>
      <c r="X219" s="227">
        <v>0</v>
      </c>
      <c r="Y219" s="227">
        <f>X219*K219</f>
        <v>0</v>
      </c>
      <c r="Z219" s="227">
        <v>0</v>
      </c>
      <c r="AA219" s="228">
        <f>Z219*K219</f>
        <v>0</v>
      </c>
      <c r="AR219" s="24" t="s">
        <v>161</v>
      </c>
      <c r="AT219" s="24" t="s">
        <v>163</v>
      </c>
      <c r="AU219" s="24" t="s">
        <v>11</v>
      </c>
      <c r="AY219" s="24" t="s">
        <v>162</v>
      </c>
      <c r="BE219" s="149">
        <f>IF(U219="základní",N219,0)</f>
        <v>0</v>
      </c>
      <c r="BF219" s="149">
        <f>IF(U219="snížená",N219,0)</f>
        <v>0</v>
      </c>
      <c r="BG219" s="149">
        <f>IF(U219="zákl. přenesená",N219,0)</f>
        <v>0</v>
      </c>
      <c r="BH219" s="149">
        <f>IF(U219="sníž. přenesená",N219,0)</f>
        <v>0</v>
      </c>
      <c r="BI219" s="149">
        <f>IF(U219="nulová",N219,0)</f>
        <v>0</v>
      </c>
      <c r="BJ219" s="24" t="s">
        <v>11</v>
      </c>
      <c r="BK219" s="149">
        <f>ROUND(L219*K219,0)</f>
        <v>0</v>
      </c>
      <c r="BL219" s="24" t="s">
        <v>161</v>
      </c>
      <c r="BM219" s="24" t="s">
        <v>1029</v>
      </c>
    </row>
    <row r="220" spans="2:65" s="1" customFormat="1" ht="25.5" customHeight="1">
      <c r="B220" s="185"/>
      <c r="C220" s="219" t="s">
        <v>372</v>
      </c>
      <c r="D220" s="219" t="s">
        <v>163</v>
      </c>
      <c r="E220" s="220" t="s">
        <v>1030</v>
      </c>
      <c r="F220" s="221" t="s">
        <v>1031</v>
      </c>
      <c r="G220" s="221"/>
      <c r="H220" s="221"/>
      <c r="I220" s="221"/>
      <c r="J220" s="222" t="s">
        <v>246</v>
      </c>
      <c r="K220" s="223">
        <v>1.1875</v>
      </c>
      <c r="L220" s="224">
        <v>0</v>
      </c>
      <c r="M220" s="224"/>
      <c r="N220" s="225">
        <f>ROUND(L220*K220,0)</f>
        <v>0</v>
      </c>
      <c r="O220" s="225"/>
      <c r="P220" s="225"/>
      <c r="Q220" s="225"/>
      <c r="R220" s="189"/>
      <c r="T220" s="226" t="s">
        <v>5</v>
      </c>
      <c r="U220" s="58" t="s">
        <v>40</v>
      </c>
      <c r="V220" s="49"/>
      <c r="W220" s="227">
        <f>V220*K220</f>
        <v>0</v>
      </c>
      <c r="X220" s="227">
        <v>0</v>
      </c>
      <c r="Y220" s="227">
        <f>X220*K220</f>
        <v>0</v>
      </c>
      <c r="Z220" s="227">
        <v>0</v>
      </c>
      <c r="AA220" s="228">
        <f>Z220*K220</f>
        <v>0</v>
      </c>
      <c r="AR220" s="24" t="s">
        <v>161</v>
      </c>
      <c r="AT220" s="24" t="s">
        <v>163</v>
      </c>
      <c r="AU220" s="24" t="s">
        <v>11</v>
      </c>
      <c r="AY220" s="24" t="s">
        <v>162</v>
      </c>
      <c r="BE220" s="149">
        <f>IF(U220="základní",N220,0)</f>
        <v>0</v>
      </c>
      <c r="BF220" s="149">
        <f>IF(U220="snížená",N220,0)</f>
        <v>0</v>
      </c>
      <c r="BG220" s="149">
        <f>IF(U220="zákl. přenesená",N220,0)</f>
        <v>0</v>
      </c>
      <c r="BH220" s="149">
        <f>IF(U220="sníž. přenesená",N220,0)</f>
        <v>0</v>
      </c>
      <c r="BI220" s="149">
        <f>IF(U220="nulová",N220,0)</f>
        <v>0</v>
      </c>
      <c r="BJ220" s="24" t="s">
        <v>11</v>
      </c>
      <c r="BK220" s="149">
        <f>ROUND(L220*K220,0)</f>
        <v>0</v>
      </c>
      <c r="BL220" s="24" t="s">
        <v>161</v>
      </c>
      <c r="BM220" s="24" t="s">
        <v>1032</v>
      </c>
    </row>
    <row r="221" spans="2:51" s="12" customFormat="1" ht="16.5" customHeight="1">
      <c r="B221" s="267"/>
      <c r="C221" s="268"/>
      <c r="D221" s="268"/>
      <c r="E221" s="269" t="s">
        <v>5</v>
      </c>
      <c r="F221" s="286" t="s">
        <v>1033</v>
      </c>
      <c r="G221" s="287"/>
      <c r="H221" s="287"/>
      <c r="I221" s="287"/>
      <c r="J221" s="268"/>
      <c r="K221" s="271">
        <v>1.1875</v>
      </c>
      <c r="L221" s="268"/>
      <c r="M221" s="268"/>
      <c r="N221" s="268"/>
      <c r="O221" s="268"/>
      <c r="P221" s="268"/>
      <c r="Q221" s="268"/>
      <c r="R221" s="272"/>
      <c r="T221" s="273"/>
      <c r="U221" s="268"/>
      <c r="V221" s="268"/>
      <c r="W221" s="268"/>
      <c r="X221" s="268"/>
      <c r="Y221" s="268"/>
      <c r="Z221" s="268"/>
      <c r="AA221" s="274"/>
      <c r="AT221" s="275" t="s">
        <v>918</v>
      </c>
      <c r="AU221" s="275" t="s">
        <v>11</v>
      </c>
      <c r="AV221" s="12" t="s">
        <v>84</v>
      </c>
      <c r="AW221" s="12" t="s">
        <v>919</v>
      </c>
      <c r="AX221" s="12" t="s">
        <v>75</v>
      </c>
      <c r="AY221" s="275" t="s">
        <v>162</v>
      </c>
    </row>
    <row r="222" spans="2:51" s="13" customFormat="1" ht="16.5" customHeight="1">
      <c r="B222" s="277"/>
      <c r="C222" s="278"/>
      <c r="D222" s="278"/>
      <c r="E222" s="279" t="s">
        <v>5</v>
      </c>
      <c r="F222" s="280" t="s">
        <v>925</v>
      </c>
      <c r="G222" s="278"/>
      <c r="H222" s="278"/>
      <c r="I222" s="278"/>
      <c r="J222" s="278"/>
      <c r="K222" s="281">
        <v>1.1875</v>
      </c>
      <c r="L222" s="278"/>
      <c r="M222" s="278"/>
      <c r="N222" s="278"/>
      <c r="O222" s="278"/>
      <c r="P222" s="278"/>
      <c r="Q222" s="278"/>
      <c r="R222" s="282"/>
      <c r="T222" s="283"/>
      <c r="U222" s="278"/>
      <c r="V222" s="278"/>
      <c r="W222" s="278"/>
      <c r="X222" s="278"/>
      <c r="Y222" s="278"/>
      <c r="Z222" s="278"/>
      <c r="AA222" s="284"/>
      <c r="AT222" s="285" t="s">
        <v>918</v>
      </c>
      <c r="AU222" s="285" t="s">
        <v>11</v>
      </c>
      <c r="AV222" s="13" t="s">
        <v>161</v>
      </c>
      <c r="AW222" s="13" t="s">
        <v>919</v>
      </c>
      <c r="AX222" s="13" t="s">
        <v>11</v>
      </c>
      <c r="AY222" s="285" t="s">
        <v>162</v>
      </c>
    </row>
    <row r="223" spans="2:63" s="9" customFormat="1" ht="37.4" customHeight="1">
      <c r="B223" s="207"/>
      <c r="C223" s="208"/>
      <c r="D223" s="209" t="s">
        <v>906</v>
      </c>
      <c r="E223" s="209"/>
      <c r="F223" s="209"/>
      <c r="G223" s="209"/>
      <c r="H223" s="209"/>
      <c r="I223" s="209"/>
      <c r="J223" s="209"/>
      <c r="K223" s="209"/>
      <c r="L223" s="209"/>
      <c r="M223" s="209"/>
      <c r="N223" s="210">
        <f>BK223</f>
        <v>0</v>
      </c>
      <c r="O223" s="211"/>
      <c r="P223" s="211"/>
      <c r="Q223" s="211"/>
      <c r="R223" s="212"/>
      <c r="T223" s="213"/>
      <c r="U223" s="208"/>
      <c r="V223" s="208"/>
      <c r="W223" s="214">
        <f>SUM(W224:W229)</f>
        <v>0</v>
      </c>
      <c r="X223" s="208"/>
      <c r="Y223" s="214">
        <f>SUM(Y224:Y229)</f>
        <v>0</v>
      </c>
      <c r="Z223" s="208"/>
      <c r="AA223" s="215">
        <f>SUM(AA224:AA229)</f>
        <v>0</v>
      </c>
      <c r="AR223" s="216" t="s">
        <v>11</v>
      </c>
      <c r="AT223" s="217" t="s">
        <v>74</v>
      </c>
      <c r="AU223" s="217" t="s">
        <v>75</v>
      </c>
      <c r="AY223" s="216" t="s">
        <v>162</v>
      </c>
      <c r="BK223" s="218">
        <f>SUM(BK224:BK229)</f>
        <v>0</v>
      </c>
    </row>
    <row r="224" spans="2:65" s="1" customFormat="1" ht="25.5" customHeight="1">
      <c r="B224" s="185"/>
      <c r="C224" s="219" t="s">
        <v>380</v>
      </c>
      <c r="D224" s="219" t="s">
        <v>163</v>
      </c>
      <c r="E224" s="220" t="s">
        <v>1034</v>
      </c>
      <c r="F224" s="221" t="s">
        <v>1035</v>
      </c>
      <c r="G224" s="221"/>
      <c r="H224" s="221"/>
      <c r="I224" s="221"/>
      <c r="J224" s="222" t="s">
        <v>226</v>
      </c>
      <c r="K224" s="223">
        <v>1</v>
      </c>
      <c r="L224" s="224">
        <v>0</v>
      </c>
      <c r="M224" s="224"/>
      <c r="N224" s="225">
        <f>ROUND(L224*K224,0)</f>
        <v>0</v>
      </c>
      <c r="O224" s="225"/>
      <c r="P224" s="225"/>
      <c r="Q224" s="225"/>
      <c r="R224" s="189"/>
      <c r="T224" s="226" t="s">
        <v>5</v>
      </c>
      <c r="U224" s="58" t="s">
        <v>40</v>
      </c>
      <c r="V224" s="49"/>
      <c r="W224" s="227">
        <f>V224*K224</f>
        <v>0</v>
      </c>
      <c r="X224" s="227">
        <v>0</v>
      </c>
      <c r="Y224" s="227">
        <f>X224*K224</f>
        <v>0</v>
      </c>
      <c r="Z224" s="227">
        <v>0</v>
      </c>
      <c r="AA224" s="228">
        <f>Z224*K224</f>
        <v>0</v>
      </c>
      <c r="AR224" s="24" t="s">
        <v>161</v>
      </c>
      <c r="AT224" s="24" t="s">
        <v>163</v>
      </c>
      <c r="AU224" s="24" t="s">
        <v>11</v>
      </c>
      <c r="AY224" s="24" t="s">
        <v>162</v>
      </c>
      <c r="BE224" s="149">
        <f>IF(U224="základní",N224,0)</f>
        <v>0</v>
      </c>
      <c r="BF224" s="149">
        <f>IF(U224="snížená",N224,0)</f>
        <v>0</v>
      </c>
      <c r="BG224" s="149">
        <f>IF(U224="zákl. přenesená",N224,0)</f>
        <v>0</v>
      </c>
      <c r="BH224" s="149">
        <f>IF(U224="sníž. přenesená",N224,0)</f>
        <v>0</v>
      </c>
      <c r="BI224" s="149">
        <f>IF(U224="nulová",N224,0)</f>
        <v>0</v>
      </c>
      <c r="BJ224" s="24" t="s">
        <v>11</v>
      </c>
      <c r="BK224" s="149">
        <f>ROUND(L224*K224,0)</f>
        <v>0</v>
      </c>
      <c r="BL224" s="24" t="s">
        <v>161</v>
      </c>
      <c r="BM224" s="24" t="s">
        <v>1036</v>
      </c>
    </row>
    <row r="225" spans="2:51" s="12" customFormat="1" ht="16.5" customHeight="1">
      <c r="B225" s="267"/>
      <c r="C225" s="268"/>
      <c r="D225" s="268"/>
      <c r="E225" s="269" t="s">
        <v>5</v>
      </c>
      <c r="F225" s="286" t="s">
        <v>1037</v>
      </c>
      <c r="G225" s="287"/>
      <c r="H225" s="287"/>
      <c r="I225" s="287"/>
      <c r="J225" s="268"/>
      <c r="K225" s="271">
        <v>1</v>
      </c>
      <c r="L225" s="268"/>
      <c r="M225" s="268"/>
      <c r="N225" s="268"/>
      <c r="O225" s="268"/>
      <c r="P225" s="268"/>
      <c r="Q225" s="268"/>
      <c r="R225" s="272"/>
      <c r="T225" s="273"/>
      <c r="U225" s="268"/>
      <c r="V225" s="268"/>
      <c r="W225" s="268"/>
      <c r="X225" s="268"/>
      <c r="Y225" s="268"/>
      <c r="Z225" s="268"/>
      <c r="AA225" s="274"/>
      <c r="AT225" s="275" t="s">
        <v>918</v>
      </c>
      <c r="AU225" s="275" t="s">
        <v>11</v>
      </c>
      <c r="AV225" s="12" t="s">
        <v>84</v>
      </c>
      <c r="AW225" s="12" t="s">
        <v>919</v>
      </c>
      <c r="AX225" s="12" t="s">
        <v>75</v>
      </c>
      <c r="AY225" s="275" t="s">
        <v>162</v>
      </c>
    </row>
    <row r="226" spans="2:51" s="13" customFormat="1" ht="16.5" customHeight="1">
      <c r="B226" s="277"/>
      <c r="C226" s="278"/>
      <c r="D226" s="278"/>
      <c r="E226" s="279" t="s">
        <v>5</v>
      </c>
      <c r="F226" s="280" t="s">
        <v>925</v>
      </c>
      <c r="G226" s="278"/>
      <c r="H226" s="278"/>
      <c r="I226" s="278"/>
      <c r="J226" s="278"/>
      <c r="K226" s="281">
        <v>1</v>
      </c>
      <c r="L226" s="278"/>
      <c r="M226" s="278"/>
      <c r="N226" s="278"/>
      <c r="O226" s="278"/>
      <c r="P226" s="278"/>
      <c r="Q226" s="278"/>
      <c r="R226" s="282"/>
      <c r="T226" s="283"/>
      <c r="U226" s="278"/>
      <c r="V226" s="278"/>
      <c r="W226" s="278"/>
      <c r="X226" s="278"/>
      <c r="Y226" s="278"/>
      <c r="Z226" s="278"/>
      <c r="AA226" s="284"/>
      <c r="AT226" s="285" t="s">
        <v>918</v>
      </c>
      <c r="AU226" s="285" t="s">
        <v>11</v>
      </c>
      <c r="AV226" s="13" t="s">
        <v>161</v>
      </c>
      <c r="AW226" s="13" t="s">
        <v>919</v>
      </c>
      <c r="AX226" s="13" t="s">
        <v>11</v>
      </c>
      <c r="AY226" s="285" t="s">
        <v>162</v>
      </c>
    </row>
    <row r="227" spans="2:65" s="1" customFormat="1" ht="25.5" customHeight="1">
      <c r="B227" s="185"/>
      <c r="C227" s="219" t="s">
        <v>413</v>
      </c>
      <c r="D227" s="219" t="s">
        <v>163</v>
      </c>
      <c r="E227" s="220" t="s">
        <v>1038</v>
      </c>
      <c r="F227" s="221" t="s">
        <v>1039</v>
      </c>
      <c r="G227" s="221"/>
      <c r="H227" s="221"/>
      <c r="I227" s="221"/>
      <c r="J227" s="222" t="s">
        <v>226</v>
      </c>
      <c r="K227" s="223">
        <v>1</v>
      </c>
      <c r="L227" s="224">
        <v>0</v>
      </c>
      <c r="M227" s="224"/>
      <c r="N227" s="225">
        <f>ROUND(L227*K227,0)</f>
        <v>0</v>
      </c>
      <c r="O227" s="225"/>
      <c r="P227" s="225"/>
      <c r="Q227" s="225"/>
      <c r="R227" s="189"/>
      <c r="T227" s="226" t="s">
        <v>5</v>
      </c>
      <c r="U227" s="58" t="s">
        <v>40</v>
      </c>
      <c r="V227" s="49"/>
      <c r="W227" s="227">
        <f>V227*K227</f>
        <v>0</v>
      </c>
      <c r="X227" s="227">
        <v>0</v>
      </c>
      <c r="Y227" s="227">
        <f>X227*K227</f>
        <v>0</v>
      </c>
      <c r="Z227" s="227">
        <v>0</v>
      </c>
      <c r="AA227" s="228">
        <f>Z227*K227</f>
        <v>0</v>
      </c>
      <c r="AR227" s="24" t="s">
        <v>161</v>
      </c>
      <c r="AT227" s="24" t="s">
        <v>163</v>
      </c>
      <c r="AU227" s="24" t="s">
        <v>11</v>
      </c>
      <c r="AY227" s="24" t="s">
        <v>162</v>
      </c>
      <c r="BE227" s="149">
        <f>IF(U227="základní",N227,0)</f>
        <v>0</v>
      </c>
      <c r="BF227" s="149">
        <f>IF(U227="snížená",N227,0)</f>
        <v>0</v>
      </c>
      <c r="BG227" s="149">
        <f>IF(U227="zákl. přenesená",N227,0)</f>
        <v>0</v>
      </c>
      <c r="BH227" s="149">
        <f>IF(U227="sníž. přenesená",N227,0)</f>
        <v>0</v>
      </c>
      <c r="BI227" s="149">
        <f>IF(U227="nulová",N227,0)</f>
        <v>0</v>
      </c>
      <c r="BJ227" s="24" t="s">
        <v>11</v>
      </c>
      <c r="BK227" s="149">
        <f>ROUND(L227*K227,0)</f>
        <v>0</v>
      </c>
      <c r="BL227" s="24" t="s">
        <v>161</v>
      </c>
      <c r="BM227" s="24" t="s">
        <v>1040</v>
      </c>
    </row>
    <row r="228" spans="2:65" s="1" customFormat="1" ht="25.5" customHeight="1">
      <c r="B228" s="185"/>
      <c r="C228" s="219" t="s">
        <v>425</v>
      </c>
      <c r="D228" s="219" t="s">
        <v>163</v>
      </c>
      <c r="E228" s="220" t="s">
        <v>1041</v>
      </c>
      <c r="F228" s="221" t="s">
        <v>1042</v>
      </c>
      <c r="G228" s="221"/>
      <c r="H228" s="221"/>
      <c r="I228" s="221"/>
      <c r="J228" s="222" t="s">
        <v>226</v>
      </c>
      <c r="K228" s="223">
        <v>1</v>
      </c>
      <c r="L228" s="224">
        <v>0</v>
      </c>
      <c r="M228" s="224"/>
      <c r="N228" s="225">
        <f>ROUND(L228*K228,0)</f>
        <v>0</v>
      </c>
      <c r="O228" s="225"/>
      <c r="P228" s="225"/>
      <c r="Q228" s="225"/>
      <c r="R228" s="189"/>
      <c r="T228" s="226" t="s">
        <v>5</v>
      </c>
      <c r="U228" s="58" t="s">
        <v>40</v>
      </c>
      <c r="V228" s="49"/>
      <c r="W228" s="227">
        <f>V228*K228</f>
        <v>0</v>
      </c>
      <c r="X228" s="227">
        <v>0</v>
      </c>
      <c r="Y228" s="227">
        <f>X228*K228</f>
        <v>0</v>
      </c>
      <c r="Z228" s="227">
        <v>0</v>
      </c>
      <c r="AA228" s="228">
        <f>Z228*K228</f>
        <v>0</v>
      </c>
      <c r="AR228" s="24" t="s">
        <v>161</v>
      </c>
      <c r="AT228" s="24" t="s">
        <v>163</v>
      </c>
      <c r="AU228" s="24" t="s">
        <v>11</v>
      </c>
      <c r="AY228" s="24" t="s">
        <v>162</v>
      </c>
      <c r="BE228" s="149">
        <f>IF(U228="základní",N228,0)</f>
        <v>0</v>
      </c>
      <c r="BF228" s="149">
        <f>IF(U228="snížená",N228,0)</f>
        <v>0</v>
      </c>
      <c r="BG228" s="149">
        <f>IF(U228="zákl. přenesená",N228,0)</f>
        <v>0</v>
      </c>
      <c r="BH228" s="149">
        <f>IF(U228="sníž. přenesená",N228,0)</f>
        <v>0</v>
      </c>
      <c r="BI228" s="149">
        <f>IF(U228="nulová",N228,0)</f>
        <v>0</v>
      </c>
      <c r="BJ228" s="24" t="s">
        <v>11</v>
      </c>
      <c r="BK228" s="149">
        <f>ROUND(L228*K228,0)</f>
        <v>0</v>
      </c>
      <c r="BL228" s="24" t="s">
        <v>161</v>
      </c>
      <c r="BM228" s="24" t="s">
        <v>1043</v>
      </c>
    </row>
    <row r="229" spans="2:65" s="1" customFormat="1" ht="25.5" customHeight="1">
      <c r="B229" s="185"/>
      <c r="C229" s="219" t="s">
        <v>432</v>
      </c>
      <c r="D229" s="219" t="s">
        <v>163</v>
      </c>
      <c r="E229" s="220" t="s">
        <v>1044</v>
      </c>
      <c r="F229" s="221" t="s">
        <v>1045</v>
      </c>
      <c r="G229" s="221"/>
      <c r="H229" s="221"/>
      <c r="I229" s="221"/>
      <c r="J229" s="222" t="s">
        <v>226</v>
      </c>
      <c r="K229" s="223">
        <v>1</v>
      </c>
      <c r="L229" s="224">
        <v>0</v>
      </c>
      <c r="M229" s="224"/>
      <c r="N229" s="225">
        <f>ROUND(L229*K229,0)</f>
        <v>0</v>
      </c>
      <c r="O229" s="225"/>
      <c r="P229" s="225"/>
      <c r="Q229" s="225"/>
      <c r="R229" s="189"/>
      <c r="T229" s="226" t="s">
        <v>5</v>
      </c>
      <c r="U229" s="58" t="s">
        <v>40</v>
      </c>
      <c r="V229" s="49"/>
      <c r="W229" s="227">
        <f>V229*K229</f>
        <v>0</v>
      </c>
      <c r="X229" s="227">
        <v>0</v>
      </c>
      <c r="Y229" s="227">
        <f>X229*K229</f>
        <v>0</v>
      </c>
      <c r="Z229" s="227">
        <v>0</v>
      </c>
      <c r="AA229" s="228">
        <f>Z229*K229</f>
        <v>0</v>
      </c>
      <c r="AR229" s="24" t="s">
        <v>161</v>
      </c>
      <c r="AT229" s="24" t="s">
        <v>163</v>
      </c>
      <c r="AU229" s="24" t="s">
        <v>11</v>
      </c>
      <c r="AY229" s="24" t="s">
        <v>162</v>
      </c>
      <c r="BE229" s="149">
        <f>IF(U229="základní",N229,0)</f>
        <v>0</v>
      </c>
      <c r="BF229" s="149">
        <f>IF(U229="snížená",N229,0)</f>
        <v>0</v>
      </c>
      <c r="BG229" s="149">
        <f>IF(U229="zákl. přenesená",N229,0)</f>
        <v>0</v>
      </c>
      <c r="BH229" s="149">
        <f>IF(U229="sníž. přenesená",N229,0)</f>
        <v>0</v>
      </c>
      <c r="BI229" s="149">
        <f>IF(U229="nulová",N229,0)</f>
        <v>0</v>
      </c>
      <c r="BJ229" s="24" t="s">
        <v>11</v>
      </c>
      <c r="BK229" s="149">
        <f>ROUND(L229*K229,0)</f>
        <v>0</v>
      </c>
      <c r="BL229" s="24" t="s">
        <v>161</v>
      </c>
      <c r="BM229" s="24" t="s">
        <v>1046</v>
      </c>
    </row>
    <row r="230" spans="2:63" s="9" customFormat="1" ht="37.4" customHeight="1">
      <c r="B230" s="207"/>
      <c r="C230" s="208"/>
      <c r="D230" s="209" t="s">
        <v>907</v>
      </c>
      <c r="E230" s="209"/>
      <c r="F230" s="209"/>
      <c r="G230" s="209"/>
      <c r="H230" s="209"/>
      <c r="I230" s="209"/>
      <c r="J230" s="209"/>
      <c r="K230" s="209"/>
      <c r="L230" s="209"/>
      <c r="M230" s="209"/>
      <c r="N230" s="229">
        <f>BK230</f>
        <v>0</v>
      </c>
      <c r="O230" s="230"/>
      <c r="P230" s="230"/>
      <c r="Q230" s="230"/>
      <c r="R230" s="212"/>
      <c r="T230" s="213"/>
      <c r="U230" s="208"/>
      <c r="V230" s="208"/>
      <c r="W230" s="214">
        <f>W231</f>
        <v>0</v>
      </c>
      <c r="X230" s="208"/>
      <c r="Y230" s="214">
        <f>Y231</f>
        <v>0</v>
      </c>
      <c r="Z230" s="208"/>
      <c r="AA230" s="215">
        <f>AA231</f>
        <v>0</v>
      </c>
      <c r="AR230" s="216" t="s">
        <v>11</v>
      </c>
      <c r="AT230" s="217" t="s">
        <v>74</v>
      </c>
      <c r="AU230" s="217" t="s">
        <v>75</v>
      </c>
      <c r="AY230" s="216" t="s">
        <v>162</v>
      </c>
      <c r="BK230" s="218">
        <f>BK231</f>
        <v>0</v>
      </c>
    </row>
    <row r="231" spans="2:65" s="1" customFormat="1" ht="25.5" customHeight="1">
      <c r="B231" s="185"/>
      <c r="C231" s="219" t="s">
        <v>252</v>
      </c>
      <c r="D231" s="219" t="s">
        <v>163</v>
      </c>
      <c r="E231" s="220" t="s">
        <v>1047</v>
      </c>
      <c r="F231" s="221" t="s">
        <v>1048</v>
      </c>
      <c r="G231" s="221"/>
      <c r="H231" s="221"/>
      <c r="I231" s="221"/>
      <c r="J231" s="222" t="s">
        <v>166</v>
      </c>
      <c r="K231" s="223">
        <v>3.21961</v>
      </c>
      <c r="L231" s="224">
        <v>0</v>
      </c>
      <c r="M231" s="224"/>
      <c r="N231" s="225">
        <f>ROUND(L231*K231,0)</f>
        <v>0</v>
      </c>
      <c r="O231" s="225"/>
      <c r="P231" s="225"/>
      <c r="Q231" s="225"/>
      <c r="R231" s="189"/>
      <c r="T231" s="226" t="s">
        <v>5</v>
      </c>
      <c r="U231" s="58" t="s">
        <v>40</v>
      </c>
      <c r="V231" s="49"/>
      <c r="W231" s="227">
        <f>V231*K231</f>
        <v>0</v>
      </c>
      <c r="X231" s="227">
        <v>0</v>
      </c>
      <c r="Y231" s="227">
        <f>X231*K231</f>
        <v>0</v>
      </c>
      <c r="Z231" s="227">
        <v>0</v>
      </c>
      <c r="AA231" s="228">
        <f>Z231*K231</f>
        <v>0</v>
      </c>
      <c r="AR231" s="24" t="s">
        <v>161</v>
      </c>
      <c r="AT231" s="24" t="s">
        <v>163</v>
      </c>
      <c r="AU231" s="24" t="s">
        <v>11</v>
      </c>
      <c r="AY231" s="24" t="s">
        <v>162</v>
      </c>
      <c r="BE231" s="149">
        <f>IF(U231="základní",N231,0)</f>
        <v>0</v>
      </c>
      <c r="BF231" s="149">
        <f>IF(U231="snížená",N231,0)</f>
        <v>0</v>
      </c>
      <c r="BG231" s="149">
        <f>IF(U231="zákl. přenesená",N231,0)</f>
        <v>0</v>
      </c>
      <c r="BH231" s="149">
        <f>IF(U231="sníž. přenesená",N231,0)</f>
        <v>0</v>
      </c>
      <c r="BI231" s="149">
        <f>IF(U231="nulová",N231,0)</f>
        <v>0</v>
      </c>
      <c r="BJ231" s="24" t="s">
        <v>11</v>
      </c>
      <c r="BK231" s="149">
        <f>ROUND(L231*K231,0)</f>
        <v>0</v>
      </c>
      <c r="BL231" s="24" t="s">
        <v>161</v>
      </c>
      <c r="BM231" s="24" t="s">
        <v>1049</v>
      </c>
    </row>
    <row r="232" spans="2:63" s="9" customFormat="1" ht="37.4" customHeight="1">
      <c r="B232" s="207"/>
      <c r="C232" s="208"/>
      <c r="D232" s="209" t="s">
        <v>908</v>
      </c>
      <c r="E232" s="209"/>
      <c r="F232" s="209"/>
      <c r="G232" s="209"/>
      <c r="H232" s="209"/>
      <c r="I232" s="209"/>
      <c r="J232" s="209"/>
      <c r="K232" s="209"/>
      <c r="L232" s="209"/>
      <c r="M232" s="209"/>
      <c r="N232" s="229">
        <f>BK232</f>
        <v>0</v>
      </c>
      <c r="O232" s="230"/>
      <c r="P232" s="230"/>
      <c r="Q232" s="230"/>
      <c r="R232" s="212"/>
      <c r="T232" s="213"/>
      <c r="U232" s="208"/>
      <c r="V232" s="208"/>
      <c r="W232" s="214">
        <f>SUM(W233:W239)</f>
        <v>0</v>
      </c>
      <c r="X232" s="208"/>
      <c r="Y232" s="214">
        <f>SUM(Y233:Y239)</f>
        <v>0</v>
      </c>
      <c r="Z232" s="208"/>
      <c r="AA232" s="215">
        <f>SUM(AA233:AA239)</f>
        <v>0</v>
      </c>
      <c r="AR232" s="216" t="s">
        <v>11</v>
      </c>
      <c r="AT232" s="217" t="s">
        <v>74</v>
      </c>
      <c r="AU232" s="217" t="s">
        <v>75</v>
      </c>
      <c r="AY232" s="216" t="s">
        <v>162</v>
      </c>
      <c r="BK232" s="218">
        <f>SUM(BK233:BK239)</f>
        <v>0</v>
      </c>
    </row>
    <row r="233" spans="2:65" s="1" customFormat="1" ht="25.5" customHeight="1">
      <c r="B233" s="185"/>
      <c r="C233" s="219" t="s">
        <v>461</v>
      </c>
      <c r="D233" s="219" t="s">
        <v>163</v>
      </c>
      <c r="E233" s="220" t="s">
        <v>1050</v>
      </c>
      <c r="F233" s="221" t="s">
        <v>1051</v>
      </c>
      <c r="G233" s="221"/>
      <c r="H233" s="221"/>
      <c r="I233" s="221"/>
      <c r="J233" s="222" t="s">
        <v>166</v>
      </c>
      <c r="K233" s="223">
        <v>2.78258</v>
      </c>
      <c r="L233" s="224">
        <v>0</v>
      </c>
      <c r="M233" s="224"/>
      <c r="N233" s="225">
        <f>ROUND(L233*K233,0)</f>
        <v>0</v>
      </c>
      <c r="O233" s="225"/>
      <c r="P233" s="225"/>
      <c r="Q233" s="225"/>
      <c r="R233" s="189"/>
      <c r="T233" s="226" t="s">
        <v>5</v>
      </c>
      <c r="U233" s="58" t="s">
        <v>40</v>
      </c>
      <c r="V233" s="49"/>
      <c r="W233" s="227">
        <f>V233*K233</f>
        <v>0</v>
      </c>
      <c r="X233" s="227">
        <v>0</v>
      </c>
      <c r="Y233" s="227">
        <f>X233*K233</f>
        <v>0</v>
      </c>
      <c r="Z233" s="227">
        <v>0</v>
      </c>
      <c r="AA233" s="228">
        <f>Z233*K233</f>
        <v>0</v>
      </c>
      <c r="AR233" s="24" t="s">
        <v>161</v>
      </c>
      <c r="AT233" s="24" t="s">
        <v>163</v>
      </c>
      <c r="AU233" s="24" t="s">
        <v>11</v>
      </c>
      <c r="AY233" s="24" t="s">
        <v>162</v>
      </c>
      <c r="BE233" s="149">
        <f>IF(U233="základní",N233,0)</f>
        <v>0</v>
      </c>
      <c r="BF233" s="149">
        <f>IF(U233="snížená",N233,0)</f>
        <v>0</v>
      </c>
      <c r="BG233" s="149">
        <f>IF(U233="zákl. přenesená",N233,0)</f>
        <v>0</v>
      </c>
      <c r="BH233" s="149">
        <f>IF(U233="sníž. přenesená",N233,0)</f>
        <v>0</v>
      </c>
      <c r="BI233" s="149">
        <f>IF(U233="nulová",N233,0)</f>
        <v>0</v>
      </c>
      <c r="BJ233" s="24" t="s">
        <v>11</v>
      </c>
      <c r="BK233" s="149">
        <f>ROUND(L233*K233,0)</f>
        <v>0</v>
      </c>
      <c r="BL233" s="24" t="s">
        <v>161</v>
      </c>
      <c r="BM233" s="24" t="s">
        <v>1052</v>
      </c>
    </row>
    <row r="234" spans="2:65" s="1" customFormat="1" ht="25.5" customHeight="1">
      <c r="B234" s="185"/>
      <c r="C234" s="219" t="s">
        <v>465</v>
      </c>
      <c r="D234" s="219" t="s">
        <v>163</v>
      </c>
      <c r="E234" s="220" t="s">
        <v>1053</v>
      </c>
      <c r="F234" s="221" t="s">
        <v>1054</v>
      </c>
      <c r="G234" s="221"/>
      <c r="H234" s="221"/>
      <c r="I234" s="221"/>
      <c r="J234" s="222" t="s">
        <v>166</v>
      </c>
      <c r="K234" s="223">
        <v>38.95617</v>
      </c>
      <c r="L234" s="224">
        <v>0</v>
      </c>
      <c r="M234" s="224"/>
      <c r="N234" s="225">
        <f>ROUND(L234*K234,0)</f>
        <v>0</v>
      </c>
      <c r="O234" s="225"/>
      <c r="P234" s="225"/>
      <c r="Q234" s="225"/>
      <c r="R234" s="189"/>
      <c r="T234" s="226" t="s">
        <v>5</v>
      </c>
      <c r="U234" s="58" t="s">
        <v>40</v>
      </c>
      <c r="V234" s="49"/>
      <c r="W234" s="227">
        <f>V234*K234</f>
        <v>0</v>
      </c>
      <c r="X234" s="227">
        <v>0</v>
      </c>
      <c r="Y234" s="227">
        <f>X234*K234</f>
        <v>0</v>
      </c>
      <c r="Z234" s="227">
        <v>0</v>
      </c>
      <c r="AA234" s="228">
        <f>Z234*K234</f>
        <v>0</v>
      </c>
      <c r="AR234" s="24" t="s">
        <v>161</v>
      </c>
      <c r="AT234" s="24" t="s">
        <v>163</v>
      </c>
      <c r="AU234" s="24" t="s">
        <v>11</v>
      </c>
      <c r="AY234" s="24" t="s">
        <v>162</v>
      </c>
      <c r="BE234" s="149">
        <f>IF(U234="základní",N234,0)</f>
        <v>0</v>
      </c>
      <c r="BF234" s="149">
        <f>IF(U234="snížená",N234,0)</f>
        <v>0</v>
      </c>
      <c r="BG234" s="149">
        <f>IF(U234="zákl. přenesená",N234,0)</f>
        <v>0</v>
      </c>
      <c r="BH234" s="149">
        <f>IF(U234="sníž. přenesená",N234,0)</f>
        <v>0</v>
      </c>
      <c r="BI234" s="149">
        <f>IF(U234="nulová",N234,0)</f>
        <v>0</v>
      </c>
      <c r="BJ234" s="24" t="s">
        <v>11</v>
      </c>
      <c r="BK234" s="149">
        <f>ROUND(L234*K234,0)</f>
        <v>0</v>
      </c>
      <c r="BL234" s="24" t="s">
        <v>161</v>
      </c>
      <c r="BM234" s="24" t="s">
        <v>1055</v>
      </c>
    </row>
    <row r="235" spans="2:65" s="1" customFormat="1" ht="25.5" customHeight="1">
      <c r="B235" s="185"/>
      <c r="C235" s="219" t="s">
        <v>473</v>
      </c>
      <c r="D235" s="219" t="s">
        <v>163</v>
      </c>
      <c r="E235" s="220" t="s">
        <v>1056</v>
      </c>
      <c r="F235" s="221" t="s">
        <v>1057</v>
      </c>
      <c r="G235" s="221"/>
      <c r="H235" s="221"/>
      <c r="I235" s="221"/>
      <c r="J235" s="222" t="s">
        <v>166</v>
      </c>
      <c r="K235" s="223">
        <v>2.78258</v>
      </c>
      <c r="L235" s="224">
        <v>0</v>
      </c>
      <c r="M235" s="224"/>
      <c r="N235" s="225">
        <f>ROUND(L235*K235,0)</f>
        <v>0</v>
      </c>
      <c r="O235" s="225"/>
      <c r="P235" s="225"/>
      <c r="Q235" s="225"/>
      <c r="R235" s="189"/>
      <c r="T235" s="226" t="s">
        <v>5</v>
      </c>
      <c r="U235" s="58" t="s">
        <v>40</v>
      </c>
      <c r="V235" s="49"/>
      <c r="W235" s="227">
        <f>V235*K235</f>
        <v>0</v>
      </c>
      <c r="X235" s="227">
        <v>0</v>
      </c>
      <c r="Y235" s="227">
        <f>X235*K235</f>
        <v>0</v>
      </c>
      <c r="Z235" s="227">
        <v>0</v>
      </c>
      <c r="AA235" s="228">
        <f>Z235*K235</f>
        <v>0</v>
      </c>
      <c r="AR235" s="24" t="s">
        <v>161</v>
      </c>
      <c r="AT235" s="24" t="s">
        <v>163</v>
      </c>
      <c r="AU235" s="24" t="s">
        <v>11</v>
      </c>
      <c r="AY235" s="24" t="s">
        <v>162</v>
      </c>
      <c r="BE235" s="149">
        <f>IF(U235="základní",N235,0)</f>
        <v>0</v>
      </c>
      <c r="BF235" s="149">
        <f>IF(U235="snížená",N235,0)</f>
        <v>0</v>
      </c>
      <c r="BG235" s="149">
        <f>IF(U235="zákl. přenesená",N235,0)</f>
        <v>0</v>
      </c>
      <c r="BH235" s="149">
        <f>IF(U235="sníž. přenesená",N235,0)</f>
        <v>0</v>
      </c>
      <c r="BI235" s="149">
        <f>IF(U235="nulová",N235,0)</f>
        <v>0</v>
      </c>
      <c r="BJ235" s="24" t="s">
        <v>11</v>
      </c>
      <c r="BK235" s="149">
        <f>ROUND(L235*K235,0)</f>
        <v>0</v>
      </c>
      <c r="BL235" s="24" t="s">
        <v>161</v>
      </c>
      <c r="BM235" s="24" t="s">
        <v>1058</v>
      </c>
    </row>
    <row r="236" spans="2:65" s="1" customFormat="1" ht="25.5" customHeight="1">
      <c r="B236" s="185"/>
      <c r="C236" s="219" t="s">
        <v>275</v>
      </c>
      <c r="D236" s="219" t="s">
        <v>163</v>
      </c>
      <c r="E236" s="220" t="s">
        <v>1059</v>
      </c>
      <c r="F236" s="221" t="s">
        <v>1060</v>
      </c>
      <c r="G236" s="221"/>
      <c r="H236" s="221"/>
      <c r="I236" s="221"/>
      <c r="J236" s="222" t="s">
        <v>166</v>
      </c>
      <c r="K236" s="223">
        <v>2.78258</v>
      </c>
      <c r="L236" s="224">
        <v>0</v>
      </c>
      <c r="M236" s="224"/>
      <c r="N236" s="225">
        <f>ROUND(L236*K236,0)</f>
        <v>0</v>
      </c>
      <c r="O236" s="225"/>
      <c r="P236" s="225"/>
      <c r="Q236" s="225"/>
      <c r="R236" s="189"/>
      <c r="T236" s="226" t="s">
        <v>5</v>
      </c>
      <c r="U236" s="58" t="s">
        <v>40</v>
      </c>
      <c r="V236" s="49"/>
      <c r="W236" s="227">
        <f>V236*K236</f>
        <v>0</v>
      </c>
      <c r="X236" s="227">
        <v>0</v>
      </c>
      <c r="Y236" s="227">
        <f>X236*K236</f>
        <v>0</v>
      </c>
      <c r="Z236" s="227">
        <v>0</v>
      </c>
      <c r="AA236" s="228">
        <f>Z236*K236</f>
        <v>0</v>
      </c>
      <c r="AR236" s="24" t="s">
        <v>161</v>
      </c>
      <c r="AT236" s="24" t="s">
        <v>163</v>
      </c>
      <c r="AU236" s="24" t="s">
        <v>11</v>
      </c>
      <c r="AY236" s="24" t="s">
        <v>162</v>
      </c>
      <c r="BE236" s="149">
        <f>IF(U236="základní",N236,0)</f>
        <v>0</v>
      </c>
      <c r="BF236" s="149">
        <f>IF(U236="snížená",N236,0)</f>
        <v>0</v>
      </c>
      <c r="BG236" s="149">
        <f>IF(U236="zákl. přenesená",N236,0)</f>
        <v>0</v>
      </c>
      <c r="BH236" s="149">
        <f>IF(U236="sníž. přenesená",N236,0)</f>
        <v>0</v>
      </c>
      <c r="BI236" s="149">
        <f>IF(U236="nulová",N236,0)</f>
        <v>0</v>
      </c>
      <c r="BJ236" s="24" t="s">
        <v>11</v>
      </c>
      <c r="BK236" s="149">
        <f>ROUND(L236*K236,0)</f>
        <v>0</v>
      </c>
      <c r="BL236" s="24" t="s">
        <v>161</v>
      </c>
      <c r="BM236" s="24" t="s">
        <v>1061</v>
      </c>
    </row>
    <row r="237" spans="2:65" s="1" customFormat="1" ht="25.5" customHeight="1">
      <c r="B237" s="185"/>
      <c r="C237" s="219" t="s">
        <v>457</v>
      </c>
      <c r="D237" s="219" t="s">
        <v>163</v>
      </c>
      <c r="E237" s="220" t="s">
        <v>1062</v>
      </c>
      <c r="F237" s="221" t="s">
        <v>1063</v>
      </c>
      <c r="G237" s="221"/>
      <c r="H237" s="221"/>
      <c r="I237" s="221"/>
      <c r="J237" s="222" t="s">
        <v>166</v>
      </c>
      <c r="K237" s="223">
        <v>2.78258</v>
      </c>
      <c r="L237" s="224">
        <v>0</v>
      </c>
      <c r="M237" s="224"/>
      <c r="N237" s="225">
        <f>ROUND(L237*K237,0)</f>
        <v>0</v>
      </c>
      <c r="O237" s="225"/>
      <c r="P237" s="225"/>
      <c r="Q237" s="225"/>
      <c r="R237" s="189"/>
      <c r="T237" s="226" t="s">
        <v>5</v>
      </c>
      <c r="U237" s="58" t="s">
        <v>40</v>
      </c>
      <c r="V237" s="49"/>
      <c r="W237" s="227">
        <f>V237*K237</f>
        <v>0</v>
      </c>
      <c r="X237" s="227">
        <v>0</v>
      </c>
      <c r="Y237" s="227">
        <f>X237*K237</f>
        <v>0</v>
      </c>
      <c r="Z237" s="227">
        <v>0</v>
      </c>
      <c r="AA237" s="228">
        <f>Z237*K237</f>
        <v>0</v>
      </c>
      <c r="AR237" s="24" t="s">
        <v>161</v>
      </c>
      <c r="AT237" s="24" t="s">
        <v>163</v>
      </c>
      <c r="AU237" s="24" t="s">
        <v>11</v>
      </c>
      <c r="AY237" s="24" t="s">
        <v>162</v>
      </c>
      <c r="BE237" s="149">
        <f>IF(U237="základní",N237,0)</f>
        <v>0</v>
      </c>
      <c r="BF237" s="149">
        <f>IF(U237="snížená",N237,0)</f>
        <v>0</v>
      </c>
      <c r="BG237" s="149">
        <f>IF(U237="zákl. přenesená",N237,0)</f>
        <v>0</v>
      </c>
      <c r="BH237" s="149">
        <f>IF(U237="sníž. přenesená",N237,0)</f>
        <v>0</v>
      </c>
      <c r="BI237" s="149">
        <f>IF(U237="nulová",N237,0)</f>
        <v>0</v>
      </c>
      <c r="BJ237" s="24" t="s">
        <v>11</v>
      </c>
      <c r="BK237" s="149">
        <f>ROUND(L237*K237,0)</f>
        <v>0</v>
      </c>
      <c r="BL237" s="24" t="s">
        <v>161</v>
      </c>
      <c r="BM237" s="24" t="s">
        <v>1064</v>
      </c>
    </row>
    <row r="238" spans="2:65" s="1" customFormat="1" ht="25.5" customHeight="1">
      <c r="B238" s="185"/>
      <c r="C238" s="219" t="s">
        <v>283</v>
      </c>
      <c r="D238" s="219" t="s">
        <v>163</v>
      </c>
      <c r="E238" s="220" t="s">
        <v>1065</v>
      </c>
      <c r="F238" s="221" t="s">
        <v>1066</v>
      </c>
      <c r="G238" s="221"/>
      <c r="H238" s="221"/>
      <c r="I238" s="221"/>
      <c r="J238" s="222" t="s">
        <v>166</v>
      </c>
      <c r="K238" s="223">
        <v>2.78258</v>
      </c>
      <c r="L238" s="224">
        <v>0</v>
      </c>
      <c r="M238" s="224"/>
      <c r="N238" s="225">
        <f>ROUND(L238*K238,0)</f>
        <v>0</v>
      </c>
      <c r="O238" s="225"/>
      <c r="P238" s="225"/>
      <c r="Q238" s="225"/>
      <c r="R238" s="189"/>
      <c r="T238" s="226" t="s">
        <v>5</v>
      </c>
      <c r="U238" s="58" t="s">
        <v>40</v>
      </c>
      <c r="V238" s="49"/>
      <c r="W238" s="227">
        <f>V238*K238</f>
        <v>0</v>
      </c>
      <c r="X238" s="227">
        <v>0</v>
      </c>
      <c r="Y238" s="227">
        <f>X238*K238</f>
        <v>0</v>
      </c>
      <c r="Z238" s="227">
        <v>0</v>
      </c>
      <c r="AA238" s="228">
        <f>Z238*K238</f>
        <v>0</v>
      </c>
      <c r="AR238" s="24" t="s">
        <v>161</v>
      </c>
      <c r="AT238" s="24" t="s">
        <v>163</v>
      </c>
      <c r="AU238" s="24" t="s">
        <v>11</v>
      </c>
      <c r="AY238" s="24" t="s">
        <v>162</v>
      </c>
      <c r="BE238" s="149">
        <f>IF(U238="základní",N238,0)</f>
        <v>0</v>
      </c>
      <c r="BF238" s="149">
        <f>IF(U238="snížená",N238,0)</f>
        <v>0</v>
      </c>
      <c r="BG238" s="149">
        <f>IF(U238="zákl. přenesená",N238,0)</f>
        <v>0</v>
      </c>
      <c r="BH238" s="149">
        <f>IF(U238="sníž. přenesená",N238,0)</f>
        <v>0</v>
      </c>
      <c r="BI238" s="149">
        <f>IF(U238="nulová",N238,0)</f>
        <v>0</v>
      </c>
      <c r="BJ238" s="24" t="s">
        <v>11</v>
      </c>
      <c r="BK238" s="149">
        <f>ROUND(L238*K238,0)</f>
        <v>0</v>
      </c>
      <c r="BL238" s="24" t="s">
        <v>161</v>
      </c>
      <c r="BM238" s="24" t="s">
        <v>1067</v>
      </c>
    </row>
    <row r="239" spans="2:65" s="1" customFormat="1" ht="16.5" customHeight="1">
      <c r="B239" s="185"/>
      <c r="C239" s="219" t="s">
        <v>279</v>
      </c>
      <c r="D239" s="219" t="s">
        <v>163</v>
      </c>
      <c r="E239" s="220" t="s">
        <v>1068</v>
      </c>
      <c r="F239" s="221" t="s">
        <v>1069</v>
      </c>
      <c r="G239" s="221"/>
      <c r="H239" s="221"/>
      <c r="I239" s="221"/>
      <c r="J239" s="222" t="s">
        <v>166</v>
      </c>
      <c r="K239" s="223">
        <v>2.78258</v>
      </c>
      <c r="L239" s="224">
        <v>0</v>
      </c>
      <c r="M239" s="224"/>
      <c r="N239" s="225">
        <f>ROUND(L239*K239,0)</f>
        <v>0</v>
      </c>
      <c r="O239" s="225"/>
      <c r="P239" s="225"/>
      <c r="Q239" s="225"/>
      <c r="R239" s="189"/>
      <c r="T239" s="226" t="s">
        <v>5</v>
      </c>
      <c r="U239" s="58" t="s">
        <v>40</v>
      </c>
      <c r="V239" s="49"/>
      <c r="W239" s="227">
        <f>V239*K239</f>
        <v>0</v>
      </c>
      <c r="X239" s="227">
        <v>0</v>
      </c>
      <c r="Y239" s="227">
        <f>X239*K239</f>
        <v>0</v>
      </c>
      <c r="Z239" s="227">
        <v>0</v>
      </c>
      <c r="AA239" s="228">
        <f>Z239*K239</f>
        <v>0</v>
      </c>
      <c r="AR239" s="24" t="s">
        <v>161</v>
      </c>
      <c r="AT239" s="24" t="s">
        <v>163</v>
      </c>
      <c r="AU239" s="24" t="s">
        <v>11</v>
      </c>
      <c r="AY239" s="24" t="s">
        <v>162</v>
      </c>
      <c r="BE239" s="149">
        <f>IF(U239="základní",N239,0)</f>
        <v>0</v>
      </c>
      <c r="BF239" s="149">
        <f>IF(U239="snížená",N239,0)</f>
        <v>0</v>
      </c>
      <c r="BG239" s="149">
        <f>IF(U239="zákl. přenesená",N239,0)</f>
        <v>0</v>
      </c>
      <c r="BH239" s="149">
        <f>IF(U239="sníž. přenesená",N239,0)</f>
        <v>0</v>
      </c>
      <c r="BI239" s="149">
        <f>IF(U239="nulová",N239,0)</f>
        <v>0</v>
      </c>
      <c r="BJ239" s="24" t="s">
        <v>11</v>
      </c>
      <c r="BK239" s="149">
        <f>ROUND(L239*K239,0)</f>
        <v>0</v>
      </c>
      <c r="BL239" s="24" t="s">
        <v>161</v>
      </c>
      <c r="BM239" s="24" t="s">
        <v>1070</v>
      </c>
    </row>
    <row r="240" spans="2:63" s="9" customFormat="1" ht="37.4" customHeight="1">
      <c r="B240" s="207"/>
      <c r="C240" s="208"/>
      <c r="D240" s="209" t="s">
        <v>909</v>
      </c>
      <c r="E240" s="209"/>
      <c r="F240" s="209"/>
      <c r="G240" s="209"/>
      <c r="H240" s="209"/>
      <c r="I240" s="209"/>
      <c r="J240" s="209"/>
      <c r="K240" s="209"/>
      <c r="L240" s="209"/>
      <c r="M240" s="209"/>
      <c r="N240" s="229">
        <f>BK240</f>
        <v>0</v>
      </c>
      <c r="O240" s="230"/>
      <c r="P240" s="230"/>
      <c r="Q240" s="230"/>
      <c r="R240" s="212"/>
      <c r="T240" s="213"/>
      <c r="U240" s="208"/>
      <c r="V240" s="208"/>
      <c r="W240" s="214">
        <f>SUM(W241:W243)</f>
        <v>0</v>
      </c>
      <c r="X240" s="208"/>
      <c r="Y240" s="214">
        <f>SUM(Y241:Y243)</f>
        <v>0</v>
      </c>
      <c r="Z240" s="208"/>
      <c r="AA240" s="215">
        <f>SUM(AA241:AA243)</f>
        <v>0</v>
      </c>
      <c r="AR240" s="216" t="s">
        <v>11</v>
      </c>
      <c r="AT240" s="217" t="s">
        <v>74</v>
      </c>
      <c r="AU240" s="217" t="s">
        <v>75</v>
      </c>
      <c r="AY240" s="216" t="s">
        <v>162</v>
      </c>
      <c r="BK240" s="218">
        <f>SUM(BK241:BK243)</f>
        <v>0</v>
      </c>
    </row>
    <row r="241" spans="2:65" s="1" customFormat="1" ht="16.5" customHeight="1">
      <c r="B241" s="185"/>
      <c r="C241" s="219" t="s">
        <v>215</v>
      </c>
      <c r="D241" s="219" t="s">
        <v>163</v>
      </c>
      <c r="E241" s="220" t="s">
        <v>1071</v>
      </c>
      <c r="F241" s="221" t="s">
        <v>139</v>
      </c>
      <c r="G241" s="221"/>
      <c r="H241" s="221"/>
      <c r="I241" s="221"/>
      <c r="J241" s="222" t="s">
        <v>1072</v>
      </c>
      <c r="K241" s="223">
        <v>1</v>
      </c>
      <c r="L241" s="224">
        <v>0</v>
      </c>
      <c r="M241" s="224"/>
      <c r="N241" s="225">
        <f>ROUND(L241*K241,0)</f>
        <v>0</v>
      </c>
      <c r="O241" s="225"/>
      <c r="P241" s="225"/>
      <c r="Q241" s="225"/>
      <c r="R241" s="189"/>
      <c r="T241" s="226" t="s">
        <v>5</v>
      </c>
      <c r="U241" s="58" t="s">
        <v>40</v>
      </c>
      <c r="V241" s="49"/>
      <c r="W241" s="227">
        <f>V241*K241</f>
        <v>0</v>
      </c>
      <c r="X241" s="227">
        <v>0</v>
      </c>
      <c r="Y241" s="227">
        <f>X241*K241</f>
        <v>0</v>
      </c>
      <c r="Z241" s="227">
        <v>0</v>
      </c>
      <c r="AA241" s="228">
        <f>Z241*K241</f>
        <v>0</v>
      </c>
      <c r="AR241" s="24" t="s">
        <v>161</v>
      </c>
      <c r="AT241" s="24" t="s">
        <v>163</v>
      </c>
      <c r="AU241" s="24" t="s">
        <v>11</v>
      </c>
      <c r="AY241" s="24" t="s">
        <v>162</v>
      </c>
      <c r="BE241" s="149">
        <f>IF(U241="základní",N241,0)</f>
        <v>0</v>
      </c>
      <c r="BF241" s="149">
        <f>IF(U241="snížená",N241,0)</f>
        <v>0</v>
      </c>
      <c r="BG241" s="149">
        <f>IF(U241="zákl. přenesená",N241,0)</f>
        <v>0</v>
      </c>
      <c r="BH241" s="149">
        <f>IF(U241="sníž. přenesená",N241,0)</f>
        <v>0</v>
      </c>
      <c r="BI241" s="149">
        <f>IF(U241="nulová",N241,0)</f>
        <v>0</v>
      </c>
      <c r="BJ241" s="24" t="s">
        <v>11</v>
      </c>
      <c r="BK241" s="149">
        <f>ROUND(L241*K241,0)</f>
        <v>0</v>
      </c>
      <c r="BL241" s="24" t="s">
        <v>161</v>
      </c>
      <c r="BM241" s="24" t="s">
        <v>1073</v>
      </c>
    </row>
    <row r="242" spans="2:65" s="1" customFormat="1" ht="16.5" customHeight="1">
      <c r="B242" s="185"/>
      <c r="C242" s="219" t="s">
        <v>219</v>
      </c>
      <c r="D242" s="219" t="s">
        <v>163</v>
      </c>
      <c r="E242" s="220" t="s">
        <v>1074</v>
      </c>
      <c r="F242" s="221" t="s">
        <v>1075</v>
      </c>
      <c r="G242" s="221"/>
      <c r="H242" s="221"/>
      <c r="I242" s="221"/>
      <c r="J242" s="222" t="s">
        <v>1072</v>
      </c>
      <c r="K242" s="223">
        <v>1</v>
      </c>
      <c r="L242" s="224">
        <v>0</v>
      </c>
      <c r="M242" s="224"/>
      <c r="N242" s="225">
        <f>ROUND(L242*K242,0)</f>
        <v>0</v>
      </c>
      <c r="O242" s="225"/>
      <c r="P242" s="225"/>
      <c r="Q242" s="225"/>
      <c r="R242" s="189"/>
      <c r="T242" s="226" t="s">
        <v>5</v>
      </c>
      <c r="U242" s="58" t="s">
        <v>40</v>
      </c>
      <c r="V242" s="49"/>
      <c r="W242" s="227">
        <f>V242*K242</f>
        <v>0</v>
      </c>
      <c r="X242" s="227">
        <v>0</v>
      </c>
      <c r="Y242" s="227">
        <f>X242*K242</f>
        <v>0</v>
      </c>
      <c r="Z242" s="227">
        <v>0</v>
      </c>
      <c r="AA242" s="228">
        <f>Z242*K242</f>
        <v>0</v>
      </c>
      <c r="AR242" s="24" t="s">
        <v>161</v>
      </c>
      <c r="AT242" s="24" t="s">
        <v>163</v>
      </c>
      <c r="AU242" s="24" t="s">
        <v>11</v>
      </c>
      <c r="AY242" s="24" t="s">
        <v>162</v>
      </c>
      <c r="BE242" s="149">
        <f>IF(U242="základní",N242,0)</f>
        <v>0</v>
      </c>
      <c r="BF242" s="149">
        <f>IF(U242="snížená",N242,0)</f>
        <v>0</v>
      </c>
      <c r="BG242" s="149">
        <f>IF(U242="zákl. přenesená",N242,0)</f>
        <v>0</v>
      </c>
      <c r="BH242" s="149">
        <f>IF(U242="sníž. přenesená",N242,0)</f>
        <v>0</v>
      </c>
      <c r="BI242" s="149">
        <f>IF(U242="nulová",N242,0)</f>
        <v>0</v>
      </c>
      <c r="BJ242" s="24" t="s">
        <v>11</v>
      </c>
      <c r="BK242" s="149">
        <f>ROUND(L242*K242,0)</f>
        <v>0</v>
      </c>
      <c r="BL242" s="24" t="s">
        <v>161</v>
      </c>
      <c r="BM242" s="24" t="s">
        <v>1076</v>
      </c>
    </row>
    <row r="243" spans="2:65" s="1" customFormat="1" ht="25.5" customHeight="1">
      <c r="B243" s="185"/>
      <c r="C243" s="219" t="s">
        <v>232</v>
      </c>
      <c r="D243" s="219" t="s">
        <v>163</v>
      </c>
      <c r="E243" s="220" t="s">
        <v>1077</v>
      </c>
      <c r="F243" s="221" t="s">
        <v>1078</v>
      </c>
      <c r="G243" s="221"/>
      <c r="H243" s="221"/>
      <c r="I243" s="221"/>
      <c r="J243" s="222" t="s">
        <v>1072</v>
      </c>
      <c r="K243" s="223">
        <v>1</v>
      </c>
      <c r="L243" s="224">
        <v>0</v>
      </c>
      <c r="M243" s="224"/>
      <c r="N243" s="225">
        <f>ROUND(L243*K243,0)</f>
        <v>0</v>
      </c>
      <c r="O243" s="225"/>
      <c r="P243" s="225"/>
      <c r="Q243" s="225"/>
      <c r="R243" s="189"/>
      <c r="T243" s="226" t="s">
        <v>5</v>
      </c>
      <c r="U243" s="58" t="s">
        <v>40</v>
      </c>
      <c r="V243" s="49"/>
      <c r="W243" s="227">
        <f>V243*K243</f>
        <v>0</v>
      </c>
      <c r="X243" s="227">
        <v>0</v>
      </c>
      <c r="Y243" s="227">
        <f>X243*K243</f>
        <v>0</v>
      </c>
      <c r="Z243" s="227">
        <v>0</v>
      </c>
      <c r="AA243" s="228">
        <f>Z243*K243</f>
        <v>0</v>
      </c>
      <c r="AR243" s="24" t="s">
        <v>161</v>
      </c>
      <c r="AT243" s="24" t="s">
        <v>163</v>
      </c>
      <c r="AU243" s="24" t="s">
        <v>11</v>
      </c>
      <c r="AY243" s="24" t="s">
        <v>162</v>
      </c>
      <c r="BE243" s="149">
        <f>IF(U243="základní",N243,0)</f>
        <v>0</v>
      </c>
      <c r="BF243" s="149">
        <f>IF(U243="snížená",N243,0)</f>
        <v>0</v>
      </c>
      <c r="BG243" s="149">
        <f>IF(U243="zákl. přenesená",N243,0)</f>
        <v>0</v>
      </c>
      <c r="BH243" s="149">
        <f>IF(U243="sníž. přenesená",N243,0)</f>
        <v>0</v>
      </c>
      <c r="BI243" s="149">
        <f>IF(U243="nulová",N243,0)</f>
        <v>0</v>
      </c>
      <c r="BJ243" s="24" t="s">
        <v>11</v>
      </c>
      <c r="BK243" s="149">
        <f>ROUND(L243*K243,0)</f>
        <v>0</v>
      </c>
      <c r="BL243" s="24" t="s">
        <v>161</v>
      </c>
      <c r="BM243" s="24" t="s">
        <v>1079</v>
      </c>
    </row>
    <row r="244" spans="2:63" s="9" customFormat="1" ht="37.4" customHeight="1">
      <c r="B244" s="207"/>
      <c r="C244" s="208"/>
      <c r="D244" s="209" t="s">
        <v>910</v>
      </c>
      <c r="E244" s="209"/>
      <c r="F244" s="209"/>
      <c r="G244" s="209"/>
      <c r="H244" s="209"/>
      <c r="I244" s="209"/>
      <c r="J244" s="209"/>
      <c r="K244" s="209"/>
      <c r="L244" s="209"/>
      <c r="M244" s="209"/>
      <c r="N244" s="229">
        <f>BK244</f>
        <v>0</v>
      </c>
      <c r="O244" s="230"/>
      <c r="P244" s="230"/>
      <c r="Q244" s="230"/>
      <c r="R244" s="212"/>
      <c r="T244" s="213"/>
      <c r="U244" s="208"/>
      <c r="V244" s="208"/>
      <c r="W244" s="214">
        <f>SUM(W245:W250)</f>
        <v>0</v>
      </c>
      <c r="X244" s="208"/>
      <c r="Y244" s="214">
        <f>SUM(Y245:Y250)</f>
        <v>0</v>
      </c>
      <c r="Z244" s="208"/>
      <c r="AA244" s="215">
        <f>SUM(AA245:AA250)</f>
        <v>0</v>
      </c>
      <c r="AR244" s="216" t="s">
        <v>84</v>
      </c>
      <c r="AT244" s="217" t="s">
        <v>74</v>
      </c>
      <c r="AU244" s="217" t="s">
        <v>75</v>
      </c>
      <c r="AY244" s="216" t="s">
        <v>162</v>
      </c>
      <c r="BK244" s="218">
        <f>SUM(BK245:BK250)</f>
        <v>0</v>
      </c>
    </row>
    <row r="245" spans="2:65" s="1" customFormat="1" ht="25.5" customHeight="1">
      <c r="B245" s="185"/>
      <c r="C245" s="219" t="s">
        <v>440</v>
      </c>
      <c r="D245" s="219" t="s">
        <v>163</v>
      </c>
      <c r="E245" s="220" t="s">
        <v>1080</v>
      </c>
      <c r="F245" s="221" t="s">
        <v>1081</v>
      </c>
      <c r="G245" s="221"/>
      <c r="H245" s="221"/>
      <c r="I245" s="221"/>
      <c r="J245" s="222" t="s">
        <v>246</v>
      </c>
      <c r="K245" s="223">
        <v>7.2476</v>
      </c>
      <c r="L245" s="224">
        <v>0</v>
      </c>
      <c r="M245" s="224"/>
      <c r="N245" s="225">
        <f>ROUND(L245*K245,0)</f>
        <v>0</v>
      </c>
      <c r="O245" s="225"/>
      <c r="P245" s="225"/>
      <c r="Q245" s="225"/>
      <c r="R245" s="189"/>
      <c r="T245" s="226" t="s">
        <v>5</v>
      </c>
      <c r="U245" s="58" t="s">
        <v>40</v>
      </c>
      <c r="V245" s="49"/>
      <c r="W245" s="227">
        <f>V245*K245</f>
        <v>0</v>
      </c>
      <c r="X245" s="227">
        <v>0</v>
      </c>
      <c r="Y245" s="227">
        <f>X245*K245</f>
        <v>0</v>
      </c>
      <c r="Z245" s="227">
        <v>0</v>
      </c>
      <c r="AA245" s="228">
        <f>Z245*K245</f>
        <v>0</v>
      </c>
      <c r="AR245" s="24" t="s">
        <v>247</v>
      </c>
      <c r="AT245" s="24" t="s">
        <v>163</v>
      </c>
      <c r="AU245" s="24" t="s">
        <v>11</v>
      </c>
      <c r="AY245" s="24" t="s">
        <v>162</v>
      </c>
      <c r="BE245" s="149">
        <f>IF(U245="základní",N245,0)</f>
        <v>0</v>
      </c>
      <c r="BF245" s="149">
        <f>IF(U245="snížená",N245,0)</f>
        <v>0</v>
      </c>
      <c r="BG245" s="149">
        <f>IF(U245="zákl. přenesená",N245,0)</f>
        <v>0</v>
      </c>
      <c r="BH245" s="149">
        <f>IF(U245="sníž. přenesená",N245,0)</f>
        <v>0</v>
      </c>
      <c r="BI245" s="149">
        <f>IF(U245="nulová",N245,0)</f>
        <v>0</v>
      </c>
      <c r="BJ245" s="24" t="s">
        <v>11</v>
      </c>
      <c r="BK245" s="149">
        <f>ROUND(L245*K245,0)</f>
        <v>0</v>
      </c>
      <c r="BL245" s="24" t="s">
        <v>247</v>
      </c>
      <c r="BM245" s="24" t="s">
        <v>1082</v>
      </c>
    </row>
    <row r="246" spans="2:65" s="1" customFormat="1" ht="25.5" customHeight="1">
      <c r="B246" s="185"/>
      <c r="C246" s="219" t="s">
        <v>436</v>
      </c>
      <c r="D246" s="219" t="s">
        <v>163</v>
      </c>
      <c r="E246" s="220" t="s">
        <v>1083</v>
      </c>
      <c r="F246" s="221" t="s">
        <v>1084</v>
      </c>
      <c r="G246" s="221"/>
      <c r="H246" s="221"/>
      <c r="I246" s="221"/>
      <c r="J246" s="222" t="s">
        <v>246</v>
      </c>
      <c r="K246" s="223">
        <v>7.2476</v>
      </c>
      <c r="L246" s="224">
        <v>0</v>
      </c>
      <c r="M246" s="224"/>
      <c r="N246" s="225">
        <f>ROUND(L246*K246,0)</f>
        <v>0</v>
      </c>
      <c r="O246" s="225"/>
      <c r="P246" s="225"/>
      <c r="Q246" s="225"/>
      <c r="R246" s="189"/>
      <c r="T246" s="226" t="s">
        <v>5</v>
      </c>
      <c r="U246" s="58" t="s">
        <v>40</v>
      </c>
      <c r="V246" s="49"/>
      <c r="W246" s="227">
        <f>V246*K246</f>
        <v>0</v>
      </c>
      <c r="X246" s="227">
        <v>0</v>
      </c>
      <c r="Y246" s="227">
        <f>X246*K246</f>
        <v>0</v>
      </c>
      <c r="Z246" s="227">
        <v>0</v>
      </c>
      <c r="AA246" s="228">
        <f>Z246*K246</f>
        <v>0</v>
      </c>
      <c r="AR246" s="24" t="s">
        <v>247</v>
      </c>
      <c r="AT246" s="24" t="s">
        <v>163</v>
      </c>
      <c r="AU246" s="24" t="s">
        <v>11</v>
      </c>
      <c r="AY246" s="24" t="s">
        <v>162</v>
      </c>
      <c r="BE246" s="149">
        <f>IF(U246="základní",N246,0)</f>
        <v>0</v>
      </c>
      <c r="BF246" s="149">
        <f>IF(U246="snížená",N246,0)</f>
        <v>0</v>
      </c>
      <c r="BG246" s="149">
        <f>IF(U246="zákl. přenesená",N246,0)</f>
        <v>0</v>
      </c>
      <c r="BH246" s="149">
        <f>IF(U246="sníž. přenesená",N246,0)</f>
        <v>0</v>
      </c>
      <c r="BI246" s="149">
        <f>IF(U246="nulová",N246,0)</f>
        <v>0</v>
      </c>
      <c r="BJ246" s="24" t="s">
        <v>11</v>
      </c>
      <c r="BK246" s="149">
        <f>ROUND(L246*K246,0)</f>
        <v>0</v>
      </c>
      <c r="BL246" s="24" t="s">
        <v>247</v>
      </c>
      <c r="BM246" s="24" t="s">
        <v>1085</v>
      </c>
    </row>
    <row r="247" spans="2:51" s="12" customFormat="1" ht="16.5" customHeight="1">
      <c r="B247" s="267"/>
      <c r="C247" s="268"/>
      <c r="D247" s="268"/>
      <c r="E247" s="269" t="s">
        <v>5</v>
      </c>
      <c r="F247" s="286" t="s">
        <v>988</v>
      </c>
      <c r="G247" s="287"/>
      <c r="H247" s="287"/>
      <c r="I247" s="287"/>
      <c r="J247" s="268"/>
      <c r="K247" s="271">
        <v>3.8252</v>
      </c>
      <c r="L247" s="268"/>
      <c r="M247" s="268"/>
      <c r="N247" s="268"/>
      <c r="O247" s="268"/>
      <c r="P247" s="268"/>
      <c r="Q247" s="268"/>
      <c r="R247" s="272"/>
      <c r="T247" s="273"/>
      <c r="U247" s="268"/>
      <c r="V247" s="268"/>
      <c r="W247" s="268"/>
      <c r="X247" s="268"/>
      <c r="Y247" s="268"/>
      <c r="Z247" s="268"/>
      <c r="AA247" s="274"/>
      <c r="AT247" s="275" t="s">
        <v>918</v>
      </c>
      <c r="AU247" s="275" t="s">
        <v>11</v>
      </c>
      <c r="AV247" s="12" t="s">
        <v>84</v>
      </c>
      <c r="AW247" s="12" t="s">
        <v>919</v>
      </c>
      <c r="AX247" s="12" t="s">
        <v>75</v>
      </c>
      <c r="AY247" s="275" t="s">
        <v>162</v>
      </c>
    </row>
    <row r="248" spans="2:51" s="12" customFormat="1" ht="16.5" customHeight="1">
      <c r="B248" s="267"/>
      <c r="C248" s="268"/>
      <c r="D248" s="268"/>
      <c r="E248" s="269" t="s">
        <v>5</v>
      </c>
      <c r="F248" s="270" t="s">
        <v>989</v>
      </c>
      <c r="G248" s="268"/>
      <c r="H248" s="268"/>
      <c r="I248" s="268"/>
      <c r="J248" s="268"/>
      <c r="K248" s="271">
        <v>3.4224</v>
      </c>
      <c r="L248" s="268"/>
      <c r="M248" s="268"/>
      <c r="N248" s="268"/>
      <c r="O248" s="268"/>
      <c r="P248" s="268"/>
      <c r="Q248" s="268"/>
      <c r="R248" s="272"/>
      <c r="T248" s="273"/>
      <c r="U248" s="268"/>
      <c r="V248" s="268"/>
      <c r="W248" s="268"/>
      <c r="X248" s="268"/>
      <c r="Y248" s="268"/>
      <c r="Z248" s="268"/>
      <c r="AA248" s="274"/>
      <c r="AT248" s="275" t="s">
        <v>918</v>
      </c>
      <c r="AU248" s="275" t="s">
        <v>11</v>
      </c>
      <c r="AV248" s="12" t="s">
        <v>84</v>
      </c>
      <c r="AW248" s="12" t="s">
        <v>919</v>
      </c>
      <c r="AX248" s="12" t="s">
        <v>75</v>
      </c>
      <c r="AY248" s="275" t="s">
        <v>162</v>
      </c>
    </row>
    <row r="249" spans="2:51" s="13" customFormat="1" ht="16.5" customHeight="1">
      <c r="B249" s="277"/>
      <c r="C249" s="278"/>
      <c r="D249" s="278"/>
      <c r="E249" s="279" t="s">
        <v>5</v>
      </c>
      <c r="F249" s="280" t="s">
        <v>925</v>
      </c>
      <c r="G249" s="278"/>
      <c r="H249" s="278"/>
      <c r="I249" s="278"/>
      <c r="J249" s="278"/>
      <c r="K249" s="281">
        <v>7.2476</v>
      </c>
      <c r="L249" s="278"/>
      <c r="M249" s="278"/>
      <c r="N249" s="278"/>
      <c r="O249" s="278"/>
      <c r="P249" s="278"/>
      <c r="Q249" s="278"/>
      <c r="R249" s="282"/>
      <c r="T249" s="283"/>
      <c r="U249" s="278"/>
      <c r="V249" s="278"/>
      <c r="W249" s="278"/>
      <c r="X249" s="278"/>
      <c r="Y249" s="278"/>
      <c r="Z249" s="278"/>
      <c r="AA249" s="284"/>
      <c r="AT249" s="285" t="s">
        <v>918</v>
      </c>
      <c r="AU249" s="285" t="s">
        <v>11</v>
      </c>
      <c r="AV249" s="13" t="s">
        <v>161</v>
      </c>
      <c r="AW249" s="13" t="s">
        <v>919</v>
      </c>
      <c r="AX249" s="13" t="s">
        <v>11</v>
      </c>
      <c r="AY249" s="285" t="s">
        <v>162</v>
      </c>
    </row>
    <row r="250" spans="2:65" s="1" customFormat="1" ht="25.5" customHeight="1">
      <c r="B250" s="185"/>
      <c r="C250" s="219" t="s">
        <v>444</v>
      </c>
      <c r="D250" s="219" t="s">
        <v>163</v>
      </c>
      <c r="E250" s="220" t="s">
        <v>1086</v>
      </c>
      <c r="F250" s="221" t="s">
        <v>1087</v>
      </c>
      <c r="G250" s="221"/>
      <c r="H250" s="221"/>
      <c r="I250" s="221"/>
      <c r="J250" s="222" t="s">
        <v>166</v>
      </c>
      <c r="K250" s="223">
        <v>0.02667</v>
      </c>
      <c r="L250" s="224">
        <v>0</v>
      </c>
      <c r="M250" s="224"/>
      <c r="N250" s="225">
        <f>ROUND(L250*K250,0)</f>
        <v>0</v>
      </c>
      <c r="O250" s="225"/>
      <c r="P250" s="225"/>
      <c r="Q250" s="225"/>
      <c r="R250" s="189"/>
      <c r="T250" s="226" t="s">
        <v>5</v>
      </c>
      <c r="U250" s="58" t="s">
        <v>40</v>
      </c>
      <c r="V250" s="49"/>
      <c r="W250" s="227">
        <f>V250*K250</f>
        <v>0</v>
      </c>
      <c r="X250" s="227">
        <v>0</v>
      </c>
      <c r="Y250" s="227">
        <f>X250*K250</f>
        <v>0</v>
      </c>
      <c r="Z250" s="227">
        <v>0</v>
      </c>
      <c r="AA250" s="228">
        <f>Z250*K250</f>
        <v>0</v>
      </c>
      <c r="AR250" s="24" t="s">
        <v>247</v>
      </c>
      <c r="AT250" s="24" t="s">
        <v>163</v>
      </c>
      <c r="AU250" s="24" t="s">
        <v>11</v>
      </c>
      <c r="AY250" s="24" t="s">
        <v>162</v>
      </c>
      <c r="BE250" s="149">
        <f>IF(U250="základní",N250,0)</f>
        <v>0</v>
      </c>
      <c r="BF250" s="149">
        <f>IF(U250="snížená",N250,0)</f>
        <v>0</v>
      </c>
      <c r="BG250" s="149">
        <f>IF(U250="zákl. přenesená",N250,0)</f>
        <v>0</v>
      </c>
      <c r="BH250" s="149">
        <f>IF(U250="sníž. přenesená",N250,0)</f>
        <v>0</v>
      </c>
      <c r="BI250" s="149">
        <f>IF(U250="nulová",N250,0)</f>
        <v>0</v>
      </c>
      <c r="BJ250" s="24" t="s">
        <v>11</v>
      </c>
      <c r="BK250" s="149">
        <f>ROUND(L250*K250,0)</f>
        <v>0</v>
      </c>
      <c r="BL250" s="24" t="s">
        <v>247</v>
      </c>
      <c r="BM250" s="24" t="s">
        <v>1088</v>
      </c>
    </row>
    <row r="251" spans="2:63" s="9" customFormat="1" ht="37.4" customHeight="1">
      <c r="B251" s="207"/>
      <c r="C251" s="208"/>
      <c r="D251" s="209" t="s">
        <v>911</v>
      </c>
      <c r="E251" s="209"/>
      <c r="F251" s="209"/>
      <c r="G251" s="209"/>
      <c r="H251" s="209"/>
      <c r="I251" s="209"/>
      <c r="J251" s="209"/>
      <c r="K251" s="209"/>
      <c r="L251" s="209"/>
      <c r="M251" s="209"/>
      <c r="N251" s="229">
        <f>BK251</f>
        <v>0</v>
      </c>
      <c r="O251" s="230"/>
      <c r="P251" s="230"/>
      <c r="Q251" s="230"/>
      <c r="R251" s="212"/>
      <c r="T251" s="213"/>
      <c r="U251" s="208"/>
      <c r="V251" s="208"/>
      <c r="W251" s="214">
        <f>SUM(W252:W255)</f>
        <v>0</v>
      </c>
      <c r="X251" s="208"/>
      <c r="Y251" s="214">
        <f>SUM(Y252:Y255)</f>
        <v>0</v>
      </c>
      <c r="Z251" s="208"/>
      <c r="AA251" s="215">
        <f>SUM(AA252:AA255)</f>
        <v>0</v>
      </c>
      <c r="AR251" s="216" t="s">
        <v>84</v>
      </c>
      <c r="AT251" s="217" t="s">
        <v>74</v>
      </c>
      <c r="AU251" s="217" t="s">
        <v>75</v>
      </c>
      <c r="AY251" s="216" t="s">
        <v>162</v>
      </c>
      <c r="BK251" s="218">
        <f>SUM(BK252:BK255)</f>
        <v>0</v>
      </c>
    </row>
    <row r="252" spans="2:65" s="1" customFormat="1" ht="25.5" customHeight="1">
      <c r="B252" s="185"/>
      <c r="C252" s="219" t="s">
        <v>448</v>
      </c>
      <c r="D252" s="219" t="s">
        <v>163</v>
      </c>
      <c r="E252" s="220" t="s">
        <v>1089</v>
      </c>
      <c r="F252" s="221" t="s">
        <v>1090</v>
      </c>
      <c r="G252" s="221"/>
      <c r="H252" s="221"/>
      <c r="I252" s="221"/>
      <c r="J252" s="222" t="s">
        <v>226</v>
      </c>
      <c r="K252" s="223">
        <v>1.2</v>
      </c>
      <c r="L252" s="224">
        <v>0</v>
      </c>
      <c r="M252" s="224"/>
      <c r="N252" s="225">
        <f>ROUND(L252*K252,0)</f>
        <v>0</v>
      </c>
      <c r="O252" s="225"/>
      <c r="P252" s="225"/>
      <c r="Q252" s="225"/>
      <c r="R252" s="189"/>
      <c r="T252" s="226" t="s">
        <v>5</v>
      </c>
      <c r="U252" s="58" t="s">
        <v>40</v>
      </c>
      <c r="V252" s="49"/>
      <c r="W252" s="227">
        <f>V252*K252</f>
        <v>0</v>
      </c>
      <c r="X252" s="227">
        <v>0</v>
      </c>
      <c r="Y252" s="227">
        <f>X252*K252</f>
        <v>0</v>
      </c>
      <c r="Z252" s="227">
        <v>0</v>
      </c>
      <c r="AA252" s="228">
        <f>Z252*K252</f>
        <v>0</v>
      </c>
      <c r="AR252" s="24" t="s">
        <v>247</v>
      </c>
      <c r="AT252" s="24" t="s">
        <v>163</v>
      </c>
      <c r="AU252" s="24" t="s">
        <v>11</v>
      </c>
      <c r="AY252" s="24" t="s">
        <v>162</v>
      </c>
      <c r="BE252" s="149">
        <f>IF(U252="základní",N252,0)</f>
        <v>0</v>
      </c>
      <c r="BF252" s="149">
        <f>IF(U252="snížená",N252,0)</f>
        <v>0</v>
      </c>
      <c r="BG252" s="149">
        <f>IF(U252="zákl. přenesená",N252,0)</f>
        <v>0</v>
      </c>
      <c r="BH252" s="149">
        <f>IF(U252="sníž. přenesená",N252,0)</f>
        <v>0</v>
      </c>
      <c r="BI252" s="149">
        <f>IF(U252="nulová",N252,0)</f>
        <v>0</v>
      </c>
      <c r="BJ252" s="24" t="s">
        <v>11</v>
      </c>
      <c r="BK252" s="149">
        <f>ROUND(L252*K252,0)</f>
        <v>0</v>
      </c>
      <c r="BL252" s="24" t="s">
        <v>247</v>
      </c>
      <c r="BM252" s="24" t="s">
        <v>1091</v>
      </c>
    </row>
    <row r="253" spans="2:51" s="11" customFormat="1" ht="16.5" customHeight="1">
      <c r="B253" s="258"/>
      <c r="C253" s="259"/>
      <c r="D253" s="259"/>
      <c r="E253" s="260" t="s">
        <v>5</v>
      </c>
      <c r="F253" s="261" t="s">
        <v>1092</v>
      </c>
      <c r="G253" s="262"/>
      <c r="H253" s="262"/>
      <c r="I253" s="262"/>
      <c r="J253" s="259"/>
      <c r="K253" s="260" t="s">
        <v>5</v>
      </c>
      <c r="L253" s="259"/>
      <c r="M253" s="259"/>
      <c r="N253" s="259"/>
      <c r="O253" s="259"/>
      <c r="P253" s="259"/>
      <c r="Q253" s="259"/>
      <c r="R253" s="263"/>
      <c r="T253" s="264"/>
      <c r="U253" s="259"/>
      <c r="V253" s="259"/>
      <c r="W253" s="259"/>
      <c r="X253" s="259"/>
      <c r="Y253" s="259"/>
      <c r="Z253" s="259"/>
      <c r="AA253" s="265"/>
      <c r="AT253" s="266" t="s">
        <v>918</v>
      </c>
      <c r="AU253" s="266" t="s">
        <v>11</v>
      </c>
      <c r="AV253" s="11" t="s">
        <v>11</v>
      </c>
      <c r="AW253" s="11" t="s">
        <v>919</v>
      </c>
      <c r="AX253" s="11" t="s">
        <v>75</v>
      </c>
      <c r="AY253" s="266" t="s">
        <v>162</v>
      </c>
    </row>
    <row r="254" spans="2:51" s="12" customFormat="1" ht="16.5" customHeight="1">
      <c r="B254" s="267"/>
      <c r="C254" s="268"/>
      <c r="D254" s="268"/>
      <c r="E254" s="269" t="s">
        <v>5</v>
      </c>
      <c r="F254" s="270" t="s">
        <v>1010</v>
      </c>
      <c r="G254" s="268"/>
      <c r="H254" s="268"/>
      <c r="I254" s="268"/>
      <c r="J254" s="268"/>
      <c r="K254" s="271">
        <v>1.2</v>
      </c>
      <c r="L254" s="268"/>
      <c r="M254" s="268"/>
      <c r="N254" s="268"/>
      <c r="O254" s="268"/>
      <c r="P254" s="268"/>
      <c r="Q254" s="268"/>
      <c r="R254" s="272"/>
      <c r="T254" s="273"/>
      <c r="U254" s="268"/>
      <c r="V254" s="268"/>
      <c r="W254" s="268"/>
      <c r="X254" s="268"/>
      <c r="Y254" s="268"/>
      <c r="Z254" s="268"/>
      <c r="AA254" s="274"/>
      <c r="AT254" s="275" t="s">
        <v>918</v>
      </c>
      <c r="AU254" s="275" t="s">
        <v>11</v>
      </c>
      <c r="AV254" s="12" t="s">
        <v>84</v>
      </c>
      <c r="AW254" s="12" t="s">
        <v>919</v>
      </c>
      <c r="AX254" s="12" t="s">
        <v>75</v>
      </c>
      <c r="AY254" s="275" t="s">
        <v>162</v>
      </c>
    </row>
    <row r="255" spans="2:51" s="13" customFormat="1" ht="16.5" customHeight="1">
      <c r="B255" s="277"/>
      <c r="C255" s="278"/>
      <c r="D255" s="278"/>
      <c r="E255" s="279" t="s">
        <v>5</v>
      </c>
      <c r="F255" s="280" t="s">
        <v>925</v>
      </c>
      <c r="G255" s="278"/>
      <c r="H255" s="278"/>
      <c r="I255" s="278"/>
      <c r="J255" s="278"/>
      <c r="K255" s="281">
        <v>1.2</v>
      </c>
      <c r="L255" s="278"/>
      <c r="M255" s="278"/>
      <c r="N255" s="278"/>
      <c r="O255" s="278"/>
      <c r="P255" s="278"/>
      <c r="Q255" s="278"/>
      <c r="R255" s="282"/>
      <c r="T255" s="283"/>
      <c r="U255" s="278"/>
      <c r="V255" s="278"/>
      <c r="W255" s="278"/>
      <c r="X255" s="278"/>
      <c r="Y255" s="278"/>
      <c r="Z255" s="278"/>
      <c r="AA255" s="284"/>
      <c r="AT255" s="285" t="s">
        <v>918</v>
      </c>
      <c r="AU255" s="285" t="s">
        <v>11</v>
      </c>
      <c r="AV255" s="13" t="s">
        <v>161</v>
      </c>
      <c r="AW255" s="13" t="s">
        <v>919</v>
      </c>
      <c r="AX255" s="13" t="s">
        <v>11</v>
      </c>
      <c r="AY255" s="285" t="s">
        <v>162</v>
      </c>
    </row>
    <row r="256" spans="2:63" s="9" customFormat="1" ht="37.4" customHeight="1">
      <c r="B256" s="207"/>
      <c r="C256" s="208"/>
      <c r="D256" s="209" t="s">
        <v>912</v>
      </c>
      <c r="E256" s="209"/>
      <c r="F256" s="209"/>
      <c r="G256" s="209"/>
      <c r="H256" s="209"/>
      <c r="I256" s="209"/>
      <c r="J256" s="209"/>
      <c r="K256" s="209"/>
      <c r="L256" s="209"/>
      <c r="M256" s="209"/>
      <c r="N256" s="210">
        <f>BK256</f>
        <v>0</v>
      </c>
      <c r="O256" s="211"/>
      <c r="P256" s="211"/>
      <c r="Q256" s="211"/>
      <c r="R256" s="212"/>
      <c r="T256" s="213"/>
      <c r="U256" s="208"/>
      <c r="V256" s="208"/>
      <c r="W256" s="214">
        <f>SUM(W257:W260)</f>
        <v>0</v>
      </c>
      <c r="X256" s="208"/>
      <c r="Y256" s="214">
        <f>SUM(Y257:Y260)</f>
        <v>0</v>
      </c>
      <c r="Z256" s="208"/>
      <c r="AA256" s="215">
        <f>SUM(AA257:AA260)</f>
        <v>0</v>
      </c>
      <c r="AR256" s="216" t="s">
        <v>84</v>
      </c>
      <c r="AT256" s="217" t="s">
        <v>74</v>
      </c>
      <c r="AU256" s="217" t="s">
        <v>75</v>
      </c>
      <c r="AY256" s="216" t="s">
        <v>162</v>
      </c>
      <c r="BK256" s="218">
        <f>SUM(BK257:BK260)</f>
        <v>0</v>
      </c>
    </row>
    <row r="257" spans="2:65" s="1" customFormat="1" ht="25.5" customHeight="1">
      <c r="B257" s="185"/>
      <c r="C257" s="219" t="s">
        <v>453</v>
      </c>
      <c r="D257" s="219" t="s">
        <v>163</v>
      </c>
      <c r="E257" s="220" t="s">
        <v>1093</v>
      </c>
      <c r="F257" s="221" t="s">
        <v>1094</v>
      </c>
      <c r="G257" s="221"/>
      <c r="H257" s="221"/>
      <c r="I257" s="221"/>
      <c r="J257" s="222" t="s">
        <v>246</v>
      </c>
      <c r="K257" s="223">
        <v>10</v>
      </c>
      <c r="L257" s="224">
        <v>0</v>
      </c>
      <c r="M257" s="224"/>
      <c r="N257" s="225">
        <f>ROUND(L257*K257,0)</f>
        <v>0</v>
      </c>
      <c r="O257" s="225"/>
      <c r="P257" s="225"/>
      <c r="Q257" s="225"/>
      <c r="R257" s="189"/>
      <c r="T257" s="226" t="s">
        <v>5</v>
      </c>
      <c r="U257" s="58" t="s">
        <v>40</v>
      </c>
      <c r="V257" s="49"/>
      <c r="W257" s="227">
        <f>V257*K257</f>
        <v>0</v>
      </c>
      <c r="X257" s="227">
        <v>0</v>
      </c>
      <c r="Y257" s="227">
        <f>X257*K257</f>
        <v>0</v>
      </c>
      <c r="Z257" s="227">
        <v>0</v>
      </c>
      <c r="AA257" s="228">
        <f>Z257*K257</f>
        <v>0</v>
      </c>
      <c r="AR257" s="24" t="s">
        <v>247</v>
      </c>
      <c r="AT257" s="24" t="s">
        <v>163</v>
      </c>
      <c r="AU257" s="24" t="s">
        <v>11</v>
      </c>
      <c r="AY257" s="24" t="s">
        <v>162</v>
      </c>
      <c r="BE257" s="149">
        <f>IF(U257="základní",N257,0)</f>
        <v>0</v>
      </c>
      <c r="BF257" s="149">
        <f>IF(U257="snížená",N257,0)</f>
        <v>0</v>
      </c>
      <c r="BG257" s="149">
        <f>IF(U257="zákl. přenesená",N257,0)</f>
        <v>0</v>
      </c>
      <c r="BH257" s="149">
        <f>IF(U257="sníž. přenesená",N257,0)</f>
        <v>0</v>
      </c>
      <c r="BI257" s="149">
        <f>IF(U257="nulová",N257,0)</f>
        <v>0</v>
      </c>
      <c r="BJ257" s="24" t="s">
        <v>11</v>
      </c>
      <c r="BK257" s="149">
        <f>ROUND(L257*K257,0)</f>
        <v>0</v>
      </c>
      <c r="BL257" s="24" t="s">
        <v>247</v>
      </c>
      <c r="BM257" s="24" t="s">
        <v>1095</v>
      </c>
    </row>
    <row r="258" spans="2:51" s="11" customFormat="1" ht="16.5" customHeight="1">
      <c r="B258" s="258"/>
      <c r="C258" s="259"/>
      <c r="D258" s="259"/>
      <c r="E258" s="260" t="s">
        <v>5</v>
      </c>
      <c r="F258" s="261" t="s">
        <v>1096</v>
      </c>
      <c r="G258" s="262"/>
      <c r="H258" s="262"/>
      <c r="I258" s="262"/>
      <c r="J258" s="259"/>
      <c r="K258" s="260" t="s">
        <v>5</v>
      </c>
      <c r="L258" s="259"/>
      <c r="M258" s="259"/>
      <c r="N258" s="259"/>
      <c r="O258" s="259"/>
      <c r="P258" s="259"/>
      <c r="Q258" s="259"/>
      <c r="R258" s="263"/>
      <c r="T258" s="264"/>
      <c r="U258" s="259"/>
      <c r="V258" s="259"/>
      <c r="W258" s="259"/>
      <c r="X258" s="259"/>
      <c r="Y258" s="259"/>
      <c r="Z258" s="259"/>
      <c r="AA258" s="265"/>
      <c r="AT258" s="266" t="s">
        <v>918</v>
      </c>
      <c r="AU258" s="266" t="s">
        <v>11</v>
      </c>
      <c r="AV258" s="11" t="s">
        <v>11</v>
      </c>
      <c r="AW258" s="11" t="s">
        <v>919</v>
      </c>
      <c r="AX258" s="11" t="s">
        <v>75</v>
      </c>
      <c r="AY258" s="266" t="s">
        <v>162</v>
      </c>
    </row>
    <row r="259" spans="2:51" s="12" customFormat="1" ht="16.5" customHeight="1">
      <c r="B259" s="267"/>
      <c r="C259" s="268"/>
      <c r="D259" s="268"/>
      <c r="E259" s="269" t="s">
        <v>5</v>
      </c>
      <c r="F259" s="270" t="s">
        <v>1097</v>
      </c>
      <c r="G259" s="268"/>
      <c r="H259" s="268"/>
      <c r="I259" s="268"/>
      <c r="J259" s="268"/>
      <c r="K259" s="271">
        <v>10</v>
      </c>
      <c r="L259" s="268"/>
      <c r="M259" s="268"/>
      <c r="N259" s="268"/>
      <c r="O259" s="268"/>
      <c r="P259" s="268"/>
      <c r="Q259" s="268"/>
      <c r="R259" s="272"/>
      <c r="T259" s="273"/>
      <c r="U259" s="268"/>
      <c r="V259" s="268"/>
      <c r="W259" s="268"/>
      <c r="X259" s="268"/>
      <c r="Y259" s="268"/>
      <c r="Z259" s="268"/>
      <c r="AA259" s="274"/>
      <c r="AT259" s="275" t="s">
        <v>918</v>
      </c>
      <c r="AU259" s="275" t="s">
        <v>11</v>
      </c>
      <c r="AV259" s="12" t="s">
        <v>84</v>
      </c>
      <c r="AW259" s="12" t="s">
        <v>919</v>
      </c>
      <c r="AX259" s="12" t="s">
        <v>75</v>
      </c>
      <c r="AY259" s="275" t="s">
        <v>162</v>
      </c>
    </row>
    <row r="260" spans="2:51" s="13" customFormat="1" ht="16.5" customHeight="1">
      <c r="B260" s="277"/>
      <c r="C260" s="278"/>
      <c r="D260" s="278"/>
      <c r="E260" s="279" t="s">
        <v>5</v>
      </c>
      <c r="F260" s="280" t="s">
        <v>925</v>
      </c>
      <c r="G260" s="278"/>
      <c r="H260" s="278"/>
      <c r="I260" s="278"/>
      <c r="J260" s="278"/>
      <c r="K260" s="281">
        <v>10</v>
      </c>
      <c r="L260" s="278"/>
      <c r="M260" s="278"/>
      <c r="N260" s="278"/>
      <c r="O260" s="278"/>
      <c r="P260" s="278"/>
      <c r="Q260" s="278"/>
      <c r="R260" s="282"/>
      <c r="T260" s="283"/>
      <c r="U260" s="278"/>
      <c r="V260" s="278"/>
      <c r="W260" s="278"/>
      <c r="X260" s="278"/>
      <c r="Y260" s="278"/>
      <c r="Z260" s="278"/>
      <c r="AA260" s="284"/>
      <c r="AT260" s="285" t="s">
        <v>918</v>
      </c>
      <c r="AU260" s="285" t="s">
        <v>11</v>
      </c>
      <c r="AV260" s="13" t="s">
        <v>161</v>
      </c>
      <c r="AW260" s="13" t="s">
        <v>919</v>
      </c>
      <c r="AX260" s="13" t="s">
        <v>11</v>
      </c>
      <c r="AY260" s="285" t="s">
        <v>162</v>
      </c>
    </row>
    <row r="261" spans="2:63" s="1" customFormat="1" ht="49.9" customHeight="1">
      <c r="B261" s="48"/>
      <c r="C261" s="49"/>
      <c r="D261" s="209" t="s">
        <v>198</v>
      </c>
      <c r="E261" s="49"/>
      <c r="F261" s="49"/>
      <c r="G261" s="49"/>
      <c r="H261" s="49"/>
      <c r="I261" s="49"/>
      <c r="J261" s="49"/>
      <c r="K261" s="49"/>
      <c r="L261" s="49"/>
      <c r="M261" s="49"/>
      <c r="N261" s="210">
        <f>BK261</f>
        <v>0</v>
      </c>
      <c r="O261" s="211"/>
      <c r="P261" s="211"/>
      <c r="Q261" s="211"/>
      <c r="R261" s="50"/>
      <c r="T261" s="231"/>
      <c r="U261" s="49"/>
      <c r="V261" s="49"/>
      <c r="W261" s="49"/>
      <c r="X261" s="49"/>
      <c r="Y261" s="49"/>
      <c r="Z261" s="49"/>
      <c r="AA261" s="96"/>
      <c r="AT261" s="24" t="s">
        <v>74</v>
      </c>
      <c r="AU261" s="24" t="s">
        <v>75</v>
      </c>
      <c r="AY261" s="24" t="s">
        <v>199</v>
      </c>
      <c r="BK261" s="149">
        <f>SUM(BK262:BK266)</f>
        <v>0</v>
      </c>
    </row>
    <row r="262" spans="2:63" s="1" customFormat="1" ht="22.3" customHeight="1">
      <c r="B262" s="48"/>
      <c r="C262" s="232" t="s">
        <v>5</v>
      </c>
      <c r="D262" s="232" t="s">
        <v>163</v>
      </c>
      <c r="E262" s="233" t="s">
        <v>5</v>
      </c>
      <c r="F262" s="234" t="s">
        <v>5</v>
      </c>
      <c r="G262" s="234"/>
      <c r="H262" s="234"/>
      <c r="I262" s="234"/>
      <c r="J262" s="235" t="s">
        <v>5</v>
      </c>
      <c r="K262" s="236"/>
      <c r="L262" s="224"/>
      <c r="M262" s="237"/>
      <c r="N262" s="237">
        <f>BK262</f>
        <v>0</v>
      </c>
      <c r="O262" s="237"/>
      <c r="P262" s="237"/>
      <c r="Q262" s="237"/>
      <c r="R262" s="50"/>
      <c r="T262" s="226" t="s">
        <v>5</v>
      </c>
      <c r="U262" s="238" t="s">
        <v>40</v>
      </c>
      <c r="V262" s="49"/>
      <c r="W262" s="49"/>
      <c r="X262" s="49"/>
      <c r="Y262" s="49"/>
      <c r="Z262" s="49"/>
      <c r="AA262" s="96"/>
      <c r="AT262" s="24" t="s">
        <v>199</v>
      </c>
      <c r="AU262" s="24" t="s">
        <v>11</v>
      </c>
      <c r="AY262" s="24" t="s">
        <v>199</v>
      </c>
      <c r="BE262" s="149">
        <f>IF(U262="základní",N262,0)</f>
        <v>0</v>
      </c>
      <c r="BF262" s="149">
        <f>IF(U262="snížená",N262,0)</f>
        <v>0</v>
      </c>
      <c r="BG262" s="149">
        <f>IF(U262="zákl. přenesená",N262,0)</f>
        <v>0</v>
      </c>
      <c r="BH262" s="149">
        <f>IF(U262="sníž. přenesená",N262,0)</f>
        <v>0</v>
      </c>
      <c r="BI262" s="149">
        <f>IF(U262="nulová",N262,0)</f>
        <v>0</v>
      </c>
      <c r="BJ262" s="24" t="s">
        <v>11</v>
      </c>
      <c r="BK262" s="149">
        <f>L262*K262</f>
        <v>0</v>
      </c>
    </row>
    <row r="263" spans="2:63" s="1" customFormat="1" ht="22.3" customHeight="1">
      <c r="B263" s="48"/>
      <c r="C263" s="232" t="s">
        <v>5</v>
      </c>
      <c r="D263" s="232" t="s">
        <v>163</v>
      </c>
      <c r="E263" s="233" t="s">
        <v>5</v>
      </c>
      <c r="F263" s="234" t="s">
        <v>5</v>
      </c>
      <c r="G263" s="234"/>
      <c r="H263" s="234"/>
      <c r="I263" s="234"/>
      <c r="J263" s="235" t="s">
        <v>5</v>
      </c>
      <c r="K263" s="236"/>
      <c r="L263" s="224"/>
      <c r="M263" s="237"/>
      <c r="N263" s="237">
        <f>BK263</f>
        <v>0</v>
      </c>
      <c r="O263" s="237"/>
      <c r="P263" s="237"/>
      <c r="Q263" s="237"/>
      <c r="R263" s="50"/>
      <c r="T263" s="226" t="s">
        <v>5</v>
      </c>
      <c r="U263" s="238" t="s">
        <v>40</v>
      </c>
      <c r="V263" s="49"/>
      <c r="W263" s="49"/>
      <c r="X263" s="49"/>
      <c r="Y263" s="49"/>
      <c r="Z263" s="49"/>
      <c r="AA263" s="96"/>
      <c r="AT263" s="24" t="s">
        <v>199</v>
      </c>
      <c r="AU263" s="24" t="s">
        <v>11</v>
      </c>
      <c r="AY263" s="24" t="s">
        <v>199</v>
      </c>
      <c r="BE263" s="149">
        <f>IF(U263="základní",N263,0)</f>
        <v>0</v>
      </c>
      <c r="BF263" s="149">
        <f>IF(U263="snížená",N263,0)</f>
        <v>0</v>
      </c>
      <c r="BG263" s="149">
        <f>IF(U263="zákl. přenesená",N263,0)</f>
        <v>0</v>
      </c>
      <c r="BH263" s="149">
        <f>IF(U263="sníž. přenesená",N263,0)</f>
        <v>0</v>
      </c>
      <c r="BI263" s="149">
        <f>IF(U263="nulová",N263,0)</f>
        <v>0</v>
      </c>
      <c r="BJ263" s="24" t="s">
        <v>11</v>
      </c>
      <c r="BK263" s="149">
        <f>L263*K263</f>
        <v>0</v>
      </c>
    </row>
    <row r="264" spans="2:63" s="1" customFormat="1" ht="22.3" customHeight="1">
      <c r="B264" s="48"/>
      <c r="C264" s="232" t="s">
        <v>5</v>
      </c>
      <c r="D264" s="232" t="s">
        <v>163</v>
      </c>
      <c r="E264" s="233" t="s">
        <v>5</v>
      </c>
      <c r="F264" s="234" t="s">
        <v>5</v>
      </c>
      <c r="G264" s="234"/>
      <c r="H264" s="234"/>
      <c r="I264" s="234"/>
      <c r="J264" s="235" t="s">
        <v>5</v>
      </c>
      <c r="K264" s="236"/>
      <c r="L264" s="224"/>
      <c r="M264" s="237"/>
      <c r="N264" s="237">
        <f>BK264</f>
        <v>0</v>
      </c>
      <c r="O264" s="237"/>
      <c r="P264" s="237"/>
      <c r="Q264" s="237"/>
      <c r="R264" s="50"/>
      <c r="T264" s="226" t="s">
        <v>5</v>
      </c>
      <c r="U264" s="238" t="s">
        <v>40</v>
      </c>
      <c r="V264" s="49"/>
      <c r="W264" s="49"/>
      <c r="X264" s="49"/>
      <c r="Y264" s="49"/>
      <c r="Z264" s="49"/>
      <c r="AA264" s="96"/>
      <c r="AT264" s="24" t="s">
        <v>199</v>
      </c>
      <c r="AU264" s="24" t="s">
        <v>11</v>
      </c>
      <c r="AY264" s="24" t="s">
        <v>199</v>
      </c>
      <c r="BE264" s="149">
        <f>IF(U264="základní",N264,0)</f>
        <v>0</v>
      </c>
      <c r="BF264" s="149">
        <f>IF(U264="snížená",N264,0)</f>
        <v>0</v>
      </c>
      <c r="BG264" s="149">
        <f>IF(U264="zákl. přenesená",N264,0)</f>
        <v>0</v>
      </c>
      <c r="BH264" s="149">
        <f>IF(U264="sníž. přenesená",N264,0)</f>
        <v>0</v>
      </c>
      <c r="BI264" s="149">
        <f>IF(U264="nulová",N264,0)</f>
        <v>0</v>
      </c>
      <c r="BJ264" s="24" t="s">
        <v>11</v>
      </c>
      <c r="BK264" s="149">
        <f>L264*K264</f>
        <v>0</v>
      </c>
    </row>
    <row r="265" spans="2:63" s="1" customFormat="1" ht="22.3" customHeight="1">
      <c r="B265" s="48"/>
      <c r="C265" s="232" t="s">
        <v>5</v>
      </c>
      <c r="D265" s="232" t="s">
        <v>163</v>
      </c>
      <c r="E265" s="233" t="s">
        <v>5</v>
      </c>
      <c r="F265" s="234" t="s">
        <v>5</v>
      </c>
      <c r="G265" s="234"/>
      <c r="H265" s="234"/>
      <c r="I265" s="234"/>
      <c r="J265" s="235" t="s">
        <v>5</v>
      </c>
      <c r="K265" s="236"/>
      <c r="L265" s="224"/>
      <c r="M265" s="237"/>
      <c r="N265" s="237">
        <f>BK265</f>
        <v>0</v>
      </c>
      <c r="O265" s="237"/>
      <c r="P265" s="237"/>
      <c r="Q265" s="237"/>
      <c r="R265" s="50"/>
      <c r="T265" s="226" t="s">
        <v>5</v>
      </c>
      <c r="U265" s="238" t="s">
        <v>40</v>
      </c>
      <c r="V265" s="49"/>
      <c r="W265" s="49"/>
      <c r="X265" s="49"/>
      <c r="Y265" s="49"/>
      <c r="Z265" s="49"/>
      <c r="AA265" s="96"/>
      <c r="AT265" s="24" t="s">
        <v>199</v>
      </c>
      <c r="AU265" s="24" t="s">
        <v>11</v>
      </c>
      <c r="AY265" s="24" t="s">
        <v>199</v>
      </c>
      <c r="BE265" s="149">
        <f>IF(U265="základní",N265,0)</f>
        <v>0</v>
      </c>
      <c r="BF265" s="149">
        <f>IF(U265="snížená",N265,0)</f>
        <v>0</v>
      </c>
      <c r="BG265" s="149">
        <f>IF(U265="zákl. přenesená",N265,0)</f>
        <v>0</v>
      </c>
      <c r="BH265" s="149">
        <f>IF(U265="sníž. přenesená",N265,0)</f>
        <v>0</v>
      </c>
      <c r="BI265" s="149">
        <f>IF(U265="nulová",N265,0)</f>
        <v>0</v>
      </c>
      <c r="BJ265" s="24" t="s">
        <v>11</v>
      </c>
      <c r="BK265" s="149">
        <f>L265*K265</f>
        <v>0</v>
      </c>
    </row>
    <row r="266" spans="2:63" s="1" customFormat="1" ht="22.3" customHeight="1">
      <c r="B266" s="48"/>
      <c r="C266" s="232" t="s">
        <v>5</v>
      </c>
      <c r="D266" s="232" t="s">
        <v>163</v>
      </c>
      <c r="E266" s="233" t="s">
        <v>5</v>
      </c>
      <c r="F266" s="234" t="s">
        <v>5</v>
      </c>
      <c r="G266" s="234"/>
      <c r="H266" s="234"/>
      <c r="I266" s="234"/>
      <c r="J266" s="235" t="s">
        <v>5</v>
      </c>
      <c r="K266" s="236"/>
      <c r="L266" s="224"/>
      <c r="M266" s="237"/>
      <c r="N266" s="237">
        <f>BK266</f>
        <v>0</v>
      </c>
      <c r="O266" s="237"/>
      <c r="P266" s="237"/>
      <c r="Q266" s="237"/>
      <c r="R266" s="50"/>
      <c r="T266" s="226" t="s">
        <v>5</v>
      </c>
      <c r="U266" s="238" t="s">
        <v>40</v>
      </c>
      <c r="V266" s="74"/>
      <c r="W266" s="74"/>
      <c r="X266" s="74"/>
      <c r="Y266" s="74"/>
      <c r="Z266" s="74"/>
      <c r="AA266" s="76"/>
      <c r="AT266" s="24" t="s">
        <v>199</v>
      </c>
      <c r="AU266" s="24" t="s">
        <v>11</v>
      </c>
      <c r="AY266" s="24" t="s">
        <v>199</v>
      </c>
      <c r="BE266" s="149">
        <f>IF(U266="základní",N266,0)</f>
        <v>0</v>
      </c>
      <c r="BF266" s="149">
        <f>IF(U266="snížená",N266,0)</f>
        <v>0</v>
      </c>
      <c r="BG266" s="149">
        <f>IF(U266="zákl. přenesená",N266,0)</f>
        <v>0</v>
      </c>
      <c r="BH266" s="149">
        <f>IF(U266="sníž. přenesená",N266,0)</f>
        <v>0</v>
      </c>
      <c r="BI266" s="149">
        <f>IF(U266="nulová",N266,0)</f>
        <v>0</v>
      </c>
      <c r="BJ266" s="24" t="s">
        <v>11</v>
      </c>
      <c r="BK266" s="149">
        <f>L266*K266</f>
        <v>0</v>
      </c>
    </row>
    <row r="267" spans="2:18" s="1" customFormat="1" ht="6.95" customHeight="1">
      <c r="B267" s="77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9"/>
    </row>
  </sheetData>
  <mergeCells count="319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8:Q108"/>
    <mergeCell ref="D109:H109"/>
    <mergeCell ref="N109:Q109"/>
    <mergeCell ref="D110:H110"/>
    <mergeCell ref="N110:Q110"/>
    <mergeCell ref="D111:H111"/>
    <mergeCell ref="N111:Q111"/>
    <mergeCell ref="D112:H112"/>
    <mergeCell ref="N112:Q112"/>
    <mergeCell ref="D113:H113"/>
    <mergeCell ref="N113:Q113"/>
    <mergeCell ref="N114:Q114"/>
    <mergeCell ref="L116:Q116"/>
    <mergeCell ref="C122:Q122"/>
    <mergeCell ref="F124:P124"/>
    <mergeCell ref="F125:P125"/>
    <mergeCell ref="F126:P126"/>
    <mergeCell ref="M128:P128"/>
    <mergeCell ref="M130:Q130"/>
    <mergeCell ref="M131:Q131"/>
    <mergeCell ref="F133:I133"/>
    <mergeCell ref="L133:M133"/>
    <mergeCell ref="N133:Q133"/>
    <mergeCell ref="F136:I136"/>
    <mergeCell ref="L136:M136"/>
    <mergeCell ref="N136:Q136"/>
    <mergeCell ref="F137:I137"/>
    <mergeCell ref="F138:I138"/>
    <mergeCell ref="F139:I139"/>
    <mergeCell ref="F140:I140"/>
    <mergeCell ref="F141:I141"/>
    <mergeCell ref="F142:I142"/>
    <mergeCell ref="F143:I143"/>
    <mergeCell ref="F144:I144"/>
    <mergeCell ref="L144:M144"/>
    <mergeCell ref="N144:Q144"/>
    <mergeCell ref="F145:I145"/>
    <mergeCell ref="L145:M145"/>
    <mergeCell ref="N145:Q145"/>
    <mergeCell ref="F147:I147"/>
    <mergeCell ref="L147:M147"/>
    <mergeCell ref="N147:Q147"/>
    <mergeCell ref="F148:I148"/>
    <mergeCell ref="F149:I149"/>
    <mergeCell ref="F150:I150"/>
    <mergeCell ref="F151:I151"/>
    <mergeCell ref="F152:I152"/>
    <mergeCell ref="F153:I153"/>
    <mergeCell ref="F154:I154"/>
    <mergeCell ref="F155:I155"/>
    <mergeCell ref="F156:I156"/>
    <mergeCell ref="L156:M156"/>
    <mergeCell ref="N156:Q156"/>
    <mergeCell ref="F157:I157"/>
    <mergeCell ref="L157:M157"/>
    <mergeCell ref="N157:Q157"/>
    <mergeCell ref="F158:I158"/>
    <mergeCell ref="F159:I159"/>
    <mergeCell ref="F160:I160"/>
    <mergeCell ref="F161:I161"/>
    <mergeCell ref="L161:M161"/>
    <mergeCell ref="N161:Q161"/>
    <mergeCell ref="F162:I162"/>
    <mergeCell ref="F163:I163"/>
    <mergeCell ref="F164:I164"/>
    <mergeCell ref="F165:I165"/>
    <mergeCell ref="F166:I166"/>
    <mergeCell ref="F167:I167"/>
    <mergeCell ref="L167:M167"/>
    <mergeCell ref="N167:Q167"/>
    <mergeCell ref="F169:I169"/>
    <mergeCell ref="L169:M169"/>
    <mergeCell ref="N169:Q169"/>
    <mergeCell ref="F170:I170"/>
    <mergeCell ref="F171:I171"/>
    <mergeCell ref="F172:I172"/>
    <mergeCell ref="F173:I173"/>
    <mergeCell ref="L173:M173"/>
    <mergeCell ref="N173:Q173"/>
    <mergeCell ref="F174:I174"/>
    <mergeCell ref="L174:M174"/>
    <mergeCell ref="N174:Q174"/>
    <mergeCell ref="F176:I176"/>
    <mergeCell ref="L176:M176"/>
    <mergeCell ref="N176:Q176"/>
    <mergeCell ref="F177:I177"/>
    <mergeCell ref="F178:I178"/>
    <mergeCell ref="F179:I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F184:I184"/>
    <mergeCell ref="F185:I185"/>
    <mergeCell ref="F186:I186"/>
    <mergeCell ref="L186:M186"/>
    <mergeCell ref="N186:Q186"/>
    <mergeCell ref="F187:I187"/>
    <mergeCell ref="F188:I188"/>
    <mergeCell ref="F189:I189"/>
    <mergeCell ref="F191:I191"/>
    <mergeCell ref="L191:M191"/>
    <mergeCell ref="N191:Q191"/>
    <mergeCell ref="F192:I192"/>
    <mergeCell ref="F193:I193"/>
    <mergeCell ref="F194:I194"/>
    <mergeCell ref="F195:I195"/>
    <mergeCell ref="F196:I196"/>
    <mergeCell ref="F197:I197"/>
    <mergeCell ref="F198:I198"/>
    <mergeCell ref="F200:I200"/>
    <mergeCell ref="L200:M200"/>
    <mergeCell ref="N200:Q200"/>
    <mergeCell ref="F202:I202"/>
    <mergeCell ref="L202:M202"/>
    <mergeCell ref="N202:Q202"/>
    <mergeCell ref="F204:I204"/>
    <mergeCell ref="L204:M204"/>
    <mergeCell ref="N204:Q204"/>
    <mergeCell ref="F205:I205"/>
    <mergeCell ref="L205:M205"/>
    <mergeCell ref="N205:Q205"/>
    <mergeCell ref="F206:I206"/>
    <mergeCell ref="F207:I207"/>
    <mergeCell ref="F208:I208"/>
    <mergeCell ref="L208:M208"/>
    <mergeCell ref="N208:Q208"/>
    <mergeCell ref="F210:I210"/>
    <mergeCell ref="L210:M210"/>
    <mergeCell ref="N210:Q210"/>
    <mergeCell ref="F211:I211"/>
    <mergeCell ref="L211:M211"/>
    <mergeCell ref="N211:Q211"/>
    <mergeCell ref="F212:I212"/>
    <mergeCell ref="F213:I213"/>
    <mergeCell ref="F214:I214"/>
    <mergeCell ref="F215:I215"/>
    <mergeCell ref="L215:M215"/>
    <mergeCell ref="N215:Q215"/>
    <mergeCell ref="F216:I216"/>
    <mergeCell ref="F217:I217"/>
    <mergeCell ref="F218:I218"/>
    <mergeCell ref="F219:I219"/>
    <mergeCell ref="L219:M219"/>
    <mergeCell ref="N219:Q219"/>
    <mergeCell ref="F220:I220"/>
    <mergeCell ref="L220:M220"/>
    <mergeCell ref="N220:Q220"/>
    <mergeCell ref="F221:I221"/>
    <mergeCell ref="F222:I222"/>
    <mergeCell ref="F224:I224"/>
    <mergeCell ref="L224:M224"/>
    <mergeCell ref="N224:Q224"/>
    <mergeCell ref="F225:I225"/>
    <mergeCell ref="F226:I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1:I231"/>
    <mergeCell ref="L231:M231"/>
    <mergeCell ref="N231:Q231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5:I245"/>
    <mergeCell ref="L245:M245"/>
    <mergeCell ref="N245:Q245"/>
    <mergeCell ref="F246:I246"/>
    <mergeCell ref="L246:M246"/>
    <mergeCell ref="N246:Q246"/>
    <mergeCell ref="F247:I247"/>
    <mergeCell ref="F248:I248"/>
    <mergeCell ref="F249:I249"/>
    <mergeCell ref="F250:I250"/>
    <mergeCell ref="L250:M250"/>
    <mergeCell ref="N250:Q250"/>
    <mergeCell ref="F252:I252"/>
    <mergeCell ref="L252:M252"/>
    <mergeCell ref="N252:Q252"/>
    <mergeCell ref="F253:I253"/>
    <mergeCell ref="F254:I254"/>
    <mergeCell ref="F255:I255"/>
    <mergeCell ref="F257:I257"/>
    <mergeCell ref="L257:M257"/>
    <mergeCell ref="N257:Q257"/>
    <mergeCell ref="F258:I258"/>
    <mergeCell ref="F259:I259"/>
    <mergeCell ref="F260:I260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N134:Q134"/>
    <mergeCell ref="N135:Q135"/>
    <mergeCell ref="N146:Q146"/>
    <mergeCell ref="N168:Q168"/>
    <mergeCell ref="N175:Q175"/>
    <mergeCell ref="N190:Q190"/>
    <mergeCell ref="N199:Q199"/>
    <mergeCell ref="N201:Q201"/>
    <mergeCell ref="N203:Q203"/>
    <mergeCell ref="N209:Q209"/>
    <mergeCell ref="N223:Q223"/>
    <mergeCell ref="N230:Q230"/>
    <mergeCell ref="N232:Q232"/>
    <mergeCell ref="N240:Q240"/>
    <mergeCell ref="N244:Q244"/>
    <mergeCell ref="N251:Q251"/>
    <mergeCell ref="N256:Q256"/>
    <mergeCell ref="N261:Q261"/>
    <mergeCell ref="H1:K1"/>
    <mergeCell ref="S2:AC2"/>
  </mergeCells>
  <dataValidations count="2">
    <dataValidation type="list" allowBlank="1" showInputMessage="1" showErrorMessage="1" error="Povoleny jsou hodnoty K, M." sqref="D262:D267">
      <formula1>"K, M"</formula1>
    </dataValidation>
    <dataValidation type="list" allowBlank="1" showInputMessage="1" showErrorMessage="1" error="Povoleny jsou hodnoty základní, snížená, zákl. přenesená, sníž. přenesená, nulová." sqref="U262:U267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7" display="2) Rekapitulace rozpočtu"/>
    <hyperlink ref="L1" location="C13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Řehák</dc:creator>
  <cp:keywords/>
  <dc:description/>
  <cp:lastModifiedBy>Radek Řehák</cp:lastModifiedBy>
  <dcterms:created xsi:type="dcterms:W3CDTF">2018-08-13T12:07:08Z</dcterms:created>
  <dcterms:modified xsi:type="dcterms:W3CDTF">2018-08-13T12:07:14Z</dcterms:modified>
  <cp:category/>
  <cp:version/>
  <cp:contentType/>
  <cp:contentStatus/>
</cp:coreProperties>
</file>