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5440" windowHeight="15840" activeTab="1"/>
  </bookViews>
  <sheets>
    <sheet name="Pokyny pro vyplnění" sheetId="11" r:id="rId1"/>
    <sheet name="Stavba" sheetId="1" r:id="rId2"/>
    <sheet name="VzorPolozky" sheetId="10" state="hidden" r:id="rId3"/>
    <sheet name="2021004 202100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'2021004 2021004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'2021004 2021004 Pol'!$A$1:$X$61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G41" i="1"/>
  <c r="F41" i="1"/>
  <c r="G40" i="1"/>
  <c r="F40" i="1"/>
  <c r="H40" i="1" s="1"/>
  <c r="I40" i="1" s="1"/>
  <c r="G39" i="1"/>
  <c r="F39" i="1"/>
  <c r="G51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O8" i="12" s="1"/>
  <c r="Q12" i="12"/>
  <c r="V12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9" i="12"/>
  <c r="M19" i="12" s="1"/>
  <c r="I19" i="12"/>
  <c r="I18" i="12" s="1"/>
  <c r="K19" i="12"/>
  <c r="K18" i="12" s="1"/>
  <c r="O19" i="12"/>
  <c r="Q19" i="12"/>
  <c r="Q18" i="12" s="1"/>
  <c r="V19" i="12"/>
  <c r="V18" i="12" s="1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G24" i="12"/>
  <c r="G18" i="12" s="1"/>
  <c r="I24" i="12"/>
  <c r="K24" i="12"/>
  <c r="O24" i="12"/>
  <c r="O18" i="12" s="1"/>
  <c r="Q24" i="12"/>
  <c r="V24" i="12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8" i="12"/>
  <c r="G27" i="12" s="1"/>
  <c r="I28" i="12"/>
  <c r="I27" i="12" s="1"/>
  <c r="K28" i="12"/>
  <c r="K27" i="12" s="1"/>
  <c r="O28" i="12"/>
  <c r="O27" i="12" s="1"/>
  <c r="Q28" i="12"/>
  <c r="Q27" i="12" s="1"/>
  <c r="V28" i="12"/>
  <c r="V27" i="12" s="1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K36" i="12"/>
  <c r="V36" i="12"/>
  <c r="G37" i="12"/>
  <c r="G36" i="12" s="1"/>
  <c r="I37" i="12"/>
  <c r="I36" i="12" s="1"/>
  <c r="K37" i="12"/>
  <c r="M37" i="12"/>
  <c r="M36" i="12" s="1"/>
  <c r="O37" i="12"/>
  <c r="O36" i="12" s="1"/>
  <c r="Q37" i="12"/>
  <c r="Q36" i="12" s="1"/>
  <c r="V37" i="12"/>
  <c r="G38" i="12"/>
  <c r="O38" i="12"/>
  <c r="G39" i="12"/>
  <c r="I39" i="12"/>
  <c r="I38" i="12" s="1"/>
  <c r="K39" i="12"/>
  <c r="K38" i="12" s="1"/>
  <c r="M39" i="12"/>
  <c r="M38" i="12" s="1"/>
  <c r="O39" i="12"/>
  <c r="Q39" i="12"/>
  <c r="Q38" i="12" s="1"/>
  <c r="V39" i="12"/>
  <c r="V38" i="12" s="1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O42" i="12"/>
  <c r="G43" i="12"/>
  <c r="I43" i="12"/>
  <c r="I42" i="12" s="1"/>
  <c r="K43" i="12"/>
  <c r="K42" i="12" s="1"/>
  <c r="M43" i="12"/>
  <c r="M42" i="12" s="1"/>
  <c r="O43" i="12"/>
  <c r="Q43" i="12"/>
  <c r="Q42" i="12" s="1"/>
  <c r="V43" i="12"/>
  <c r="V42" i="12" s="1"/>
  <c r="K45" i="12"/>
  <c r="V45" i="12"/>
  <c r="G46" i="12"/>
  <c r="G45" i="12" s="1"/>
  <c r="I46" i="12"/>
  <c r="I45" i="12" s="1"/>
  <c r="K46" i="12"/>
  <c r="M46" i="12"/>
  <c r="O46" i="12"/>
  <c r="O45" i="12" s="1"/>
  <c r="Q46" i="12"/>
  <c r="Q45" i="12" s="1"/>
  <c r="V46" i="12"/>
  <c r="G47" i="12"/>
  <c r="M47" i="12" s="1"/>
  <c r="I47" i="12"/>
  <c r="K47" i="12"/>
  <c r="O47" i="12"/>
  <c r="Q47" i="12"/>
  <c r="V47" i="12"/>
  <c r="I48" i="12"/>
  <c r="Q48" i="12"/>
  <c r="G49" i="12"/>
  <c r="M49" i="12" s="1"/>
  <c r="M48" i="12" s="1"/>
  <c r="I49" i="12"/>
  <c r="K49" i="12"/>
  <c r="K48" i="12" s="1"/>
  <c r="O49" i="12"/>
  <c r="O48" i="12" s="1"/>
  <c r="Q49" i="12"/>
  <c r="V49" i="12"/>
  <c r="V48" i="12" s="1"/>
  <c r="AE51" i="12"/>
  <c r="I20" i="1"/>
  <c r="I19" i="1"/>
  <c r="I18" i="1"/>
  <c r="I17" i="1"/>
  <c r="I16" i="1"/>
  <c r="I57" i="1"/>
  <c r="J56" i="1" s="1"/>
  <c r="F42" i="1"/>
  <c r="G42" i="1"/>
  <c r="G25" i="1" s="1"/>
  <c r="A25" i="1" s="1"/>
  <c r="H41" i="1"/>
  <c r="I41" i="1" s="1"/>
  <c r="H39" i="1"/>
  <c r="I39" i="1" s="1"/>
  <c r="I42" i="1" s="1"/>
  <c r="J53" i="1" l="1"/>
  <c r="J51" i="1"/>
  <c r="J55" i="1"/>
  <c r="J49" i="1"/>
  <c r="G26" i="1"/>
  <c r="A26" i="1"/>
  <c r="G28" i="1"/>
  <c r="G23" i="1"/>
  <c r="M45" i="12"/>
  <c r="G48" i="12"/>
  <c r="M28" i="12"/>
  <c r="M27" i="12" s="1"/>
  <c r="M24" i="12"/>
  <c r="M18" i="12" s="1"/>
  <c r="M12" i="12"/>
  <c r="M8" i="12" s="1"/>
  <c r="AF51" i="12"/>
  <c r="J50" i="1"/>
  <c r="J52" i="1"/>
  <c r="J54" i="1"/>
  <c r="J40" i="1"/>
  <c r="J41" i="1"/>
  <c r="J39" i="1"/>
  <c r="J42" i="1" s="1"/>
  <c r="H42" i="1"/>
  <c r="I21" i="1"/>
  <c r="J28" i="1"/>
  <c r="J26" i="1"/>
  <c r="G38" i="1"/>
  <c r="F38" i="1"/>
  <c r="J23" i="1"/>
  <c r="J24" i="1"/>
  <c r="J25" i="1"/>
  <c r="J27" i="1"/>
  <c r="E24" i="1"/>
  <c r="E26" i="1"/>
  <c r="A23" i="1" l="1"/>
  <c r="J57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Fanda-PC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<sst xmlns="http://schemas.openxmlformats.org/spreadsheetml/2006/main" count="389" uniqueCount="182">
  <si>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</si>
  <si>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</si>
  <si>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</si>
  <si>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</si>
  <si>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</si>
  <si>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</si>
  <si>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</si>
  <si>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</si>
  <si>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</si>
  <si>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</si>
  <si>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</si>
  <si>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</si>
  <si>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</si>
  <si>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</si>
  <si>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</si>
  <si>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</si>
  <si>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</si>
  <si>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</si>
  <si>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</si>
  <si>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</si>
  <si>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</si>
  <si>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</si>
  <si>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</si>
  <si>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</si>
  <si>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</si>
  <si>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</si>
  <si>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</si>
  <si>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</si>
  <si>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</si>
  <si>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</si>
  <si>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</si>
  <si>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</si>
  <si>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</si>
  <si>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</si>
  <si>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</si>
  <si>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</si>
  <si>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</si>
  <si>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</si>
  <si>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</si>
  <si>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</si>
  <si>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</si>
  <si>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</si>
  <si>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</si>
  <si>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2021004</t>
  </si>
  <si>
    <t>Město Litomyšl - oprava fasády domu, Purkyňova 918, SZ strana</t>
  </si>
  <si>
    <t>Objekt:</t>
  </si>
  <si>
    <t>Rozpočet:</t>
  </si>
  <si>
    <t xml:space="preserve">Město Litomyšl </t>
  </si>
  <si>
    <t>Bří Šťastných 1000</t>
  </si>
  <si>
    <t>Litomyšl</t>
  </si>
  <si>
    <t>57020</t>
  </si>
  <si>
    <t>Stavební sdružení Boštík s.r.o.</t>
  </si>
  <si>
    <t>Poříčí u Litomyšle  117</t>
  </si>
  <si>
    <t>25936484</t>
  </si>
  <si>
    <t>CZ25936484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</si>
  <si>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</si>
  <si>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</si>
  <si>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</si>
  <si>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</si>
  <si>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</si>
  <si>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</si>
  <si>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</si>
  <si>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94</t>
  </si>
  <si>
    <t>Lešení a stavební výtahy</t>
  </si>
  <si>
    <t>96</t>
  </si>
  <si>
    <t>Bourání konstrukcí</t>
  </si>
  <si>
    <t>99</t>
  </si>
  <si>
    <t>Staveništní přesun hmot</t>
  </si>
  <si>
    <t>764</t>
  </si>
  <si>
    <t>Konstrukce klempířské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</si>
  <si>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</si>
  <si>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</si>
  <si>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</si>
  <si>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</si>
  <si>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</si>
  <si>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</si>
  <si>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</si>
  <si>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</si>
  <si>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</si>
  <si>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</si>
  <si>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</si>
  <si>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</si>
  <si>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</si>
  <si>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</si>
  <si>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</si>
  <si>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</si>
  <si>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</si>
  <si>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</si>
  <si>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</si>
  <si>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</si>
  <si>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</si>
  <si>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</si>
  <si>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</si>
  <si>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</si>
  <si>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</si>
  <si>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</si>
  <si>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</si>
  <si>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</si>
  <si>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</si>
  <si>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</si>
  <si>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</si>
  <si>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620991121</t>
  </si>
  <si>
    <t>Zakrývání výplní vnějších otvorů z lešení</t>
  </si>
  <si>
    <t>m2</t>
  </si>
  <si>
    <t>RTS 21/ I</t>
  </si>
  <si>
    <t>Práce</t>
  </si>
  <si>
    <t>POL1_</t>
  </si>
  <si>
    <t>622477121</t>
  </si>
  <si>
    <t>Oprava vnější omítky hladké stěn,sl.II,do 5 %,SMS</t>
  </si>
  <si>
    <t>472,99</t>
  </si>
  <si>
    <t>Zpevnění podkladů omítek minerálním křemičitým přípravkem Keim Fixativ</t>
  </si>
  <si>
    <t>Vlastní</t>
  </si>
  <si>
    <t>Indiv</t>
  </si>
  <si>
    <t>620022123</t>
  </si>
  <si>
    <t>Lokální odstranění biocidní zátěže zdiva Keim Algicid Plus</t>
  </si>
  <si>
    <t>232,1175*0,1</t>
  </si>
  <si>
    <t>VV</t>
  </si>
  <si>
    <t>620022125</t>
  </si>
  <si>
    <t xml:space="preserve">Základová hydrofobizace fasády namáhané ostřikovou vodou, podnátěr Keim Silangrund </t>
  </si>
  <si>
    <t>622471115v</t>
  </si>
  <si>
    <t>Úprava stěn aktivovaným štukem Keim Turado, vyrovnání, finální vrstva</t>
  </si>
  <si>
    <t>622471318v</t>
  </si>
  <si>
    <t>Nátěr nebo nástřik stěn vnějších, Keim Soldalit, 2x</t>
  </si>
  <si>
    <t>941941051</t>
  </si>
  <si>
    <t>Montáž lešení leh.řad.s podlahami,š.1,5 m, H 10 m</t>
  </si>
  <si>
    <t>16*17,5</t>
  </si>
  <si>
    <t>941941391</t>
  </si>
  <si>
    <t>Příplatek za každý měsíc použití lešení k pol.1051</t>
  </si>
  <si>
    <t>2*280</t>
  </si>
  <si>
    <t>941941851</t>
  </si>
  <si>
    <t>Demontáž lešení leh.řad.s podlahami,š.1,5 m,H 10 m</t>
  </si>
  <si>
    <t>944944011</t>
  </si>
  <si>
    <t>Montáž ochranné sítě z umělých vláken</t>
  </si>
  <si>
    <t>944944031</t>
  </si>
  <si>
    <t>Příplatek za každý měsíc použití sítí k pol. 4011</t>
  </si>
  <si>
    <t>944944081</t>
  </si>
  <si>
    <t>Demontáž ochranné sítě z umělých vláken</t>
  </si>
  <si>
    <t>216904391</t>
  </si>
  <si>
    <t>Ruční dočištění stěn ocelovými kartáči</t>
  </si>
  <si>
    <t>přízemí : (15,65*3,35)-(10*0,9*1,2)+(10*3,3*0,1)</t>
  </si>
  <si>
    <t>1. - 4.patro : (15,65*14,2)-(7*4*0,9*1,2)+(7*4*3,3*0,1)-(3*4*0,9*1,8)+(3*4*4,5*0,1)</t>
  </si>
  <si>
    <t>978015291</t>
  </si>
  <si>
    <t>Otlučení omítek vnějších MVC v složit.1-4 do 100 %</t>
  </si>
  <si>
    <t>979011311</t>
  </si>
  <si>
    <t>Svislá doprava suti a vybouraných hmot shozem</t>
  </si>
  <si>
    <t>t</t>
  </si>
  <si>
    <t>Přesun suti</t>
  </si>
  <si>
    <t>POL8_</t>
  </si>
  <si>
    <t>979082111</t>
  </si>
  <si>
    <t xml:space="preserve">Vnitrostaveništní doprava suti </t>
  </si>
  <si>
    <t>979083116</t>
  </si>
  <si>
    <t xml:space="preserve">Vodorovné přemístění suti na skládku </t>
  </si>
  <si>
    <t>979990001</t>
  </si>
  <si>
    <t>Poplatek za skládku stavební suti</t>
  </si>
  <si>
    <t>RTS 20/ I</t>
  </si>
  <si>
    <t>999281108</t>
  </si>
  <si>
    <t>Přesun hmot pro opravy a údržbu do výšky 12 m</t>
  </si>
  <si>
    <t>Přesun hmot</t>
  </si>
  <si>
    <t>POL7_</t>
  </si>
  <si>
    <t>764816133</t>
  </si>
  <si>
    <t>Oplechování parapetů, lakovaný Pz plech, rš 330 mm lepení Enkolitem</t>
  </si>
  <si>
    <t>m</t>
  </si>
  <si>
    <t>764410850</t>
  </si>
  <si>
    <t>Demontáž oplechování, rš od 100 do 330 mm</t>
  </si>
  <si>
    <t>998764202</t>
  </si>
  <si>
    <t>Přesun hmot pro klempířské konstr., výšky do 12 m</t>
  </si>
  <si>
    <t>783293213</t>
  </si>
  <si>
    <t>Nátěr klempířských konstrukcí, Eternal akrylátový</t>
  </si>
  <si>
    <t>(4*10*0,9)+(10*0,9)</t>
  </si>
  <si>
    <t>005121030R</t>
  </si>
  <si>
    <t>Odstranění zařízení staveniště</t>
  </si>
  <si>
    <t>Soubor</t>
  </si>
  <si>
    <t>VRN</t>
  </si>
  <si>
    <t>POL99_8</t>
  </si>
  <si>
    <t>005121010R</t>
  </si>
  <si>
    <t>Vybudování zařízení staveniště</t>
  </si>
  <si>
    <t>005211040R</t>
  </si>
  <si>
    <t xml:space="preserve">Užívání veřejných ploch a prostranství 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</si>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</sst>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08">
        <v>2233</v>
      </c>
      <c r="B4" s="122" t="s">
        <v>46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128" t="s">
        <v>47</v>
      </c>
      <c r="E5" s="91"/>
      <c r="F5" s="91"/>
      <c r="G5" s="9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110" t="s">
        <v>48</v>
      </c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109" t="s">
        <v>50</v>
      </c>
      <c r="E7" s="129" t="s">
        <v>49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0" t="s">
        <v>51</v>
      </c>
      <c r="E11" s="130"/>
      <c r="F11" s="130"/>
      <c r="G11" s="130"/>
      <c r="H11" s="18" t="s">
        <v>42</v>
      </c>
      <c r="I11" s="135" t="s">
        <v>53</v>
      </c>
      <c r="J11" s="8"/>
    </row>
    <row r="12" spans="1:15" ht="15.75" customHeight="1" x14ac:dyDescent="0.2">
      <c r="A12" s="2"/>
      <c r="B12" s="28"/>
      <c r="C12" s="55"/>
      <c r="D12" s="131" t="s">
        <v>52</v>
      </c>
      <c r="E12" s="131"/>
      <c r="F12" s="131"/>
      <c r="G12" s="131"/>
      <c r="H12" s="18" t="s">
        <v>36</v>
      </c>
      <c r="I12" s="135" t="s">
        <v>54</v>
      </c>
      <c r="J12" s="8"/>
    </row>
    <row r="13" spans="1:15" ht="15.75" customHeight="1" x14ac:dyDescent="0.2">
      <c r="A13" s="2"/>
      <c r="B13" s="29"/>
      <c r="C13" s="56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7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SUMIF(F49:F56,A16,I49:I56)+SUMIF(F49:F56,"PSU",I49:I56)</f>
        <v>0</v>
      </c>
      <c r="J16" s="85"/>
    </row>
    <row r="17" spans="1:10" ht="23.25" customHeight="1" x14ac:dyDescent="0.2">
      <c r="A17" s="197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SUMIF(F49:F56,A17,I49:I56)</f>
        <v>0</v>
      </c>
      <c r="J17" s="85"/>
    </row>
    <row r="18" spans="1:10" ht="23.25" customHeight="1" x14ac:dyDescent="0.2">
      <c r="A18" s="197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SUMIF(F49:F56,A18,I49:I56)</f>
        <v>0</v>
      </c>
      <c r="J18" s="85"/>
    </row>
    <row r="19" spans="1:10" ht="23.25" customHeight="1" x14ac:dyDescent="0.2">
      <c r="A19" s="197" t="s">
        <v>72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SUMIF(F49:F56,A19,I49:I56)</f>
        <v>0</v>
      </c>
      <c r="J19" s="85"/>
    </row>
    <row r="20" spans="1:10" ht="23.25" customHeight="1" x14ac:dyDescent="0.2">
      <c r="A20" s="197" t="s">
        <v>73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SUMIF(F49:F56,A20,I49:I56)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25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37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17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39</v>
      </c>
      <c r="B38" s="143" t="s">
        <v>18</v>
      </c>
      <c r="C38" s="144" t="s">
        <v>6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19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55</v>
      </c>
      <c r="C39" s="149"/>
      <c r="D39" s="149"/>
      <c r="E39" s="149"/>
      <c r="F39" s="150">
        <f>'2021004 2021004 Pol'!AE51</f>
        <v>0</v>
      </c>
      <c r="G39" s="151">
        <f>'2021004 2021004 Pol'!AF51</f>
        <v>0</v>
      </c>
      <c r="H39" s="152">
        <f>(F39*SazbaDPH1/100)+(G39*SazbaDPH2/100)</f>
        <v>0</v>
      </c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8">
        <v>2</v>
      </c>
      <c r="B40" s="154" t="s">
        <v>43</v>
      </c>
      <c r="C40" s="155" t="s">
        <v>44</v>
      </c>
      <c r="D40" s="155"/>
      <c r="E40" s="155"/>
      <c r="F40" s="156">
        <f>'2021004 2021004 Pol'!AE51</f>
        <v>0</v>
      </c>
      <c r="G40" s="157">
        <f>'2021004 2021004 Pol'!AF51</f>
        <v>0</v>
      </c>
      <c r="H40" s="157">
        <f>(F40*SazbaDPH1/100)+(G40*SazbaDPH2/100)</f>
        <v>0</v>
      </c>
      <c r="I40" s="157">
        <f>F40+G40+H40</f>
        <v>0</v>
      </c>
      <c r="J40" s="158" t="str">
        <f>IF(CenaCelkemVypocet=0,"",I40/CenaCelkemVypocet*100)</f>
        <v/>
      </c>
    </row>
    <row r="41" spans="1:10" ht="25.5" hidden="1" customHeight="1" x14ac:dyDescent="0.2">
      <c r="A41" s="138">
        <v>3</v>
      </c>
      <c r="B41" s="159" t="s">
        <v>43</v>
      </c>
      <c r="C41" s="149" t="s">
        <v>44</v>
      </c>
      <c r="D41" s="149"/>
      <c r="E41" s="149"/>
      <c r="F41" s="160">
        <f>'2021004 2021004 Pol'!AE51</f>
        <v>0</v>
      </c>
      <c r="G41" s="152">
        <f>'2021004 2021004 Pol'!AF51</f>
        <v>0</v>
      </c>
      <c r="H41" s="152">
        <f>(F41*SazbaDPH1/100)+(G41*SazbaDPH2/100)</f>
        <v>0</v>
      </c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">
      <c r="A42" s="138"/>
      <c r="B42" s="161" t="s">
        <v>56</v>
      </c>
      <c r="C42" s="162"/>
      <c r="D42" s="162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66">
        <f>SUMIF(A39:A41,"=1",J39:J41)</f>
        <v>0</v>
      </c>
    </row>
    <row r="46" spans="1:10" ht="15.75" x14ac:dyDescent="0.25">
      <c r="B46" s="177" t="s">
        <v>58</v>
      </c>
    </row>
    <row r="48" spans="1:10" ht="25.5" customHeight="1" x14ac:dyDescent="0.2">
      <c r="A48" s="179"/>
      <c r="B48" s="182" t="s">
        <v>18</v>
      </c>
      <c r="C48" s="182" t="s">
        <v>6</v>
      </c>
      <c r="D48" s="183"/>
      <c r="E48" s="183"/>
      <c r="F48" s="184" t="s">
        <v>59</v>
      </c>
      <c r="G48" s="184"/>
      <c r="H48" s="184"/>
      <c r="I48" s="184" t="s">
        <v>31</v>
      </c>
      <c r="J48" s="184" t="s">
        <v>0</v>
      </c>
    </row>
    <row r="49" spans="1:10" ht="36.75" customHeight="1" x14ac:dyDescent="0.2">
      <c r="A49" s="180"/>
      <c r="B49" s="185" t="s">
        <v>60</v>
      </c>
      <c r="C49" s="186" t="s">
        <v>61</v>
      </c>
      <c r="D49" s="187"/>
      <c r="E49" s="187"/>
      <c r="F49" s="193" t="s">
        <v>26</v>
      </c>
      <c r="G49" s="194"/>
      <c r="H49" s="194"/>
      <c r="I49" s="194">
        <f>'2021004 2021004 Pol'!G8</f>
        <v>0</v>
      </c>
      <c r="J49" s="191" t="str">
        <f>IF(I57=0,"",I49/I57*100)</f>
        <v/>
      </c>
    </row>
    <row r="50" spans="1:10" ht="36.75" customHeight="1" x14ac:dyDescent="0.2">
      <c r="A50" s="180"/>
      <c r="B50" s="185" t="s">
        <v>62</v>
      </c>
      <c r="C50" s="186" t="s">
        <v>63</v>
      </c>
      <c r="D50" s="187"/>
      <c r="E50" s="187"/>
      <c r="F50" s="193" t="s">
        <v>26</v>
      </c>
      <c r="G50" s="194"/>
      <c r="H50" s="194"/>
      <c r="I50" s="194">
        <f>'2021004 2021004 Pol'!G18</f>
        <v>0</v>
      </c>
      <c r="J50" s="191" t="str">
        <f>IF(I57=0,"",I50/I57*100)</f>
        <v/>
      </c>
    </row>
    <row r="51" spans="1:10" ht="36.75" customHeight="1" x14ac:dyDescent="0.2">
      <c r="A51" s="180"/>
      <c r="B51" s="185" t="s">
        <v>64</v>
      </c>
      <c r="C51" s="186" t="s">
        <v>65</v>
      </c>
      <c r="D51" s="187"/>
      <c r="E51" s="187"/>
      <c r="F51" s="193" t="s">
        <v>26</v>
      </c>
      <c r="G51" s="194"/>
      <c r="H51" s="194"/>
      <c r="I51" s="194">
        <f>'2021004 2021004 Pol'!G27</f>
        <v>0</v>
      </c>
      <c r="J51" s="191" t="str">
        <f>IF(I57=0,"",I51/I57*100)</f>
        <v/>
      </c>
    </row>
    <row r="52" spans="1:10" ht="36.75" customHeight="1" x14ac:dyDescent="0.2">
      <c r="A52" s="180"/>
      <c r="B52" s="185" t="s">
        <v>66</v>
      </c>
      <c r="C52" s="186" t="s">
        <v>67</v>
      </c>
      <c r="D52" s="187"/>
      <c r="E52" s="187"/>
      <c r="F52" s="193" t="s">
        <v>26</v>
      </c>
      <c r="G52" s="194"/>
      <c r="H52" s="194"/>
      <c r="I52" s="194">
        <f>'2021004 2021004 Pol'!G36</f>
        <v>0</v>
      </c>
      <c r="J52" s="191" t="str">
        <f>IF(I57=0,"",I52/I57*100)</f>
        <v/>
      </c>
    </row>
    <row r="53" spans="1:10" ht="36.75" customHeight="1" x14ac:dyDescent="0.2">
      <c r="A53" s="180"/>
      <c r="B53" s="185" t="s">
        <v>68</v>
      </c>
      <c r="C53" s="186" t="s">
        <v>69</v>
      </c>
      <c r="D53" s="187"/>
      <c r="E53" s="187"/>
      <c r="F53" s="193" t="s">
        <v>27</v>
      </c>
      <c r="G53" s="194"/>
      <c r="H53" s="194"/>
      <c r="I53" s="194">
        <f>'2021004 2021004 Pol'!G38</f>
        <v>0</v>
      </c>
      <c r="J53" s="191" t="str">
        <f>IF(I57=0,"",I53/I57*100)</f>
        <v/>
      </c>
    </row>
    <row r="54" spans="1:10" ht="36.75" customHeight="1" x14ac:dyDescent="0.2">
      <c r="A54" s="180"/>
      <c r="B54" s="185" t="s">
        <v>70</v>
      </c>
      <c r="C54" s="186" t="s">
        <v>71</v>
      </c>
      <c r="D54" s="187"/>
      <c r="E54" s="187"/>
      <c r="F54" s="193" t="s">
        <v>27</v>
      </c>
      <c r="G54" s="194"/>
      <c r="H54" s="194"/>
      <c r="I54" s="194">
        <f>'2021004 2021004 Pol'!G42</f>
        <v>0</v>
      </c>
      <c r="J54" s="191" t="str">
        <f>IF(I57=0,"",I54/I57*100)</f>
        <v/>
      </c>
    </row>
    <row r="55" spans="1:10" ht="36.75" customHeight="1" x14ac:dyDescent="0.2">
      <c r="A55" s="180"/>
      <c r="B55" s="185" t="s">
        <v>72</v>
      </c>
      <c r="C55" s="186" t="s">
        <v>29</v>
      </c>
      <c r="D55" s="187"/>
      <c r="E55" s="187"/>
      <c r="F55" s="193" t="s">
        <v>72</v>
      </c>
      <c r="G55" s="194"/>
      <c r="H55" s="194"/>
      <c r="I55" s="194">
        <f>'2021004 2021004 Pol'!G45</f>
        <v>0</v>
      </c>
      <c r="J55" s="191" t="str">
        <f>IF(I57=0,"",I55/I57*100)</f>
        <v/>
      </c>
    </row>
    <row r="56" spans="1:10" ht="36.75" customHeight="1" x14ac:dyDescent="0.2">
      <c r="A56" s="180"/>
      <c r="B56" s="185" t="s">
        <v>73</v>
      </c>
      <c r="C56" s="186" t="s">
        <v>30</v>
      </c>
      <c r="D56" s="187"/>
      <c r="E56" s="187"/>
      <c r="F56" s="193" t="s">
        <v>73</v>
      </c>
      <c r="G56" s="194"/>
      <c r="H56" s="194"/>
      <c r="I56" s="194">
        <f>'2021004 2021004 Pol'!G48</f>
        <v>0</v>
      </c>
      <c r="J56" s="191" t="str">
        <f>IF(I57=0,"",I56/I57*100)</f>
        <v/>
      </c>
    </row>
    <row r="57" spans="1:10" ht="25.5" customHeight="1" x14ac:dyDescent="0.2">
      <c r="A57" s="181"/>
      <c r="B57" s="188" t="s">
        <v>1</v>
      </c>
      <c r="C57" s="189"/>
      <c r="D57" s="190"/>
      <c r="E57" s="190"/>
      <c r="F57" s="195"/>
      <c r="G57" s="196"/>
      <c r="H57" s="196"/>
      <c r="I57" s="196">
        <f>SUM(I49:I56)</f>
        <v>0</v>
      </c>
      <c r="J57" s="192">
        <f>SUM(J49:J56)</f>
        <v>0</v>
      </c>
    </row>
    <row r="58" spans="1:10" x14ac:dyDescent="0.2">
      <c r="F58" s="136"/>
      <c r="G58" s="136"/>
      <c r="H58" s="136"/>
      <c r="I58" s="136"/>
      <c r="J58" s="137"/>
    </row>
    <row r="59" spans="1:10" x14ac:dyDescent="0.2">
      <c r="F59" s="136"/>
      <c r="G59" s="136"/>
      <c r="H59" s="136"/>
      <c r="I59" s="136"/>
      <c r="J59" s="137"/>
    </row>
    <row r="60" spans="1:10" x14ac:dyDescent="0.2">
      <c r="F60" s="136"/>
      <c r="G60" s="136"/>
      <c r="H60" s="136"/>
      <c r="I60" s="136"/>
      <c r="J60" s="13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74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75</v>
      </c>
    </row>
    <row r="3" spans="1:60" ht="24.95" customHeight="1" x14ac:dyDescent="0.2">
      <c r="A3" s="199" t="s">
        <v>9</v>
      </c>
      <c r="B3" s="49" t="s">
        <v>43</v>
      </c>
      <c r="C3" s="202" t="s">
        <v>44</v>
      </c>
      <c r="D3" s="200"/>
      <c r="E3" s="200"/>
      <c r="F3" s="200"/>
      <c r="G3" s="201"/>
      <c r="AC3" s="178" t="s">
        <v>75</v>
      </c>
      <c r="AG3" t="s">
        <v>76</v>
      </c>
    </row>
    <row r="4" spans="1:60" ht="24.95" customHeight="1" x14ac:dyDescent="0.2">
      <c r="A4" s="203" t="s">
        <v>10</v>
      </c>
      <c r="B4" s="204" t="s">
        <v>43</v>
      </c>
      <c r="C4" s="205" t="s">
        <v>44</v>
      </c>
      <c r="D4" s="206"/>
      <c r="E4" s="206"/>
      <c r="F4" s="206"/>
      <c r="G4" s="207"/>
      <c r="AG4" t="s">
        <v>77</v>
      </c>
    </row>
    <row r="5" spans="1:60" x14ac:dyDescent="0.2">
      <c r="D5" s="10"/>
    </row>
    <row r="6" spans="1:60" ht="38.25" x14ac:dyDescent="0.2">
      <c r="A6" s="209" t="s">
        <v>78</v>
      </c>
      <c r="B6" s="211" t="s">
        <v>79</v>
      </c>
      <c r="C6" s="211" t="s">
        <v>80</v>
      </c>
      <c r="D6" s="210" t="s">
        <v>81</v>
      </c>
      <c r="E6" s="209" t="s">
        <v>82</v>
      </c>
      <c r="F6" s="208" t="s">
        <v>83</v>
      </c>
      <c r="G6" s="209" t="s">
        <v>31</v>
      </c>
      <c r="H6" s="212" t="s">
        <v>32</v>
      </c>
      <c r="I6" s="212" t="s">
        <v>84</v>
      </c>
      <c r="J6" s="212" t="s">
        <v>33</v>
      </c>
      <c r="K6" s="212" t="s">
        <v>85</v>
      </c>
      <c r="L6" s="212" t="s">
        <v>86</v>
      </c>
      <c r="M6" s="212" t="s">
        <v>87</v>
      </c>
      <c r="N6" s="212" t="s">
        <v>88</v>
      </c>
      <c r="O6" s="212" t="s">
        <v>89</v>
      </c>
      <c r="P6" s="212" t="s">
        <v>90</v>
      </c>
      <c r="Q6" s="212" t="s">
        <v>91</v>
      </c>
      <c r="R6" s="212" t="s">
        <v>92</v>
      </c>
      <c r="S6" s="212" t="s">
        <v>93</v>
      </c>
      <c r="T6" s="212" t="s">
        <v>94</v>
      </c>
      <c r="U6" s="212" t="s">
        <v>95</v>
      </c>
      <c r="V6" s="212" t="s">
        <v>96</v>
      </c>
      <c r="W6" s="212" t="s">
        <v>97</v>
      </c>
      <c r="X6" s="212" t="s">
        <v>98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8" t="s">
        <v>99</v>
      </c>
      <c r="B8" s="239" t="s">
        <v>60</v>
      </c>
      <c r="C8" s="258" t="s">
        <v>61</v>
      </c>
      <c r="D8" s="240"/>
      <c r="E8" s="241"/>
      <c r="F8" s="242"/>
      <c r="G8" s="243">
        <f>SUMIF(AG9:AG17,"&lt;&gt;NOR",G9:G17)</f>
        <v>0</v>
      </c>
      <c r="H8" s="237"/>
      <c r="I8" s="237">
        <f>SUM(I9:I17)</f>
        <v>0</v>
      </c>
      <c r="J8" s="237"/>
      <c r="K8" s="237">
        <f>SUM(K9:K17)</f>
        <v>0</v>
      </c>
      <c r="L8" s="237"/>
      <c r="M8" s="237">
        <f>SUM(M9:M17)</f>
        <v>0</v>
      </c>
      <c r="N8" s="237"/>
      <c r="O8" s="237">
        <f>SUM(O9:O17)</f>
        <v>2.14</v>
      </c>
      <c r="P8" s="237"/>
      <c r="Q8" s="237">
        <f>SUM(Q9:Q17)</f>
        <v>0</v>
      </c>
      <c r="R8" s="237"/>
      <c r="S8" s="237"/>
      <c r="T8" s="237"/>
      <c r="U8" s="237"/>
      <c r="V8" s="237">
        <f>SUM(V9:V17)</f>
        <v>192.79999999999998</v>
      </c>
      <c r="W8" s="237"/>
      <c r="X8" s="237"/>
      <c r="AG8" t="s">
        <v>100</v>
      </c>
    </row>
    <row r="9" spans="1:60" outlineLevel="1" x14ac:dyDescent="0.2">
      <c r="A9" s="250">
        <v>1</v>
      </c>
      <c r="B9" s="251" t="s">
        <v>101</v>
      </c>
      <c r="C9" s="259" t="s">
        <v>102</v>
      </c>
      <c r="D9" s="252" t="s">
        <v>103</v>
      </c>
      <c r="E9" s="253">
        <v>60.48</v>
      </c>
      <c r="F9" s="254"/>
      <c r="G9" s="255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3">
        <v>4.0000000000000003E-5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104</v>
      </c>
      <c r="T9" s="233" t="s">
        <v>104</v>
      </c>
      <c r="U9" s="233">
        <v>7.8E-2</v>
      </c>
      <c r="V9" s="233">
        <f>ROUND(E9*U9,2)</f>
        <v>4.72</v>
      </c>
      <c r="W9" s="233"/>
      <c r="X9" s="233" t="s">
        <v>105</v>
      </c>
      <c r="Y9" s="213"/>
      <c r="Z9" s="213"/>
      <c r="AA9" s="213"/>
      <c r="AB9" s="213"/>
      <c r="AC9" s="213"/>
      <c r="AD9" s="213"/>
      <c r="AE9" s="213"/>
      <c r="AF9" s="213"/>
      <c r="AG9" s="213" t="s">
        <v>106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50">
        <v>2</v>
      </c>
      <c r="B10" s="251" t="s">
        <v>107</v>
      </c>
      <c r="C10" s="259" t="s">
        <v>108</v>
      </c>
      <c r="D10" s="252" t="s">
        <v>103</v>
      </c>
      <c r="E10" s="253">
        <v>232.12</v>
      </c>
      <c r="F10" s="254"/>
      <c r="G10" s="255">
        <f>ROUND(E10*F10,2)</f>
        <v>0</v>
      </c>
      <c r="H10" s="234"/>
      <c r="I10" s="233">
        <f>ROUND(E10*H10,2)</f>
        <v>0</v>
      </c>
      <c r="J10" s="234"/>
      <c r="K10" s="233">
        <f>ROUND(E10*J10,2)</f>
        <v>0</v>
      </c>
      <c r="L10" s="233">
        <v>21</v>
      </c>
      <c r="M10" s="233">
        <f>G10*(1+L10/100)</f>
        <v>0</v>
      </c>
      <c r="N10" s="233">
        <v>2.4099999999999998E-3</v>
      </c>
      <c r="O10" s="233">
        <f>ROUND(E10*N10,2)</f>
        <v>0.56000000000000005</v>
      </c>
      <c r="P10" s="233">
        <v>0</v>
      </c>
      <c r="Q10" s="233">
        <f>ROUND(E10*P10,2)</f>
        <v>0</v>
      </c>
      <c r="R10" s="233"/>
      <c r="S10" s="233" t="s">
        <v>104</v>
      </c>
      <c r="T10" s="233" t="s">
        <v>104</v>
      </c>
      <c r="U10" s="233">
        <v>0.1938</v>
      </c>
      <c r="V10" s="233">
        <f>ROUND(E10*U10,2)</f>
        <v>44.98</v>
      </c>
      <c r="W10" s="233"/>
      <c r="X10" s="233" t="s">
        <v>105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106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50">
        <v>3</v>
      </c>
      <c r="B11" s="251" t="s">
        <v>109</v>
      </c>
      <c r="C11" s="259" t="s">
        <v>110</v>
      </c>
      <c r="D11" s="252" t="s">
        <v>103</v>
      </c>
      <c r="E11" s="253">
        <v>232.11</v>
      </c>
      <c r="F11" s="254"/>
      <c r="G11" s="255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3">
        <v>1.6000000000000001E-4</v>
      </c>
      <c r="O11" s="233">
        <f>ROUND(E11*N11,2)</f>
        <v>0.04</v>
      </c>
      <c r="P11" s="233">
        <v>0</v>
      </c>
      <c r="Q11" s="233">
        <f>ROUND(E11*P11,2)</f>
        <v>0</v>
      </c>
      <c r="R11" s="233"/>
      <c r="S11" s="233" t="s">
        <v>111</v>
      </c>
      <c r="T11" s="233" t="s">
        <v>112</v>
      </c>
      <c r="U11" s="233">
        <v>3.2480000000000002E-2</v>
      </c>
      <c r="V11" s="233">
        <f>ROUND(E11*U11,2)</f>
        <v>7.54</v>
      </c>
      <c r="W11" s="233"/>
      <c r="X11" s="233" t="s">
        <v>105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106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44">
        <v>4</v>
      </c>
      <c r="B12" s="245" t="s">
        <v>113</v>
      </c>
      <c r="C12" s="260" t="s">
        <v>114</v>
      </c>
      <c r="D12" s="246" t="s">
        <v>103</v>
      </c>
      <c r="E12" s="247">
        <v>23.211749999999999</v>
      </c>
      <c r="F12" s="248"/>
      <c r="G12" s="249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3">
        <v>0</v>
      </c>
      <c r="O12" s="233">
        <f>ROUND(E12*N12,2)</f>
        <v>0</v>
      </c>
      <c r="P12" s="233">
        <v>0</v>
      </c>
      <c r="Q12" s="233">
        <f>ROUND(E12*P12,2)</f>
        <v>0</v>
      </c>
      <c r="R12" s="233"/>
      <c r="S12" s="233" t="s">
        <v>111</v>
      </c>
      <c r="T12" s="233" t="s">
        <v>112</v>
      </c>
      <c r="U12" s="233">
        <v>0</v>
      </c>
      <c r="V12" s="233">
        <f>ROUND(E12*U12,2)</f>
        <v>0</v>
      </c>
      <c r="W12" s="233"/>
      <c r="X12" s="233" t="s">
        <v>105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106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30"/>
      <c r="B13" s="231"/>
      <c r="C13" s="261" t="s">
        <v>115</v>
      </c>
      <c r="D13" s="235"/>
      <c r="E13" s="236">
        <v>23.211749999999999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3"/>
      <c r="Z13" s="213"/>
      <c r="AA13" s="213"/>
      <c r="AB13" s="213"/>
      <c r="AC13" s="213"/>
      <c r="AD13" s="213"/>
      <c r="AE13" s="213"/>
      <c r="AF13" s="213"/>
      <c r="AG13" s="213" t="s">
        <v>116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44">
        <v>5</v>
      </c>
      <c r="B14" s="245" t="s">
        <v>117</v>
      </c>
      <c r="C14" s="260" t="s">
        <v>118</v>
      </c>
      <c r="D14" s="246" t="s">
        <v>103</v>
      </c>
      <c r="E14" s="247">
        <v>23.211749999999999</v>
      </c>
      <c r="F14" s="248"/>
      <c r="G14" s="249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3">
        <v>0</v>
      </c>
      <c r="O14" s="233">
        <f>ROUND(E14*N14,2)</f>
        <v>0</v>
      </c>
      <c r="P14" s="233">
        <v>0</v>
      </c>
      <c r="Q14" s="233">
        <f>ROUND(E14*P14,2)</f>
        <v>0</v>
      </c>
      <c r="R14" s="233"/>
      <c r="S14" s="233" t="s">
        <v>111</v>
      </c>
      <c r="T14" s="233" t="s">
        <v>112</v>
      </c>
      <c r="U14" s="233">
        <v>0</v>
      </c>
      <c r="V14" s="233">
        <f>ROUND(E14*U14,2)</f>
        <v>0</v>
      </c>
      <c r="W14" s="233"/>
      <c r="X14" s="233" t="s">
        <v>105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106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30"/>
      <c r="B15" s="231"/>
      <c r="C15" s="261" t="s">
        <v>115</v>
      </c>
      <c r="D15" s="235"/>
      <c r="E15" s="236">
        <v>23.211749999999999</v>
      </c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3"/>
      <c r="Z15" s="213"/>
      <c r="AA15" s="213"/>
      <c r="AB15" s="213"/>
      <c r="AC15" s="213"/>
      <c r="AD15" s="213"/>
      <c r="AE15" s="213"/>
      <c r="AF15" s="213"/>
      <c r="AG15" s="213" t="s">
        <v>116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22.5" outlineLevel="1" x14ac:dyDescent="0.2">
      <c r="A16" s="250">
        <v>6</v>
      </c>
      <c r="B16" s="251" t="s">
        <v>119</v>
      </c>
      <c r="C16" s="259" t="s">
        <v>120</v>
      </c>
      <c r="D16" s="252" t="s">
        <v>103</v>
      </c>
      <c r="E16" s="253">
        <v>232.11750000000001</v>
      </c>
      <c r="F16" s="254"/>
      <c r="G16" s="255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3">
        <v>5.77E-3</v>
      </c>
      <c r="O16" s="233">
        <f>ROUND(E16*N16,2)</f>
        <v>1.34</v>
      </c>
      <c r="P16" s="233">
        <v>0</v>
      </c>
      <c r="Q16" s="233">
        <f>ROUND(E16*P16,2)</f>
        <v>0</v>
      </c>
      <c r="R16" s="233"/>
      <c r="S16" s="233" t="s">
        <v>111</v>
      </c>
      <c r="T16" s="233" t="s">
        <v>112</v>
      </c>
      <c r="U16" s="233">
        <v>0.31900000000000001</v>
      </c>
      <c r="V16" s="233">
        <f>ROUND(E16*U16,2)</f>
        <v>74.05</v>
      </c>
      <c r="W16" s="233"/>
      <c r="X16" s="233" t="s">
        <v>105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106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50">
        <v>7</v>
      </c>
      <c r="B17" s="251" t="s">
        <v>121</v>
      </c>
      <c r="C17" s="259" t="s">
        <v>122</v>
      </c>
      <c r="D17" s="252" t="s">
        <v>103</v>
      </c>
      <c r="E17" s="253">
        <v>232.12</v>
      </c>
      <c r="F17" s="254"/>
      <c r="G17" s="255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3">
        <v>8.7000000000000001E-4</v>
      </c>
      <c r="O17" s="233">
        <f>ROUND(E17*N17,2)</f>
        <v>0.2</v>
      </c>
      <c r="P17" s="233">
        <v>0</v>
      </c>
      <c r="Q17" s="233">
        <f>ROUND(E17*P17,2)</f>
        <v>0</v>
      </c>
      <c r="R17" s="233"/>
      <c r="S17" s="233" t="s">
        <v>111</v>
      </c>
      <c r="T17" s="233" t="s">
        <v>112</v>
      </c>
      <c r="U17" s="233">
        <v>0.26500000000000001</v>
      </c>
      <c r="V17" s="233">
        <f>ROUND(E17*U17,2)</f>
        <v>61.51</v>
      </c>
      <c r="W17" s="233"/>
      <c r="X17" s="233" t="s">
        <v>105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106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x14ac:dyDescent="0.2">
      <c r="A18" s="238" t="s">
        <v>99</v>
      </c>
      <c r="B18" s="239" t="s">
        <v>62</v>
      </c>
      <c r="C18" s="258" t="s">
        <v>63</v>
      </c>
      <c r="D18" s="240"/>
      <c r="E18" s="241"/>
      <c r="F18" s="242"/>
      <c r="G18" s="243">
        <f>SUMIF(AG19:AG26,"&lt;&gt;NOR",G19:G26)</f>
        <v>0</v>
      </c>
      <c r="H18" s="237"/>
      <c r="I18" s="237">
        <f>SUM(I19:I26)</f>
        <v>0</v>
      </c>
      <c r="J18" s="237"/>
      <c r="K18" s="237">
        <f>SUM(K19:K26)</f>
        <v>0</v>
      </c>
      <c r="L18" s="237"/>
      <c r="M18" s="237">
        <f>SUM(M19:M26)</f>
        <v>0</v>
      </c>
      <c r="N18" s="237"/>
      <c r="O18" s="237">
        <f>SUM(O19:O26)</f>
        <v>14.22</v>
      </c>
      <c r="P18" s="237"/>
      <c r="Q18" s="237">
        <f>SUM(Q19:Q26)</f>
        <v>0</v>
      </c>
      <c r="R18" s="237"/>
      <c r="S18" s="237"/>
      <c r="T18" s="237"/>
      <c r="U18" s="237"/>
      <c r="V18" s="237">
        <f>SUM(V19:V26)</f>
        <v>98.920000000000016</v>
      </c>
      <c r="W18" s="237"/>
      <c r="X18" s="237"/>
      <c r="AG18" t="s">
        <v>100</v>
      </c>
    </row>
    <row r="19" spans="1:60" outlineLevel="1" x14ac:dyDescent="0.2">
      <c r="A19" s="244">
        <v>8</v>
      </c>
      <c r="B19" s="245" t="s">
        <v>123</v>
      </c>
      <c r="C19" s="260" t="s">
        <v>124</v>
      </c>
      <c r="D19" s="246" t="s">
        <v>103</v>
      </c>
      <c r="E19" s="247">
        <v>280</v>
      </c>
      <c r="F19" s="248"/>
      <c r="G19" s="249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3">
        <v>2.426E-2</v>
      </c>
      <c r="O19" s="233">
        <f>ROUND(E19*N19,2)</f>
        <v>6.79</v>
      </c>
      <c r="P19" s="233">
        <v>0</v>
      </c>
      <c r="Q19" s="233">
        <f>ROUND(E19*P19,2)</f>
        <v>0</v>
      </c>
      <c r="R19" s="233"/>
      <c r="S19" s="233" t="s">
        <v>104</v>
      </c>
      <c r="T19" s="233" t="s">
        <v>104</v>
      </c>
      <c r="U19" s="233">
        <v>0.155</v>
      </c>
      <c r="V19" s="233">
        <f>ROUND(E19*U19,2)</f>
        <v>43.4</v>
      </c>
      <c r="W19" s="233"/>
      <c r="X19" s="233" t="s">
        <v>105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106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30"/>
      <c r="B20" s="231"/>
      <c r="C20" s="261" t="s">
        <v>125</v>
      </c>
      <c r="D20" s="235"/>
      <c r="E20" s="236">
        <v>280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3"/>
      <c r="Z20" s="213"/>
      <c r="AA20" s="213"/>
      <c r="AB20" s="213"/>
      <c r="AC20" s="213"/>
      <c r="AD20" s="213"/>
      <c r="AE20" s="213"/>
      <c r="AF20" s="213"/>
      <c r="AG20" s="213" t="s">
        <v>116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4">
        <v>9</v>
      </c>
      <c r="B21" s="245" t="s">
        <v>126</v>
      </c>
      <c r="C21" s="260" t="s">
        <v>127</v>
      </c>
      <c r="D21" s="246" t="s">
        <v>103</v>
      </c>
      <c r="E21" s="247">
        <v>560</v>
      </c>
      <c r="F21" s="248"/>
      <c r="G21" s="249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3">
        <v>1.09E-3</v>
      </c>
      <c r="O21" s="233">
        <f>ROUND(E21*N21,2)</f>
        <v>0.61</v>
      </c>
      <c r="P21" s="233">
        <v>0</v>
      </c>
      <c r="Q21" s="233">
        <f>ROUND(E21*P21,2)</f>
        <v>0</v>
      </c>
      <c r="R21" s="233"/>
      <c r="S21" s="233" t="s">
        <v>104</v>
      </c>
      <c r="T21" s="233" t="s">
        <v>104</v>
      </c>
      <c r="U21" s="233">
        <v>7.0000000000000001E-3</v>
      </c>
      <c r="V21" s="233">
        <f>ROUND(E21*U21,2)</f>
        <v>3.92</v>
      </c>
      <c r="W21" s="233"/>
      <c r="X21" s="233" t="s">
        <v>105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106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30"/>
      <c r="B22" s="231"/>
      <c r="C22" s="261" t="s">
        <v>128</v>
      </c>
      <c r="D22" s="235"/>
      <c r="E22" s="236">
        <v>560</v>
      </c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3"/>
      <c r="Z22" s="213"/>
      <c r="AA22" s="213"/>
      <c r="AB22" s="213"/>
      <c r="AC22" s="213"/>
      <c r="AD22" s="213"/>
      <c r="AE22" s="213"/>
      <c r="AF22" s="213"/>
      <c r="AG22" s="213" t="s">
        <v>116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50">
        <v>10</v>
      </c>
      <c r="B23" s="251" t="s">
        <v>129</v>
      </c>
      <c r="C23" s="259" t="s">
        <v>130</v>
      </c>
      <c r="D23" s="252" t="s">
        <v>103</v>
      </c>
      <c r="E23" s="253">
        <v>280</v>
      </c>
      <c r="F23" s="254"/>
      <c r="G23" s="255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33">
        <v>2.426E-2</v>
      </c>
      <c r="O23" s="233">
        <f>ROUND(E23*N23,2)</f>
        <v>6.79</v>
      </c>
      <c r="P23" s="233">
        <v>0</v>
      </c>
      <c r="Q23" s="233">
        <f>ROUND(E23*P23,2)</f>
        <v>0</v>
      </c>
      <c r="R23" s="233"/>
      <c r="S23" s="233" t="s">
        <v>104</v>
      </c>
      <c r="T23" s="233" t="s">
        <v>104</v>
      </c>
      <c r="U23" s="233">
        <v>0.13600000000000001</v>
      </c>
      <c r="V23" s="233">
        <f>ROUND(E23*U23,2)</f>
        <v>38.08</v>
      </c>
      <c r="W23" s="233"/>
      <c r="X23" s="233" t="s">
        <v>105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106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50">
        <v>11</v>
      </c>
      <c r="B24" s="251" t="s">
        <v>131</v>
      </c>
      <c r="C24" s="259" t="s">
        <v>132</v>
      </c>
      <c r="D24" s="252" t="s">
        <v>103</v>
      </c>
      <c r="E24" s="253">
        <v>280</v>
      </c>
      <c r="F24" s="254"/>
      <c r="G24" s="255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3">
        <v>0</v>
      </c>
      <c r="O24" s="233">
        <f>ROUND(E24*N24,2)</f>
        <v>0</v>
      </c>
      <c r="P24" s="233">
        <v>0</v>
      </c>
      <c r="Q24" s="233">
        <f>ROUND(E24*P24,2)</f>
        <v>0</v>
      </c>
      <c r="R24" s="233"/>
      <c r="S24" s="233" t="s">
        <v>104</v>
      </c>
      <c r="T24" s="233" t="s">
        <v>104</v>
      </c>
      <c r="U24" s="233">
        <v>3.0300000000000001E-2</v>
      </c>
      <c r="V24" s="233">
        <f>ROUND(E24*U24,2)</f>
        <v>8.48</v>
      </c>
      <c r="W24" s="233"/>
      <c r="X24" s="233" t="s">
        <v>105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106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50">
        <v>12</v>
      </c>
      <c r="B25" s="251" t="s">
        <v>133</v>
      </c>
      <c r="C25" s="259" t="s">
        <v>134</v>
      </c>
      <c r="D25" s="252" t="s">
        <v>103</v>
      </c>
      <c r="E25" s="253">
        <v>560</v>
      </c>
      <c r="F25" s="254"/>
      <c r="G25" s="255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21</v>
      </c>
      <c r="M25" s="233">
        <f>G25*(1+L25/100)</f>
        <v>0</v>
      </c>
      <c r="N25" s="233">
        <v>5.0000000000000002E-5</v>
      </c>
      <c r="O25" s="233">
        <f>ROUND(E25*N25,2)</f>
        <v>0.03</v>
      </c>
      <c r="P25" s="233">
        <v>0</v>
      </c>
      <c r="Q25" s="233">
        <f>ROUND(E25*P25,2)</f>
        <v>0</v>
      </c>
      <c r="R25" s="233"/>
      <c r="S25" s="233" t="s">
        <v>104</v>
      </c>
      <c r="T25" s="233" t="s">
        <v>104</v>
      </c>
      <c r="U25" s="233">
        <v>0</v>
      </c>
      <c r="V25" s="233">
        <f>ROUND(E25*U25,2)</f>
        <v>0</v>
      </c>
      <c r="W25" s="233"/>
      <c r="X25" s="233" t="s">
        <v>105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106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50">
        <v>13</v>
      </c>
      <c r="B26" s="251" t="s">
        <v>135</v>
      </c>
      <c r="C26" s="259" t="s">
        <v>136</v>
      </c>
      <c r="D26" s="252" t="s">
        <v>103</v>
      </c>
      <c r="E26" s="253">
        <v>280</v>
      </c>
      <c r="F26" s="254"/>
      <c r="G26" s="255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3">
        <v>0</v>
      </c>
      <c r="O26" s="233">
        <f>ROUND(E26*N26,2)</f>
        <v>0</v>
      </c>
      <c r="P26" s="233">
        <v>0</v>
      </c>
      <c r="Q26" s="233">
        <f>ROUND(E26*P26,2)</f>
        <v>0</v>
      </c>
      <c r="R26" s="233"/>
      <c r="S26" s="233" t="s">
        <v>104</v>
      </c>
      <c r="T26" s="233" t="s">
        <v>104</v>
      </c>
      <c r="U26" s="233">
        <v>1.7999999999999999E-2</v>
      </c>
      <c r="V26" s="233">
        <f>ROUND(E26*U26,2)</f>
        <v>5.04</v>
      </c>
      <c r="W26" s="233"/>
      <c r="X26" s="233" t="s">
        <v>105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106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x14ac:dyDescent="0.2">
      <c r="A27" s="238" t="s">
        <v>99</v>
      </c>
      <c r="B27" s="239" t="s">
        <v>64</v>
      </c>
      <c r="C27" s="258" t="s">
        <v>65</v>
      </c>
      <c r="D27" s="240"/>
      <c r="E27" s="241"/>
      <c r="F27" s="242"/>
      <c r="G27" s="243">
        <f>SUMIF(AG28:AG35,"&lt;&gt;NOR",G28:G35)</f>
        <v>0</v>
      </c>
      <c r="H27" s="237"/>
      <c r="I27" s="237">
        <f>SUM(I28:I35)</f>
        <v>0</v>
      </c>
      <c r="J27" s="237"/>
      <c r="K27" s="237">
        <f>SUM(K28:K35)</f>
        <v>0</v>
      </c>
      <c r="L27" s="237"/>
      <c r="M27" s="237">
        <f>SUM(M28:M35)</f>
        <v>0</v>
      </c>
      <c r="N27" s="237"/>
      <c r="O27" s="237">
        <f>SUM(O28:O35)</f>
        <v>0</v>
      </c>
      <c r="P27" s="237"/>
      <c r="Q27" s="237">
        <f>SUM(Q28:Q35)</f>
        <v>0.68</v>
      </c>
      <c r="R27" s="237"/>
      <c r="S27" s="237"/>
      <c r="T27" s="237"/>
      <c r="U27" s="237"/>
      <c r="V27" s="237">
        <f>SUM(V28:V35)</f>
        <v>125.47</v>
      </c>
      <c r="W27" s="237"/>
      <c r="X27" s="237"/>
      <c r="AG27" t="s">
        <v>100</v>
      </c>
    </row>
    <row r="28" spans="1:60" outlineLevel="1" x14ac:dyDescent="0.2">
      <c r="A28" s="244">
        <v>14</v>
      </c>
      <c r="B28" s="245" t="s">
        <v>137</v>
      </c>
      <c r="C28" s="260" t="s">
        <v>138</v>
      </c>
      <c r="D28" s="246" t="s">
        <v>103</v>
      </c>
      <c r="E28" s="247">
        <v>232.11750000000001</v>
      </c>
      <c r="F28" s="248"/>
      <c r="G28" s="249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3">
        <v>0</v>
      </c>
      <c r="O28" s="233">
        <f>ROUND(E28*N28,2)</f>
        <v>0</v>
      </c>
      <c r="P28" s="233">
        <v>0</v>
      </c>
      <c r="Q28" s="233">
        <f>ROUND(E28*P28,2)</f>
        <v>0</v>
      </c>
      <c r="R28" s="233"/>
      <c r="S28" s="233" t="s">
        <v>104</v>
      </c>
      <c r="T28" s="233" t="s">
        <v>104</v>
      </c>
      <c r="U28" s="233">
        <v>0.52600000000000002</v>
      </c>
      <c r="V28" s="233">
        <f>ROUND(E28*U28,2)</f>
        <v>122.09</v>
      </c>
      <c r="W28" s="233"/>
      <c r="X28" s="233" t="s">
        <v>105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106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30"/>
      <c r="B29" s="231"/>
      <c r="C29" s="261" t="s">
        <v>139</v>
      </c>
      <c r="D29" s="235"/>
      <c r="E29" s="236">
        <v>44.927500000000002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3"/>
      <c r="Z29" s="213"/>
      <c r="AA29" s="213"/>
      <c r="AB29" s="213"/>
      <c r="AC29" s="213"/>
      <c r="AD29" s="213"/>
      <c r="AE29" s="213"/>
      <c r="AF29" s="213"/>
      <c r="AG29" s="213" t="s">
        <v>116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33.75" outlineLevel="1" x14ac:dyDescent="0.2">
      <c r="A30" s="230"/>
      <c r="B30" s="231"/>
      <c r="C30" s="261" t="s">
        <v>140</v>
      </c>
      <c r="D30" s="235"/>
      <c r="E30" s="236">
        <v>187.19</v>
      </c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3"/>
      <c r="Z30" s="213"/>
      <c r="AA30" s="213"/>
      <c r="AB30" s="213"/>
      <c r="AC30" s="213"/>
      <c r="AD30" s="213"/>
      <c r="AE30" s="213"/>
      <c r="AF30" s="213"/>
      <c r="AG30" s="213" t="s">
        <v>116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50">
        <v>15</v>
      </c>
      <c r="B31" s="251" t="s">
        <v>141</v>
      </c>
      <c r="C31" s="259" t="s">
        <v>142</v>
      </c>
      <c r="D31" s="252" t="s">
        <v>103</v>
      </c>
      <c r="E31" s="253">
        <v>11.6058</v>
      </c>
      <c r="F31" s="254"/>
      <c r="G31" s="255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3">
        <v>0</v>
      </c>
      <c r="O31" s="233">
        <f>ROUND(E31*N31,2)</f>
        <v>0</v>
      </c>
      <c r="P31" s="233">
        <v>5.8999999999999997E-2</v>
      </c>
      <c r="Q31" s="233">
        <f>ROUND(E31*P31,2)</f>
        <v>0.68</v>
      </c>
      <c r="R31" s="233"/>
      <c r="S31" s="233" t="s">
        <v>104</v>
      </c>
      <c r="T31" s="233" t="s">
        <v>104</v>
      </c>
      <c r="U31" s="233">
        <v>0.2</v>
      </c>
      <c r="V31" s="233">
        <f>ROUND(E31*U31,2)</f>
        <v>2.3199999999999998</v>
      </c>
      <c r="W31" s="233"/>
      <c r="X31" s="233" t="s">
        <v>105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106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50">
        <v>16</v>
      </c>
      <c r="B32" s="251" t="s">
        <v>143</v>
      </c>
      <c r="C32" s="259" t="s">
        <v>144</v>
      </c>
      <c r="D32" s="252" t="s">
        <v>145</v>
      </c>
      <c r="E32" s="253">
        <v>0.68474000000000002</v>
      </c>
      <c r="F32" s="254"/>
      <c r="G32" s="255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3">
        <v>0</v>
      </c>
      <c r="O32" s="233">
        <f>ROUND(E32*N32,2)</f>
        <v>0</v>
      </c>
      <c r="P32" s="233">
        <v>0</v>
      </c>
      <c r="Q32" s="233">
        <f>ROUND(E32*P32,2)</f>
        <v>0</v>
      </c>
      <c r="R32" s="233"/>
      <c r="S32" s="233" t="s">
        <v>104</v>
      </c>
      <c r="T32" s="233" t="s">
        <v>104</v>
      </c>
      <c r="U32" s="233">
        <v>0.55000000000000004</v>
      </c>
      <c r="V32" s="233">
        <f>ROUND(E32*U32,2)</f>
        <v>0.38</v>
      </c>
      <c r="W32" s="233"/>
      <c r="X32" s="233" t="s">
        <v>146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147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50">
        <v>17</v>
      </c>
      <c r="B33" s="251" t="s">
        <v>148</v>
      </c>
      <c r="C33" s="259" t="s">
        <v>149</v>
      </c>
      <c r="D33" s="252" t="s">
        <v>145</v>
      </c>
      <c r="E33" s="253">
        <v>0.68474000000000002</v>
      </c>
      <c r="F33" s="254"/>
      <c r="G33" s="255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3">
        <v>0</v>
      </c>
      <c r="O33" s="233">
        <f>ROUND(E33*N33,2)</f>
        <v>0</v>
      </c>
      <c r="P33" s="233">
        <v>0</v>
      </c>
      <c r="Q33" s="233">
        <f>ROUND(E33*P33,2)</f>
        <v>0</v>
      </c>
      <c r="R33" s="233"/>
      <c r="S33" s="233" t="s">
        <v>104</v>
      </c>
      <c r="T33" s="233" t="s">
        <v>104</v>
      </c>
      <c r="U33" s="233">
        <v>0.94199999999999995</v>
      </c>
      <c r="V33" s="233">
        <f>ROUND(E33*U33,2)</f>
        <v>0.65</v>
      </c>
      <c r="W33" s="233"/>
      <c r="X33" s="233" t="s">
        <v>146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147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50">
        <v>18</v>
      </c>
      <c r="B34" s="251" t="s">
        <v>150</v>
      </c>
      <c r="C34" s="259" t="s">
        <v>151</v>
      </c>
      <c r="D34" s="252" t="s">
        <v>145</v>
      </c>
      <c r="E34" s="253">
        <v>0.68474000000000002</v>
      </c>
      <c r="F34" s="254"/>
      <c r="G34" s="255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3"/>
      <c r="S34" s="233" t="s">
        <v>104</v>
      </c>
      <c r="T34" s="233" t="s">
        <v>104</v>
      </c>
      <c r="U34" s="233">
        <v>4.2000000000000003E-2</v>
      </c>
      <c r="V34" s="233">
        <f>ROUND(E34*U34,2)</f>
        <v>0.03</v>
      </c>
      <c r="W34" s="233"/>
      <c r="X34" s="233" t="s">
        <v>146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147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50">
        <v>19</v>
      </c>
      <c r="B35" s="251" t="s">
        <v>152</v>
      </c>
      <c r="C35" s="259" t="s">
        <v>153</v>
      </c>
      <c r="D35" s="252" t="s">
        <v>145</v>
      </c>
      <c r="E35" s="253">
        <v>0.68474000000000002</v>
      </c>
      <c r="F35" s="254"/>
      <c r="G35" s="255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21</v>
      </c>
      <c r="M35" s="233">
        <f>G35*(1+L35/100)</f>
        <v>0</v>
      </c>
      <c r="N35" s="233">
        <v>0</v>
      </c>
      <c r="O35" s="233">
        <f>ROUND(E35*N35,2)</f>
        <v>0</v>
      </c>
      <c r="P35" s="233">
        <v>0</v>
      </c>
      <c r="Q35" s="233">
        <f>ROUND(E35*P35,2)</f>
        <v>0</v>
      </c>
      <c r="R35" s="233"/>
      <c r="S35" s="233" t="s">
        <v>154</v>
      </c>
      <c r="T35" s="233" t="s">
        <v>154</v>
      </c>
      <c r="U35" s="233">
        <v>0</v>
      </c>
      <c r="V35" s="233">
        <f>ROUND(E35*U35,2)</f>
        <v>0</v>
      </c>
      <c r="W35" s="233"/>
      <c r="X35" s="233" t="s">
        <v>146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147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x14ac:dyDescent="0.2">
      <c r="A36" s="238" t="s">
        <v>99</v>
      </c>
      <c r="B36" s="239" t="s">
        <v>66</v>
      </c>
      <c r="C36" s="258" t="s">
        <v>67</v>
      </c>
      <c r="D36" s="240"/>
      <c r="E36" s="241"/>
      <c r="F36" s="242"/>
      <c r="G36" s="243">
        <f>SUMIF(AG37:AG37,"&lt;&gt;NOR",G37:G37)</f>
        <v>0</v>
      </c>
      <c r="H36" s="237"/>
      <c r="I36" s="237">
        <f>SUM(I37:I37)</f>
        <v>0</v>
      </c>
      <c r="J36" s="237"/>
      <c r="K36" s="237">
        <f>SUM(K37:K37)</f>
        <v>0</v>
      </c>
      <c r="L36" s="237"/>
      <c r="M36" s="237">
        <f>SUM(M37:M37)</f>
        <v>0</v>
      </c>
      <c r="N36" s="237"/>
      <c r="O36" s="237">
        <f>SUM(O37:O37)</f>
        <v>0</v>
      </c>
      <c r="P36" s="237"/>
      <c r="Q36" s="237">
        <f>SUM(Q37:Q37)</f>
        <v>0</v>
      </c>
      <c r="R36" s="237"/>
      <c r="S36" s="237"/>
      <c r="T36" s="237"/>
      <c r="U36" s="237"/>
      <c r="V36" s="237">
        <f>SUM(V37:V37)</f>
        <v>30.96</v>
      </c>
      <c r="W36" s="237"/>
      <c r="X36" s="237"/>
      <c r="AG36" t="s">
        <v>100</v>
      </c>
    </row>
    <row r="37" spans="1:60" outlineLevel="1" x14ac:dyDescent="0.2">
      <c r="A37" s="250">
        <v>20</v>
      </c>
      <c r="B37" s="251" t="s">
        <v>155</v>
      </c>
      <c r="C37" s="259" t="s">
        <v>156</v>
      </c>
      <c r="D37" s="252" t="s">
        <v>145</v>
      </c>
      <c r="E37" s="253">
        <v>16.364229999999999</v>
      </c>
      <c r="F37" s="254"/>
      <c r="G37" s="255">
        <f>ROUND(E37*F37,2)</f>
        <v>0</v>
      </c>
      <c r="H37" s="234"/>
      <c r="I37" s="233">
        <f>ROUND(E37*H37,2)</f>
        <v>0</v>
      </c>
      <c r="J37" s="234"/>
      <c r="K37" s="233">
        <f>ROUND(E37*J37,2)</f>
        <v>0</v>
      </c>
      <c r="L37" s="233">
        <v>21</v>
      </c>
      <c r="M37" s="233">
        <f>G37*(1+L37/100)</f>
        <v>0</v>
      </c>
      <c r="N37" s="233">
        <v>0</v>
      </c>
      <c r="O37" s="233">
        <f>ROUND(E37*N37,2)</f>
        <v>0</v>
      </c>
      <c r="P37" s="233">
        <v>0</v>
      </c>
      <c r="Q37" s="233">
        <f>ROUND(E37*P37,2)</f>
        <v>0</v>
      </c>
      <c r="R37" s="233"/>
      <c r="S37" s="233" t="s">
        <v>104</v>
      </c>
      <c r="T37" s="233" t="s">
        <v>104</v>
      </c>
      <c r="U37" s="233">
        <v>1.8919999999999999</v>
      </c>
      <c r="V37" s="233">
        <f>ROUND(E37*U37,2)</f>
        <v>30.96</v>
      </c>
      <c r="W37" s="233"/>
      <c r="X37" s="233" t="s">
        <v>157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158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x14ac:dyDescent="0.2">
      <c r="A38" s="238" t="s">
        <v>99</v>
      </c>
      <c r="B38" s="239" t="s">
        <v>68</v>
      </c>
      <c r="C38" s="258" t="s">
        <v>69</v>
      </c>
      <c r="D38" s="240"/>
      <c r="E38" s="241"/>
      <c r="F38" s="242"/>
      <c r="G38" s="243">
        <f>SUMIF(AG39:AG41,"&lt;&gt;NOR",G39:G41)</f>
        <v>0</v>
      </c>
      <c r="H38" s="237"/>
      <c r="I38" s="237">
        <f>SUM(I39:I41)</f>
        <v>0</v>
      </c>
      <c r="J38" s="237"/>
      <c r="K38" s="237">
        <f>SUM(K39:K41)</f>
        <v>0</v>
      </c>
      <c r="L38" s="237"/>
      <c r="M38" s="237">
        <f>SUM(M39:M41)</f>
        <v>0</v>
      </c>
      <c r="N38" s="237"/>
      <c r="O38" s="237">
        <f>SUM(O39:O41)</f>
        <v>0.03</v>
      </c>
      <c r="P38" s="237"/>
      <c r="Q38" s="237">
        <f>SUM(Q39:Q41)</f>
        <v>0.02</v>
      </c>
      <c r="R38" s="237"/>
      <c r="S38" s="237"/>
      <c r="T38" s="237"/>
      <c r="U38" s="237"/>
      <c r="V38" s="237">
        <f>SUM(V39:V41)</f>
        <v>7.4700000000000006</v>
      </c>
      <c r="W38" s="237"/>
      <c r="X38" s="237"/>
      <c r="AG38" t="s">
        <v>100</v>
      </c>
    </row>
    <row r="39" spans="1:60" ht="22.5" outlineLevel="1" x14ac:dyDescent="0.2">
      <c r="A39" s="250">
        <v>21</v>
      </c>
      <c r="B39" s="251" t="s">
        <v>159</v>
      </c>
      <c r="C39" s="259" t="s">
        <v>160</v>
      </c>
      <c r="D39" s="252" t="s">
        <v>161</v>
      </c>
      <c r="E39" s="253">
        <v>15.65</v>
      </c>
      <c r="F39" s="254"/>
      <c r="G39" s="255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21</v>
      </c>
      <c r="M39" s="233">
        <f>G39*(1+L39/100)</f>
        <v>0</v>
      </c>
      <c r="N39" s="233">
        <v>2.0899999999999998E-3</v>
      </c>
      <c r="O39" s="233">
        <f>ROUND(E39*N39,2)</f>
        <v>0.03</v>
      </c>
      <c r="P39" s="233">
        <v>0</v>
      </c>
      <c r="Q39" s="233">
        <f>ROUND(E39*P39,2)</f>
        <v>0</v>
      </c>
      <c r="R39" s="233"/>
      <c r="S39" s="233" t="s">
        <v>104</v>
      </c>
      <c r="T39" s="233" t="s">
        <v>104</v>
      </c>
      <c r="U39" s="233">
        <v>0.38524999999999998</v>
      </c>
      <c r="V39" s="233">
        <f>ROUND(E39*U39,2)</f>
        <v>6.03</v>
      </c>
      <c r="W39" s="233"/>
      <c r="X39" s="233" t="s">
        <v>105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106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4">
        <v>22</v>
      </c>
      <c r="B40" s="245" t="s">
        <v>162</v>
      </c>
      <c r="C40" s="260" t="s">
        <v>163</v>
      </c>
      <c r="D40" s="246" t="s">
        <v>161</v>
      </c>
      <c r="E40" s="247">
        <v>15.65</v>
      </c>
      <c r="F40" s="248"/>
      <c r="G40" s="249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3">
        <v>0</v>
      </c>
      <c r="O40" s="233">
        <f>ROUND(E40*N40,2)</f>
        <v>0</v>
      </c>
      <c r="P40" s="233">
        <v>1.3500000000000001E-3</v>
      </c>
      <c r="Q40" s="233">
        <f>ROUND(E40*P40,2)</f>
        <v>0.02</v>
      </c>
      <c r="R40" s="233"/>
      <c r="S40" s="233" t="s">
        <v>104</v>
      </c>
      <c r="T40" s="233" t="s">
        <v>104</v>
      </c>
      <c r="U40" s="233">
        <v>9.1999999999999998E-2</v>
      </c>
      <c r="V40" s="233">
        <f>ROUND(E40*U40,2)</f>
        <v>1.44</v>
      </c>
      <c r="W40" s="233"/>
      <c r="X40" s="233" t="s">
        <v>105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106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30">
        <v>23</v>
      </c>
      <c r="B41" s="231" t="s">
        <v>164</v>
      </c>
      <c r="C41" s="262" t="s">
        <v>165</v>
      </c>
      <c r="D41" s="232" t="s">
        <v>0</v>
      </c>
      <c r="E41" s="256"/>
      <c r="F41" s="234"/>
      <c r="G41" s="233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21</v>
      </c>
      <c r="M41" s="233">
        <f>G41*(1+L41/100)</f>
        <v>0</v>
      </c>
      <c r="N41" s="233">
        <v>0</v>
      </c>
      <c r="O41" s="233">
        <f>ROUND(E41*N41,2)</f>
        <v>0</v>
      </c>
      <c r="P41" s="233">
        <v>0</v>
      </c>
      <c r="Q41" s="233">
        <f>ROUND(E41*P41,2)</f>
        <v>0</v>
      </c>
      <c r="R41" s="233"/>
      <c r="S41" s="233" t="s">
        <v>104</v>
      </c>
      <c r="T41" s="233" t="s">
        <v>104</v>
      </c>
      <c r="U41" s="233">
        <v>0</v>
      </c>
      <c r="V41" s="233">
        <f>ROUND(E41*U41,2)</f>
        <v>0</v>
      </c>
      <c r="W41" s="233"/>
      <c r="X41" s="233" t="s">
        <v>157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158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x14ac:dyDescent="0.2">
      <c r="A42" s="238" t="s">
        <v>99</v>
      </c>
      <c r="B42" s="239" t="s">
        <v>70</v>
      </c>
      <c r="C42" s="258" t="s">
        <v>71</v>
      </c>
      <c r="D42" s="240"/>
      <c r="E42" s="241"/>
      <c r="F42" s="242"/>
      <c r="G42" s="243">
        <f>SUMIF(AG43:AG44,"&lt;&gt;NOR",G43:G44)</f>
        <v>0</v>
      </c>
      <c r="H42" s="237"/>
      <c r="I42" s="237">
        <f>SUM(I43:I44)</f>
        <v>0</v>
      </c>
      <c r="J42" s="237"/>
      <c r="K42" s="237">
        <f>SUM(K43:K44)</f>
        <v>0</v>
      </c>
      <c r="L42" s="237"/>
      <c r="M42" s="237">
        <f>SUM(M43:M44)</f>
        <v>0</v>
      </c>
      <c r="N42" s="237"/>
      <c r="O42" s="237">
        <f>SUM(O43:O44)</f>
        <v>0.03</v>
      </c>
      <c r="P42" s="237"/>
      <c r="Q42" s="237">
        <f>SUM(Q43:Q44)</f>
        <v>0</v>
      </c>
      <c r="R42" s="237"/>
      <c r="S42" s="237"/>
      <c r="T42" s="237"/>
      <c r="U42" s="237"/>
      <c r="V42" s="237">
        <f>SUM(V43:V44)</f>
        <v>18</v>
      </c>
      <c r="W42" s="237"/>
      <c r="X42" s="237"/>
      <c r="AG42" t="s">
        <v>100</v>
      </c>
    </row>
    <row r="43" spans="1:60" outlineLevel="1" x14ac:dyDescent="0.2">
      <c r="A43" s="244">
        <v>24</v>
      </c>
      <c r="B43" s="245" t="s">
        <v>166</v>
      </c>
      <c r="C43" s="260" t="s">
        <v>167</v>
      </c>
      <c r="D43" s="246" t="s">
        <v>103</v>
      </c>
      <c r="E43" s="247">
        <v>45</v>
      </c>
      <c r="F43" s="248"/>
      <c r="G43" s="249">
        <f>ROUND(E43*F43,2)</f>
        <v>0</v>
      </c>
      <c r="H43" s="234"/>
      <c r="I43" s="233">
        <f>ROUND(E43*H43,2)</f>
        <v>0</v>
      </c>
      <c r="J43" s="234"/>
      <c r="K43" s="233">
        <f>ROUND(E43*J43,2)</f>
        <v>0</v>
      </c>
      <c r="L43" s="233">
        <v>21</v>
      </c>
      <c r="M43" s="233">
        <f>G43*(1+L43/100)</f>
        <v>0</v>
      </c>
      <c r="N43" s="233">
        <v>5.9000000000000003E-4</v>
      </c>
      <c r="O43" s="233">
        <f>ROUND(E43*N43,2)</f>
        <v>0.03</v>
      </c>
      <c r="P43" s="233">
        <v>0</v>
      </c>
      <c r="Q43" s="233">
        <f>ROUND(E43*P43,2)</f>
        <v>0</v>
      </c>
      <c r="R43" s="233"/>
      <c r="S43" s="233" t="s">
        <v>104</v>
      </c>
      <c r="T43" s="233" t="s">
        <v>104</v>
      </c>
      <c r="U43" s="233">
        <v>0.4</v>
      </c>
      <c r="V43" s="233">
        <f>ROUND(E43*U43,2)</f>
        <v>18</v>
      </c>
      <c r="W43" s="233"/>
      <c r="X43" s="233" t="s">
        <v>105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106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30"/>
      <c r="B44" s="231"/>
      <c r="C44" s="261" t="s">
        <v>168</v>
      </c>
      <c r="D44" s="235"/>
      <c r="E44" s="236">
        <v>45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3"/>
      <c r="Z44" s="213"/>
      <c r="AA44" s="213"/>
      <c r="AB44" s="213"/>
      <c r="AC44" s="213"/>
      <c r="AD44" s="213"/>
      <c r="AE44" s="213"/>
      <c r="AF44" s="213"/>
      <c r="AG44" s="213" t="s">
        <v>116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x14ac:dyDescent="0.2">
      <c r="A45" s="238" t="s">
        <v>99</v>
      </c>
      <c r="B45" s="239" t="s">
        <v>72</v>
      </c>
      <c r="C45" s="258" t="s">
        <v>29</v>
      </c>
      <c r="D45" s="240"/>
      <c r="E45" s="241"/>
      <c r="F45" s="242"/>
      <c r="G45" s="243">
        <f>SUMIF(AG46:AG47,"&lt;&gt;NOR",G46:G47)</f>
        <v>0</v>
      </c>
      <c r="H45" s="237"/>
      <c r="I45" s="237">
        <f>SUM(I46:I47)</f>
        <v>0</v>
      </c>
      <c r="J45" s="237"/>
      <c r="K45" s="237">
        <f>SUM(K46:K47)</f>
        <v>0</v>
      </c>
      <c r="L45" s="237"/>
      <c r="M45" s="237">
        <f>SUM(M46:M47)</f>
        <v>0</v>
      </c>
      <c r="N45" s="237"/>
      <c r="O45" s="237">
        <f>SUM(O46:O47)</f>
        <v>0</v>
      </c>
      <c r="P45" s="237"/>
      <c r="Q45" s="237">
        <f>SUM(Q46:Q47)</f>
        <v>0</v>
      </c>
      <c r="R45" s="237"/>
      <c r="S45" s="237"/>
      <c r="T45" s="237"/>
      <c r="U45" s="237"/>
      <c r="V45" s="237">
        <f>SUM(V46:V47)</f>
        <v>0</v>
      </c>
      <c r="W45" s="237"/>
      <c r="X45" s="237"/>
      <c r="AG45" t="s">
        <v>100</v>
      </c>
    </row>
    <row r="46" spans="1:60" outlineLevel="1" x14ac:dyDescent="0.2">
      <c r="A46" s="250">
        <v>25</v>
      </c>
      <c r="B46" s="251" t="s">
        <v>169</v>
      </c>
      <c r="C46" s="259" t="s">
        <v>170</v>
      </c>
      <c r="D46" s="252" t="s">
        <v>171</v>
      </c>
      <c r="E46" s="253">
        <v>1</v>
      </c>
      <c r="F46" s="254"/>
      <c r="G46" s="255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3">
        <v>0</v>
      </c>
      <c r="O46" s="233">
        <f>ROUND(E46*N46,2)</f>
        <v>0</v>
      </c>
      <c r="P46" s="233">
        <v>0</v>
      </c>
      <c r="Q46" s="233">
        <f>ROUND(E46*P46,2)</f>
        <v>0</v>
      </c>
      <c r="R46" s="233"/>
      <c r="S46" s="233" t="s">
        <v>104</v>
      </c>
      <c r="T46" s="233" t="s">
        <v>112</v>
      </c>
      <c r="U46" s="233">
        <v>0</v>
      </c>
      <c r="V46" s="233">
        <f>ROUND(E46*U46,2)</f>
        <v>0</v>
      </c>
      <c r="W46" s="233"/>
      <c r="X46" s="233" t="s">
        <v>172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173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50">
        <v>26</v>
      </c>
      <c r="B47" s="251" t="s">
        <v>174</v>
      </c>
      <c r="C47" s="259" t="s">
        <v>175</v>
      </c>
      <c r="D47" s="252" t="s">
        <v>171</v>
      </c>
      <c r="E47" s="253">
        <v>1</v>
      </c>
      <c r="F47" s="254"/>
      <c r="G47" s="255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33">
        <v>0</v>
      </c>
      <c r="O47" s="233">
        <f>ROUND(E47*N47,2)</f>
        <v>0</v>
      </c>
      <c r="P47" s="233">
        <v>0</v>
      </c>
      <c r="Q47" s="233">
        <f>ROUND(E47*P47,2)</f>
        <v>0</v>
      </c>
      <c r="R47" s="233"/>
      <c r="S47" s="233" t="s">
        <v>104</v>
      </c>
      <c r="T47" s="233" t="s">
        <v>112</v>
      </c>
      <c r="U47" s="233">
        <v>0</v>
      </c>
      <c r="V47" s="233">
        <f>ROUND(E47*U47,2)</f>
        <v>0</v>
      </c>
      <c r="W47" s="233"/>
      <c r="X47" s="233" t="s">
        <v>172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173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x14ac:dyDescent="0.2">
      <c r="A48" s="238" t="s">
        <v>99</v>
      </c>
      <c r="B48" s="239" t="s">
        <v>73</v>
      </c>
      <c r="C48" s="258" t="s">
        <v>30</v>
      </c>
      <c r="D48" s="240"/>
      <c r="E48" s="241"/>
      <c r="F48" s="242"/>
      <c r="G48" s="243">
        <f>SUMIF(AG49:AG49,"&lt;&gt;NOR",G49:G49)</f>
        <v>0</v>
      </c>
      <c r="H48" s="237"/>
      <c r="I48" s="237">
        <f>SUM(I49:I49)</f>
        <v>0</v>
      </c>
      <c r="J48" s="237"/>
      <c r="K48" s="237">
        <f>SUM(K49:K49)</f>
        <v>0</v>
      </c>
      <c r="L48" s="237"/>
      <c r="M48" s="237">
        <f>SUM(M49:M49)</f>
        <v>0</v>
      </c>
      <c r="N48" s="237"/>
      <c r="O48" s="237">
        <f>SUM(O49:O49)</f>
        <v>0</v>
      </c>
      <c r="P48" s="237"/>
      <c r="Q48" s="237">
        <f>SUM(Q49:Q49)</f>
        <v>0</v>
      </c>
      <c r="R48" s="237"/>
      <c r="S48" s="237"/>
      <c r="T48" s="237"/>
      <c r="U48" s="237"/>
      <c r="V48" s="237">
        <f>SUM(V49:V49)</f>
        <v>0</v>
      </c>
      <c r="W48" s="237"/>
      <c r="X48" s="237"/>
      <c r="AG48" t="s">
        <v>100</v>
      </c>
    </row>
    <row r="49" spans="1:60" outlineLevel="1" x14ac:dyDescent="0.2">
      <c r="A49" s="244">
        <v>27</v>
      </c>
      <c r="B49" s="245" t="s">
        <v>176</v>
      </c>
      <c r="C49" s="260" t="s">
        <v>177</v>
      </c>
      <c r="D49" s="246" t="s">
        <v>171</v>
      </c>
      <c r="E49" s="247">
        <v>1</v>
      </c>
      <c r="F49" s="248"/>
      <c r="G49" s="249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3">
        <v>0</v>
      </c>
      <c r="O49" s="233">
        <f>ROUND(E49*N49,2)</f>
        <v>0</v>
      </c>
      <c r="P49" s="233">
        <v>0</v>
      </c>
      <c r="Q49" s="233">
        <f>ROUND(E49*P49,2)</f>
        <v>0</v>
      </c>
      <c r="R49" s="233"/>
      <c r="S49" s="233" t="s">
        <v>104</v>
      </c>
      <c r="T49" s="233" t="s">
        <v>112</v>
      </c>
      <c r="U49" s="233">
        <v>0</v>
      </c>
      <c r="V49" s="233">
        <f>ROUND(E49*U49,2)</f>
        <v>0</v>
      </c>
      <c r="W49" s="233"/>
      <c r="X49" s="233" t="s">
        <v>172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173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x14ac:dyDescent="0.2">
      <c r="A50" s="3"/>
      <c r="B50" s="4"/>
      <c r="C50" s="263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AE50">
        <v>15</v>
      </c>
      <c r="AF50">
        <v>21</v>
      </c>
      <c r="AG50" t="s">
        <v>86</v>
      </c>
    </row>
    <row r="51" spans="1:60" x14ac:dyDescent="0.2">
      <c r="A51" s="216"/>
      <c r="B51" s="217" t="s">
        <v>31</v>
      </c>
      <c r="C51" s="264"/>
      <c r="D51" s="218"/>
      <c r="E51" s="219"/>
      <c r="F51" s="219"/>
      <c r="G51" s="257">
        <f>G8+G18+G27+G36+G38+G42+G45+G48</f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AE51">
        <f>SUMIF(L7:L49,AE50,G7:G49)</f>
        <v>0</v>
      </c>
      <c r="AF51">
        <f>SUMIF(L7:L49,AF50,G7:G49)</f>
        <v>0</v>
      </c>
      <c r="AG51" t="s">
        <v>178</v>
      </c>
    </row>
    <row r="52" spans="1:60" x14ac:dyDescent="0.2">
      <c r="A52" s="3"/>
      <c r="B52" s="4"/>
      <c r="C52" s="263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60" x14ac:dyDescent="0.2">
      <c r="A53" s="3"/>
      <c r="B53" s="4"/>
      <c r="C53" s="263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60" x14ac:dyDescent="0.2">
      <c r="A54" s="220" t="s">
        <v>179</v>
      </c>
      <c r="B54" s="220"/>
      <c r="C54" s="265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60" x14ac:dyDescent="0.2">
      <c r="A55" s="221"/>
      <c r="B55" s="222"/>
      <c r="C55" s="266"/>
      <c r="D55" s="222"/>
      <c r="E55" s="222"/>
      <c r="F55" s="222"/>
      <c r="G55" s="22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AG55" t="s">
        <v>180</v>
      </c>
    </row>
    <row r="56" spans="1:60" x14ac:dyDescent="0.2">
      <c r="A56" s="224"/>
      <c r="B56" s="225"/>
      <c r="C56" s="267"/>
      <c r="D56" s="225"/>
      <c r="E56" s="225"/>
      <c r="F56" s="225"/>
      <c r="G56" s="226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60" x14ac:dyDescent="0.2">
      <c r="A57" s="224"/>
      <c r="B57" s="225"/>
      <c r="C57" s="267"/>
      <c r="D57" s="225"/>
      <c r="E57" s="225"/>
      <c r="F57" s="225"/>
      <c r="G57" s="226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60" x14ac:dyDescent="0.2">
      <c r="A58" s="224"/>
      <c r="B58" s="225"/>
      <c r="C58" s="267"/>
      <c r="D58" s="225"/>
      <c r="E58" s="225"/>
      <c r="F58" s="225"/>
      <c r="G58" s="226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60" x14ac:dyDescent="0.2">
      <c r="A59" s="227"/>
      <c r="B59" s="228"/>
      <c r="C59" s="268"/>
      <c r="D59" s="228"/>
      <c r="E59" s="228"/>
      <c r="F59" s="228"/>
      <c r="G59" s="229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">
      <c r="A60" s="3"/>
      <c r="B60" s="4"/>
      <c r="C60" s="263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60" x14ac:dyDescent="0.2">
      <c r="C61" s="269"/>
      <c r="D61" s="10"/>
      <c r="AG61" t="s">
        <v>181</v>
      </c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54:C54"/>
    <mergeCell ref="A55:G59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2021004 2021004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'2021004 2021004 Pol'!Názvy_tisku</vt:lpstr>
      <vt:lpstr>oadresa</vt:lpstr>
      <vt:lpstr>Stavba!Objednatel</vt:lpstr>
      <vt:lpstr>Stavba!Objekt</vt:lpstr>
      <vt:lpstr>'2021004 2021004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Fanda-PC</dc:creator>
  <cp:lastModifiedBy>Fanda-PC</cp:lastModifiedBy>
  <cp:lastPrinted>2019-03-19T12:27:02Z</cp:lastPrinted>
  <dcterms:created xsi:type="dcterms:W3CDTF">2009-04-08T07:15:50Z</dcterms:created>
  <dcterms:modified xsi:type="dcterms:W3CDTF">2021-01-20T14:35:34Z</dcterms:modified>
</cp:coreProperties>
</file>