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88" windowWidth="17916" windowHeight="9996"/>
  </bookViews>
  <sheets>
    <sheet name="Rekapitulace stavby" sheetId="1" r:id="rId1"/>
    <sheet name="SO-01 - Zdrž - spodní" sheetId="2" r:id="rId2"/>
    <sheet name="SO-02 - Výpustné zařízení..." sheetId="3" r:id="rId3"/>
    <sheet name="SO-03 - Zdrž - horní" sheetId="4" r:id="rId4"/>
    <sheet name="SO-04 - Výpustné zařízení..." sheetId="5" r:id="rId5"/>
    <sheet name="SO-05 - Bezpečnostní přeliv" sheetId="6" r:id="rId6"/>
    <sheet name="SO-06.1 - Deponie spodní ..." sheetId="7" r:id="rId7"/>
    <sheet name="SO-06.2 - Deponie horní r..." sheetId="8" r:id="rId8"/>
    <sheet name="VON - Vedlejší a ostatní ..." sheetId="9" r:id="rId9"/>
  </sheets>
  <definedNames>
    <definedName name="_xlnm._FilterDatabase" localSheetId="1" hidden="1">'SO-01 - Zdrž - spodní'!$C$119:$K$186</definedName>
    <definedName name="_xlnm._FilterDatabase" localSheetId="2" hidden="1">'SO-02 - Výpustné zařízení...'!$C$126:$K$234</definedName>
    <definedName name="_xlnm._FilterDatabase" localSheetId="3" hidden="1">'SO-03 - Zdrž - horní'!$C$119:$K$188</definedName>
    <definedName name="_xlnm._FilterDatabase" localSheetId="4" hidden="1">'SO-04 - Výpustné zařízení...'!$C$127:$K$303</definedName>
    <definedName name="_xlnm._FilterDatabase" localSheetId="5" hidden="1">'SO-05 - Bezpečnostní přeliv'!$C$123:$K$219</definedName>
    <definedName name="_xlnm._FilterDatabase" localSheetId="6" hidden="1">'SO-06.1 - Deponie spodní ...'!$C$117:$K$138</definedName>
    <definedName name="_xlnm._FilterDatabase" localSheetId="7" hidden="1">'SO-06.2 - Deponie horní r...'!$C$117:$K$139</definedName>
    <definedName name="_xlnm._FilterDatabase" localSheetId="8" hidden="1">'VON - Vedlejší a ostatní ...'!$C$118:$K$136</definedName>
    <definedName name="_xlnm.Print_Titles" localSheetId="0">'Rekapitulace stavby'!$92:$92</definedName>
    <definedName name="_xlnm.Print_Titles" localSheetId="1">'SO-01 - Zdrž - spodní'!$119:$119</definedName>
    <definedName name="_xlnm.Print_Titles" localSheetId="2">'SO-02 - Výpustné zařízení...'!$126:$126</definedName>
    <definedName name="_xlnm.Print_Titles" localSheetId="3">'SO-03 - Zdrž - horní'!$119:$119</definedName>
    <definedName name="_xlnm.Print_Titles" localSheetId="4">'SO-04 - Výpustné zařízení...'!$127:$127</definedName>
    <definedName name="_xlnm.Print_Titles" localSheetId="5">'SO-05 - Bezpečnostní přeliv'!$123:$123</definedName>
    <definedName name="_xlnm.Print_Titles" localSheetId="6">'SO-06.1 - Deponie spodní ...'!$117:$117</definedName>
    <definedName name="_xlnm.Print_Titles" localSheetId="7">'SO-06.2 - Deponie horní r...'!$117:$117</definedName>
    <definedName name="_xlnm.Print_Titles" localSheetId="8">'VON - Vedlejší a ostatní ...'!$118:$118</definedName>
    <definedName name="_xlnm.Print_Area" localSheetId="0">'Rekapitulace stavby'!$D$4:$AO$76,'Rekapitulace stavby'!$C$82:$AQ$103</definedName>
    <definedName name="_xlnm.Print_Area" localSheetId="1">'SO-01 - Zdrž - spodní'!$C$4:$J$39,'SO-01 - Zdrž - spodní'!$C$50:$J$76,'SO-01 - Zdrž - spodní'!$C$82:$J$101,'SO-01 - Zdrž - spodní'!$C$107:$K$186</definedName>
    <definedName name="_xlnm.Print_Area" localSheetId="2">'SO-02 - Výpustné zařízení...'!$C$4:$J$39,'SO-02 - Výpustné zařízení...'!$C$50:$J$76,'SO-02 - Výpustné zařízení...'!$C$82:$J$108,'SO-02 - Výpustné zařízení...'!$C$114:$K$234</definedName>
    <definedName name="_xlnm.Print_Area" localSheetId="3">'SO-03 - Zdrž - horní'!$C$4:$J$39,'SO-03 - Zdrž - horní'!$C$50:$J$76,'SO-03 - Zdrž - horní'!$C$82:$J$101,'SO-03 - Zdrž - horní'!$C$107:$K$188</definedName>
    <definedName name="_xlnm.Print_Area" localSheetId="4">'SO-04 - Výpustné zařízení...'!$C$4:$J$39,'SO-04 - Výpustné zařízení...'!$C$50:$J$76,'SO-04 - Výpustné zařízení...'!$C$82:$J$109,'SO-04 - Výpustné zařízení...'!$C$115:$K$303</definedName>
    <definedName name="_xlnm.Print_Area" localSheetId="5">'SO-05 - Bezpečnostní přeliv'!$C$4:$J$39,'SO-05 - Bezpečnostní přeliv'!$C$50:$J$76,'SO-05 - Bezpečnostní přeliv'!$C$82:$J$105,'SO-05 - Bezpečnostní přeliv'!$C$111:$K$219</definedName>
    <definedName name="_xlnm.Print_Area" localSheetId="6">'SO-06.1 - Deponie spodní ...'!$C$4:$J$39,'SO-06.1 - Deponie spodní ...'!$C$50:$J$76,'SO-06.1 - Deponie spodní ...'!$C$82:$J$99,'SO-06.1 - Deponie spodní ...'!$C$105:$K$138</definedName>
    <definedName name="_xlnm.Print_Area" localSheetId="7">'SO-06.2 - Deponie horní r...'!$C$4:$J$39,'SO-06.2 - Deponie horní r...'!$C$50:$J$76,'SO-06.2 - Deponie horní r...'!$C$82:$J$99,'SO-06.2 - Deponie horní r...'!$C$105:$K$139</definedName>
    <definedName name="_xlnm.Print_Area" localSheetId="8">'VON - Vedlejší a ostatní ...'!$C$4:$J$39,'VON - Vedlejší a ostatní ...'!$C$50:$J$76,'VON - Vedlejší a ostatní ...'!$C$82:$J$100,'VON - Vedlejší a ostatní ...'!$C$106:$K$136</definedName>
  </definedNames>
  <calcPr calcId="125725"/>
</workbook>
</file>

<file path=xl/calcChain.xml><?xml version="1.0" encoding="utf-8"?>
<calcChain xmlns="http://schemas.openxmlformats.org/spreadsheetml/2006/main">
  <c r="J37" i="9"/>
  <c r="J36"/>
  <c r="AY102" i="1"/>
  <c r="J35" i="9"/>
  <c r="AX102" i="1"/>
  <c r="BI136" i="9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 s="1"/>
  <c r="J99" s="1"/>
  <c r="J127"/>
  <c r="BE127" s="1"/>
  <c r="BI124"/>
  <c r="BH124"/>
  <c r="BG124"/>
  <c r="BF124"/>
  <c r="T124"/>
  <c r="R124"/>
  <c r="P124"/>
  <c r="BK124"/>
  <c r="J124"/>
  <c r="BE124"/>
  <c r="BI122"/>
  <c r="F37"/>
  <c r="BD102" i="1" s="1"/>
  <c r="BH122" i="9"/>
  <c r="F36"/>
  <c r="BC102" i="1"/>
  <c r="BG122" i="9"/>
  <c r="F35"/>
  <c r="BB102" i="1"/>
  <c r="BF122" i="9"/>
  <c r="J34" s="1"/>
  <c r="AW102" i="1" s="1"/>
  <c r="F34" i="9"/>
  <c r="BA102" i="1" s="1"/>
  <c r="T122" i="9"/>
  <c r="T121" s="1"/>
  <c r="T120" s="1"/>
  <c r="T119" s="1"/>
  <c r="R122"/>
  <c r="R121" s="1"/>
  <c r="R120" s="1"/>
  <c r="R119" s="1"/>
  <c r="P122"/>
  <c r="P121" s="1"/>
  <c r="P120" s="1"/>
  <c r="P119" s="1"/>
  <c r="AU102" i="1" s="1"/>
  <c r="BK122" i="9"/>
  <c r="BK121"/>
  <c r="J121"/>
  <c r="BK120"/>
  <c r="BK119" s="1"/>
  <c r="J119" s="1"/>
  <c r="J122"/>
  <c r="BE122"/>
  <c r="J98"/>
  <c r="J116"/>
  <c r="J115"/>
  <c r="F115"/>
  <c r="F113"/>
  <c r="E111"/>
  <c r="J92"/>
  <c r="J91"/>
  <c r="F91"/>
  <c r="F89"/>
  <c r="E87"/>
  <c r="J18"/>
  <c r="E18"/>
  <c r="F92" s="1"/>
  <c r="J17"/>
  <c r="J12"/>
  <c r="J89" s="1"/>
  <c r="E7"/>
  <c r="E85" s="1"/>
  <c r="E109"/>
  <c r="J37" i="8"/>
  <c r="J36"/>
  <c r="AY101" i="1"/>
  <c r="J35" i="8"/>
  <c r="AX101" i="1"/>
  <c r="BI137" i="8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21"/>
  <c r="F37"/>
  <c r="BD101" i="1" s="1"/>
  <c r="BH121" i="8"/>
  <c r="F36" s="1"/>
  <c r="BC101" i="1" s="1"/>
  <c r="BG121" i="8"/>
  <c r="F35"/>
  <c r="BB101" i="1" s="1"/>
  <c r="BF121" i="8"/>
  <c r="J34" s="1"/>
  <c r="AW101" i="1" s="1"/>
  <c r="T121" i="8"/>
  <c r="T120"/>
  <c r="T119" s="1"/>
  <c r="T118" s="1"/>
  <c r="R121"/>
  <c r="R120"/>
  <c r="R119" s="1"/>
  <c r="R118" s="1"/>
  <c r="P121"/>
  <c r="P120"/>
  <c r="P119" s="1"/>
  <c r="P118" s="1"/>
  <c r="AU101" i="1" s="1"/>
  <c r="BK121" i="8"/>
  <c r="BK120" s="1"/>
  <c r="J121"/>
  <c r="BE121"/>
  <c r="F33" s="1"/>
  <c r="AZ101" i="1" s="1"/>
  <c r="J33" i="8"/>
  <c r="AV101" i="1" s="1"/>
  <c r="AT101" s="1"/>
  <c r="J115" i="8"/>
  <c r="J114"/>
  <c r="F114"/>
  <c r="F112"/>
  <c r="E110"/>
  <c r="J92"/>
  <c r="J91"/>
  <c r="F91"/>
  <c r="F89"/>
  <c r="E87"/>
  <c r="J18"/>
  <c r="E18"/>
  <c r="F115" s="1"/>
  <c r="F92"/>
  <c r="J17"/>
  <c r="J12"/>
  <c r="J112" s="1"/>
  <c r="J89"/>
  <c r="E7"/>
  <c r="E85" s="1"/>
  <c r="J37" i="7"/>
  <c r="J36"/>
  <c r="AY100" i="1"/>
  <c r="J35" i="7"/>
  <c r="AX100" i="1"/>
  <c r="BI136" i="7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F37"/>
  <c r="BD100" i="1" s="1"/>
  <c r="BH121" i="7"/>
  <c r="F36" s="1"/>
  <c r="BC100" i="1" s="1"/>
  <c r="BG121" i="7"/>
  <c r="F35" s="1"/>
  <c r="BB100" i="1" s="1"/>
  <c r="BF121" i="7"/>
  <c r="F34" s="1"/>
  <c r="BA100" i="1" s="1"/>
  <c r="T121" i="7"/>
  <c r="T120" s="1"/>
  <c r="T119" s="1"/>
  <c r="T118" s="1"/>
  <c r="R121"/>
  <c r="R120"/>
  <c r="R119" s="1"/>
  <c r="R118" s="1"/>
  <c r="P121"/>
  <c r="P120"/>
  <c r="P119" s="1"/>
  <c r="P118" s="1"/>
  <c r="AU100" i="1" s="1"/>
  <c r="BK121" i="7"/>
  <c r="BK120" s="1"/>
  <c r="J121"/>
  <c r="BE121"/>
  <c r="J33" s="1"/>
  <c r="AV100" i="1" s="1"/>
  <c r="J115" i="7"/>
  <c r="J114"/>
  <c r="F114"/>
  <c r="F112"/>
  <c r="E110"/>
  <c r="J92"/>
  <c r="J91"/>
  <c r="F91"/>
  <c r="F89"/>
  <c r="E87"/>
  <c r="J18"/>
  <c r="E18"/>
  <c r="F92" s="1"/>
  <c r="F115"/>
  <c r="J17"/>
  <c r="J12"/>
  <c r="J112"/>
  <c r="J89"/>
  <c r="E7"/>
  <c r="E108" s="1"/>
  <c r="E85"/>
  <c r="J37" i="6"/>
  <c r="J36"/>
  <c r="AY99" i="1"/>
  <c r="J35" i="6"/>
  <c r="AX99" i="1" s="1"/>
  <c r="BI218" i="6"/>
  <c r="BH218"/>
  <c r="BG218"/>
  <c r="BF218"/>
  <c r="T218"/>
  <c r="R218"/>
  <c r="P218"/>
  <c r="BK218"/>
  <c r="J218"/>
  <c r="BE218"/>
  <c r="BI216"/>
  <c r="BH216"/>
  <c r="BG216"/>
  <c r="BF216"/>
  <c r="T216"/>
  <c r="T215" s="1"/>
  <c r="R216"/>
  <c r="R215"/>
  <c r="P216"/>
  <c r="P215" s="1"/>
  <c r="BK216"/>
  <c r="BK215"/>
  <c r="J215"/>
  <c r="J104" s="1"/>
  <c r="J216"/>
  <c r="BE216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T205" s="1"/>
  <c r="R206"/>
  <c r="R205" s="1"/>
  <c r="P206"/>
  <c r="P205" s="1"/>
  <c r="BK206"/>
  <c r="BK205" s="1"/>
  <c r="J205" s="1"/>
  <c r="J103" s="1"/>
  <c r="J206"/>
  <c r="BE206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/>
  <c r="BI193"/>
  <c r="BH193"/>
  <c r="BG193"/>
  <c r="BF193"/>
  <c r="T193"/>
  <c r="T192"/>
  <c r="R193"/>
  <c r="R192"/>
  <c r="P193"/>
  <c r="P192"/>
  <c r="BK193"/>
  <c r="BK192"/>
  <c r="J192" s="1"/>
  <c r="J102" s="1"/>
  <c r="J193"/>
  <c r="BE193" s="1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 s="1"/>
  <c r="J101" s="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T166"/>
  <c r="R167"/>
  <c r="R166"/>
  <c r="P167"/>
  <c r="P166"/>
  <c r="BK167"/>
  <c r="BK166"/>
  <c r="J166" s="1"/>
  <c r="J100" s="1"/>
  <c r="J167"/>
  <c r="BE167" s="1"/>
  <c r="BI163"/>
  <c r="BH163"/>
  <c r="BG163"/>
  <c r="BF163"/>
  <c r="T163"/>
  <c r="T162"/>
  <c r="R163"/>
  <c r="R162"/>
  <c r="P163"/>
  <c r="P162"/>
  <c r="BK163"/>
  <c r="BK162"/>
  <c r="J162" s="1"/>
  <c r="J99" s="1"/>
  <c r="J163"/>
  <c r="BE16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7"/>
  <c r="F37"/>
  <c r="BD99" i="1" s="1"/>
  <c r="BH127" i="6"/>
  <c r="F36" s="1"/>
  <c r="BC99" i="1" s="1"/>
  <c r="BG127" i="6"/>
  <c r="F35"/>
  <c r="BB99" i="1" s="1"/>
  <c r="BF127" i="6"/>
  <c r="F34" s="1"/>
  <c r="BA99" i="1" s="1"/>
  <c r="T127" i="6"/>
  <c r="T126"/>
  <c r="R127"/>
  <c r="R126"/>
  <c r="R125" s="1"/>
  <c r="R124" s="1"/>
  <c r="P127"/>
  <c r="P126"/>
  <c r="P125" s="1"/>
  <c r="P124" s="1"/>
  <c r="AU99" i="1" s="1"/>
  <c r="BK127" i="6"/>
  <c r="BK126" s="1"/>
  <c r="J127"/>
  <c r="BE127" s="1"/>
  <c r="J121"/>
  <c r="J120"/>
  <c r="F120"/>
  <c r="F118"/>
  <c r="E116"/>
  <c r="J92"/>
  <c r="J91"/>
  <c r="F91"/>
  <c r="F89"/>
  <c r="E87"/>
  <c r="J18"/>
  <c r="E18"/>
  <c r="F121" s="1"/>
  <c r="F92"/>
  <c r="J17"/>
  <c r="J12"/>
  <c r="J118" s="1"/>
  <c r="J89"/>
  <c r="E7"/>
  <c r="E114"/>
  <c r="E85"/>
  <c r="J37" i="5"/>
  <c r="J36"/>
  <c r="AY98" i="1"/>
  <c r="J35" i="5"/>
  <c r="AX98" i="1"/>
  <c r="BI302" i="5"/>
  <c r="BH302"/>
  <c r="BG302"/>
  <c r="BF302"/>
  <c r="T302"/>
  <c r="R302"/>
  <c r="P302"/>
  <c r="BK302"/>
  <c r="J302"/>
  <c r="BE302"/>
  <c r="BI299"/>
  <c r="BH299"/>
  <c r="BG299"/>
  <c r="BF299"/>
  <c r="T299"/>
  <c r="T298"/>
  <c r="R299"/>
  <c r="R298"/>
  <c r="P299"/>
  <c r="P298"/>
  <c r="BK299"/>
  <c r="BK298"/>
  <c r="J298" s="1"/>
  <c r="J108" s="1"/>
  <c r="J299"/>
  <c r="BE299" s="1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T268"/>
  <c r="T267" s="1"/>
  <c r="R269"/>
  <c r="R268" s="1"/>
  <c r="R267" s="1"/>
  <c r="P269"/>
  <c r="P268"/>
  <c r="P267" s="1"/>
  <c r="BK269"/>
  <c r="BK268" s="1"/>
  <c r="J269"/>
  <c r="BE269"/>
  <c r="BI265"/>
  <c r="BH265"/>
  <c r="BG265"/>
  <c r="BF265"/>
  <c r="T265"/>
  <c r="R265"/>
  <c r="P265"/>
  <c r="BK265"/>
  <c r="J265"/>
  <c r="BE265"/>
  <c r="BI263"/>
  <c r="BH263"/>
  <c r="BG263"/>
  <c r="BF263"/>
  <c r="T263"/>
  <c r="T262"/>
  <c r="R263"/>
  <c r="R262"/>
  <c r="P263"/>
  <c r="P262"/>
  <c r="BK263"/>
  <c r="BK262"/>
  <c r="J262" s="1"/>
  <c r="J105" s="1"/>
  <c r="J263"/>
  <c r="BE263" s="1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T248"/>
  <c r="R249"/>
  <c r="R248"/>
  <c r="P249"/>
  <c r="P248"/>
  <c r="BK249"/>
  <c r="BK248"/>
  <c r="J248" s="1"/>
  <c r="J104" s="1"/>
  <c r="J249"/>
  <c r="BE249" s="1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T233"/>
  <c r="R234"/>
  <c r="R233"/>
  <c r="P234"/>
  <c r="P233"/>
  <c r="BK234"/>
  <c r="BK233"/>
  <c r="J233" s="1"/>
  <c r="J103" s="1"/>
  <c r="J234"/>
  <c r="BE234" s="1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 s="1"/>
  <c r="J102" s="1"/>
  <c r="J224"/>
  <c r="BE224" s="1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 s="1"/>
  <c r="J101" s="1"/>
  <c r="J201"/>
  <c r="BE201" s="1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 s="1"/>
  <c r="J100" s="1"/>
  <c r="J177"/>
  <c r="BE177" s="1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 s="1"/>
  <c r="J99" s="1"/>
  <c r="J164"/>
  <c r="BE164" s="1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1"/>
  <c r="F37"/>
  <c r="BD98" i="1" s="1"/>
  <c r="BH131" i="5"/>
  <c r="F36" s="1"/>
  <c r="BC98" i="1" s="1"/>
  <c r="BG131" i="5"/>
  <c r="F35"/>
  <c r="BB98" i="1" s="1"/>
  <c r="BF131" i="5"/>
  <c r="J34" s="1"/>
  <c r="AW98" i="1" s="1"/>
  <c r="T131" i="5"/>
  <c r="T130"/>
  <c r="T129" s="1"/>
  <c r="T128" s="1"/>
  <c r="R131"/>
  <c r="R130"/>
  <c r="R129" s="1"/>
  <c r="R128" s="1"/>
  <c r="P131"/>
  <c r="P130"/>
  <c r="P129" s="1"/>
  <c r="BK131"/>
  <c r="BK130" s="1"/>
  <c r="J131"/>
  <c r="BE131" s="1"/>
  <c r="J125"/>
  <c r="J124"/>
  <c r="F124"/>
  <c r="F122"/>
  <c r="E120"/>
  <c r="J92"/>
  <c r="J91"/>
  <c r="F91"/>
  <c r="F89"/>
  <c r="E87"/>
  <c r="J18"/>
  <c r="E18"/>
  <c r="F125" s="1"/>
  <c r="F92"/>
  <c r="J17"/>
  <c r="J12"/>
  <c r="J122" s="1"/>
  <c r="J89"/>
  <c r="E7"/>
  <c r="E118"/>
  <c r="E85"/>
  <c r="J37" i="4"/>
  <c r="J36"/>
  <c r="AY97" i="1"/>
  <c r="J35" i="4"/>
  <c r="AX97" i="1"/>
  <c r="BI187" i="4"/>
  <c r="BH187"/>
  <c r="BG187"/>
  <c r="BF187"/>
  <c r="T187"/>
  <c r="R187"/>
  <c r="P187"/>
  <c r="BK187"/>
  <c r="BK184" s="1"/>
  <c r="J184" s="1"/>
  <c r="J100" s="1"/>
  <c r="J187"/>
  <c r="BE187"/>
  <c r="BI185"/>
  <c r="BH185"/>
  <c r="BG185"/>
  <c r="BF185"/>
  <c r="T185"/>
  <c r="T184"/>
  <c r="R185"/>
  <c r="R184"/>
  <c r="P185"/>
  <c r="P184"/>
  <c r="BK185"/>
  <c r="J185"/>
  <c r="BE185" s="1"/>
  <c r="BI181"/>
  <c r="BH181"/>
  <c r="BG181"/>
  <c r="BF181"/>
  <c r="T181"/>
  <c r="T180"/>
  <c r="R181"/>
  <c r="R180"/>
  <c r="P181"/>
  <c r="P180"/>
  <c r="BK181"/>
  <c r="BK180"/>
  <c r="J180" s="1"/>
  <c r="J99" s="1"/>
  <c r="J181"/>
  <c r="BE181" s="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F37"/>
  <c r="BD97" i="1" s="1"/>
  <c r="BH123" i="4"/>
  <c r="F36" s="1"/>
  <c r="BC97" i="1" s="1"/>
  <c r="BG123" i="4"/>
  <c r="F35"/>
  <c r="BB97" i="1" s="1"/>
  <c r="BF123" i="4"/>
  <c r="J34" s="1"/>
  <c r="AW97" i="1" s="1"/>
  <c r="T123" i="4"/>
  <c r="T122"/>
  <c r="T121" s="1"/>
  <c r="T120" s="1"/>
  <c r="R123"/>
  <c r="R122"/>
  <c r="R121" s="1"/>
  <c r="R120" s="1"/>
  <c r="P123"/>
  <c r="P122"/>
  <c r="P121" s="1"/>
  <c r="P120" s="1"/>
  <c r="AU97" i="1" s="1"/>
  <c r="BK123" i="4"/>
  <c r="BK122" s="1"/>
  <c r="J123"/>
  <c r="BE123" s="1"/>
  <c r="J117"/>
  <c r="J116"/>
  <c r="F116"/>
  <c r="F114"/>
  <c r="E112"/>
  <c r="J92"/>
  <c r="J91"/>
  <c r="F91"/>
  <c r="F89"/>
  <c r="E87"/>
  <c r="J18"/>
  <c r="E18"/>
  <c r="F117" s="1"/>
  <c r="F92"/>
  <c r="J17"/>
  <c r="J12"/>
  <c r="J114" s="1"/>
  <c r="J89"/>
  <c r="E7"/>
  <c r="E110"/>
  <c r="E85"/>
  <c r="J37" i="3"/>
  <c r="J36"/>
  <c r="AY96" i="1"/>
  <c r="J35" i="3"/>
  <c r="AX96" i="1"/>
  <c r="BI233" i="3"/>
  <c r="BH233"/>
  <c r="BG233"/>
  <c r="BF233"/>
  <c r="T233"/>
  <c r="R233"/>
  <c r="P233"/>
  <c r="BK233"/>
  <c r="J233"/>
  <c r="BE233"/>
  <c r="BI230"/>
  <c r="BH230"/>
  <c r="BG230"/>
  <c r="BF230"/>
  <c r="T230"/>
  <c r="T229"/>
  <c r="R230"/>
  <c r="R229"/>
  <c r="P230"/>
  <c r="P229"/>
  <c r="BK230"/>
  <c r="BK229"/>
  <c r="J229" s="1"/>
  <c r="J107" s="1"/>
  <c r="J230"/>
  <c r="BE230" s="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 s="1"/>
  <c r="T198" s="1"/>
  <c r="R200"/>
  <c r="R199" s="1"/>
  <c r="R198" s="1"/>
  <c r="P200"/>
  <c r="P199"/>
  <c r="P198" s="1"/>
  <c r="BK200"/>
  <c r="BK199"/>
  <c r="BK198" s="1"/>
  <c r="J198" s="1"/>
  <c r="J105" s="1"/>
  <c r="J200"/>
  <c r="BE200"/>
  <c r="BI196"/>
  <c r="BH196"/>
  <c r="BG196"/>
  <c r="BF196"/>
  <c r="T196"/>
  <c r="R196"/>
  <c r="P196"/>
  <c r="BK196"/>
  <c r="J196"/>
  <c r="BE196"/>
  <c r="BI194"/>
  <c r="BH194"/>
  <c r="BG194"/>
  <c r="BF194"/>
  <c r="T194"/>
  <c r="T193" s="1"/>
  <c r="R194"/>
  <c r="R193"/>
  <c r="P194"/>
  <c r="P193" s="1"/>
  <c r="BK194"/>
  <c r="BK193"/>
  <c r="J193" s="1"/>
  <c r="J104" s="1"/>
  <c r="J194"/>
  <c r="BE194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T184"/>
  <c r="R185"/>
  <c r="R184"/>
  <c r="P185"/>
  <c r="P184"/>
  <c r="BK185"/>
  <c r="BK184"/>
  <c r="J184" s="1"/>
  <c r="J103" s="1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 s="1"/>
  <c r="R172"/>
  <c r="R171"/>
  <c r="P172"/>
  <c r="P171" s="1"/>
  <c r="BK172"/>
  <c r="BK171"/>
  <c r="J171" s="1"/>
  <c r="J102" s="1"/>
  <c r="J172"/>
  <c r="BE172"/>
  <c r="BI168"/>
  <c r="BH168"/>
  <c r="BG168"/>
  <c r="BF168"/>
  <c r="T168"/>
  <c r="T167"/>
  <c r="R168"/>
  <c r="R167" s="1"/>
  <c r="P168"/>
  <c r="P167" s="1"/>
  <c r="BK168"/>
  <c r="BK167" s="1"/>
  <c r="J167" s="1"/>
  <c r="J101" s="1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T149" s="1"/>
  <c r="R150"/>
  <c r="R149"/>
  <c r="P150"/>
  <c r="P149" s="1"/>
  <c r="BK150"/>
  <c r="BK149"/>
  <c r="J149" s="1"/>
  <c r="J100" s="1"/>
  <c r="J150"/>
  <c r="BE150"/>
  <c r="BI146"/>
  <c r="BH146"/>
  <c r="BG146"/>
  <c r="BF146"/>
  <c r="T146"/>
  <c r="T145" s="1"/>
  <c r="R146"/>
  <c r="R145" s="1"/>
  <c r="P146"/>
  <c r="P145"/>
  <c r="BK146"/>
  <c r="BK145"/>
  <c r="J145" s="1"/>
  <c r="J99" s="1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0"/>
  <c r="F37"/>
  <c r="BD96" i="1" s="1"/>
  <c r="BH130" i="3"/>
  <c r="F36" s="1"/>
  <c r="BC96" i="1" s="1"/>
  <c r="BG130" i="3"/>
  <c r="F35"/>
  <c r="BB96" i="1" s="1"/>
  <c r="BF130" i="3"/>
  <c r="J34" s="1"/>
  <c r="AW96" i="1" s="1"/>
  <c r="T130" i="3"/>
  <c r="T129"/>
  <c r="R130"/>
  <c r="R129"/>
  <c r="R128" s="1"/>
  <c r="R127" s="1"/>
  <c r="P130"/>
  <c r="P129"/>
  <c r="BK130"/>
  <c r="BK129" s="1"/>
  <c r="J130"/>
  <c r="BE130" s="1"/>
  <c r="J124"/>
  <c r="J123"/>
  <c r="F123"/>
  <c r="F121"/>
  <c r="E119"/>
  <c r="J92"/>
  <c r="J91"/>
  <c r="F91"/>
  <c r="F89"/>
  <c r="E87"/>
  <c r="J18"/>
  <c r="E18"/>
  <c r="F124" s="1"/>
  <c r="J17"/>
  <c r="J12"/>
  <c r="J121" s="1"/>
  <c r="E7"/>
  <c r="E117"/>
  <c r="E85"/>
  <c r="J37" i="2"/>
  <c r="J36"/>
  <c r="AY95" i="1"/>
  <c r="J35" i="2"/>
  <c r="AX95" i="1" s="1"/>
  <c r="BI185" i="2"/>
  <c r="BH185"/>
  <c r="BG185"/>
  <c r="BF185"/>
  <c r="T185"/>
  <c r="R185"/>
  <c r="P185"/>
  <c r="BK185"/>
  <c r="J185"/>
  <c r="BE185"/>
  <c r="BI183"/>
  <c r="BH183"/>
  <c r="BG183"/>
  <c r="BF183"/>
  <c r="T183"/>
  <c r="T182" s="1"/>
  <c r="R183"/>
  <c r="R182"/>
  <c r="P183"/>
  <c r="P182"/>
  <c r="BK183"/>
  <c r="BK182"/>
  <c r="J182" s="1"/>
  <c r="J100" s="1"/>
  <c r="J183"/>
  <c r="BE183"/>
  <c r="BI179"/>
  <c r="BH179"/>
  <c r="BG179"/>
  <c r="BF179"/>
  <c r="T179"/>
  <c r="T178"/>
  <c r="R179"/>
  <c r="R178"/>
  <c r="P179"/>
  <c r="P178"/>
  <c r="BK179"/>
  <c r="BK178" s="1"/>
  <c r="J178" s="1"/>
  <c r="J99" s="1"/>
  <c r="J179"/>
  <c r="BE179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F37"/>
  <c r="BD95" i="1" s="1"/>
  <c r="BH123" i="2"/>
  <c r="F36" s="1"/>
  <c r="BC95" i="1" s="1"/>
  <c r="BC94" s="1"/>
  <c r="BG123" i="2"/>
  <c r="F35"/>
  <c r="BB95" i="1" s="1"/>
  <c r="BF123" i="2"/>
  <c r="F34" s="1"/>
  <c r="BA95" i="1" s="1"/>
  <c r="T123" i="2"/>
  <c r="T122"/>
  <c r="T121" s="1"/>
  <c r="T120" s="1"/>
  <c r="R123"/>
  <c r="R122"/>
  <c r="R121" s="1"/>
  <c r="R120" s="1"/>
  <c r="P123"/>
  <c r="P122"/>
  <c r="P121" s="1"/>
  <c r="P120" s="1"/>
  <c r="AU95" i="1" s="1"/>
  <c r="BK123" i="2"/>
  <c r="BK122" s="1"/>
  <c r="J123"/>
  <c r="BE123" s="1"/>
  <c r="J117"/>
  <c r="J116"/>
  <c r="F116"/>
  <c r="F114"/>
  <c r="E112"/>
  <c r="J92"/>
  <c r="J91"/>
  <c r="F91"/>
  <c r="F89"/>
  <c r="E87"/>
  <c r="J18"/>
  <c r="E18"/>
  <c r="F117" s="1"/>
  <c r="F92"/>
  <c r="J17"/>
  <c r="J12"/>
  <c r="J114" s="1"/>
  <c r="J89"/>
  <c r="E7"/>
  <c r="E110"/>
  <c r="E85"/>
  <c r="AS94" i="1"/>
  <c r="L90"/>
  <c r="AM90"/>
  <c r="AM89"/>
  <c r="L89"/>
  <c r="AM87"/>
  <c r="L87"/>
  <c r="L85"/>
  <c r="L84"/>
  <c r="W32" l="1"/>
  <c r="AY94"/>
  <c r="BK128" i="3"/>
  <c r="J129"/>
  <c r="J98" s="1"/>
  <c r="BK129" i="5"/>
  <c r="J130"/>
  <c r="J98" s="1"/>
  <c r="F33"/>
  <c r="AZ98" i="1" s="1"/>
  <c r="J33" i="5"/>
  <c r="AV98" i="1" s="1"/>
  <c r="AT98" s="1"/>
  <c r="AU94"/>
  <c r="T125" i="6"/>
  <c r="T124" s="1"/>
  <c r="J33" i="9"/>
  <c r="AV102" i="1" s="1"/>
  <c r="AT102" s="1"/>
  <c r="BK119" i="7"/>
  <c r="J120"/>
  <c r="J98" s="1"/>
  <c r="BK121" i="2"/>
  <c r="J122"/>
  <c r="J98" s="1"/>
  <c r="BK267" i="5"/>
  <c r="J267" s="1"/>
  <c r="J106" s="1"/>
  <c r="J268"/>
  <c r="J107" s="1"/>
  <c r="BK125" i="6"/>
  <c r="J126"/>
  <c r="J98" s="1"/>
  <c r="BK119" i="8"/>
  <c r="J120"/>
  <c r="J98" s="1"/>
  <c r="BB94" i="1"/>
  <c r="F33" i="4"/>
  <c r="AZ97" i="1" s="1"/>
  <c r="J33" i="4"/>
  <c r="AV97" i="1" s="1"/>
  <c r="AT97" s="1"/>
  <c r="F33" i="3"/>
  <c r="AZ96" i="1" s="1"/>
  <c r="J33" i="3"/>
  <c r="AV96" i="1" s="1"/>
  <c r="AT96" s="1"/>
  <c r="J33" i="2"/>
  <c r="AV95" i="1" s="1"/>
  <c r="AT95" s="1"/>
  <c r="F33" i="2"/>
  <c r="AZ95" i="1" s="1"/>
  <c r="BK121" i="4"/>
  <c r="J122"/>
  <c r="J98" s="1"/>
  <c r="J33" i="6"/>
  <c r="AV99" i="1" s="1"/>
  <c r="AT99" s="1"/>
  <c r="F33" i="6"/>
  <c r="AZ99" i="1" s="1"/>
  <c r="J30" i="9"/>
  <c r="J96"/>
  <c r="BD94" i="1"/>
  <c r="W33" s="1"/>
  <c r="P128" i="3"/>
  <c r="P127" s="1"/>
  <c r="AU96" i="1" s="1"/>
  <c r="T128" i="3"/>
  <c r="T127" s="1"/>
  <c r="P128" i="5"/>
  <c r="AU98" i="1" s="1"/>
  <c r="J89" i="3"/>
  <c r="F92"/>
  <c r="J199"/>
  <c r="J106" s="1"/>
  <c r="F33" i="7"/>
  <c r="AZ100" i="1" s="1"/>
  <c r="F33" i="9"/>
  <c r="AZ102" i="1" s="1"/>
  <c r="J34" i="2"/>
  <c r="AW95" i="1" s="1"/>
  <c r="F34" i="3"/>
  <c r="BA96" i="1" s="1"/>
  <c r="F34" i="4"/>
  <c r="BA97" i="1" s="1"/>
  <c r="BA94" s="1"/>
  <c r="F34" i="5"/>
  <c r="BA98" i="1" s="1"/>
  <c r="J34" i="6"/>
  <c r="AW99" i="1" s="1"/>
  <c r="J34" i="7"/>
  <c r="AW100" i="1" s="1"/>
  <c r="AT100" s="1"/>
  <c r="F34" i="8"/>
  <c r="BA101" i="1" s="1"/>
  <c r="J113" i="9"/>
  <c r="F116"/>
  <c r="E108" i="8"/>
  <c r="J120" i="9"/>
  <c r="J97" s="1"/>
  <c r="AW94" i="1" l="1"/>
  <c r="AK30" s="1"/>
  <c r="W30"/>
  <c r="BK128" i="5"/>
  <c r="J128" s="1"/>
  <c r="J129"/>
  <c r="J97" s="1"/>
  <c r="AG102" i="1"/>
  <c r="AN102" s="1"/>
  <c r="J39" i="9"/>
  <c r="BK120" i="4"/>
  <c r="J120" s="1"/>
  <c r="J121"/>
  <c r="J97" s="1"/>
  <c r="W31" i="1"/>
  <c r="AX94"/>
  <c r="BK124" i="6"/>
  <c r="J124" s="1"/>
  <c r="J125"/>
  <c r="J97" s="1"/>
  <c r="BK120" i="2"/>
  <c r="J120" s="1"/>
  <c r="J121"/>
  <c r="J97" s="1"/>
  <c r="BK127" i="3"/>
  <c r="J127" s="1"/>
  <c r="J128"/>
  <c r="J97" s="1"/>
  <c r="AZ94" i="1"/>
  <c r="BK118" i="8"/>
  <c r="J118" s="1"/>
  <c r="J119"/>
  <c r="J97" s="1"/>
  <c r="BK118" i="7"/>
  <c r="J118" s="1"/>
  <c r="J119"/>
  <c r="J97" s="1"/>
  <c r="W29" i="1" l="1"/>
  <c r="AV94"/>
  <c r="J30" i="2"/>
  <c r="J96"/>
  <c r="J96" i="8"/>
  <c r="J30"/>
  <c r="J96" i="3"/>
  <c r="J30"/>
  <c r="J30" i="6"/>
  <c r="J96"/>
  <c r="J96" i="4"/>
  <c r="J30"/>
  <c r="J96" i="5"/>
  <c r="J30"/>
  <c r="J30" i="7"/>
  <c r="J96"/>
  <c r="AG99" i="1" l="1"/>
  <c r="AN99" s="1"/>
  <c r="J39" i="6"/>
  <c r="AG98" i="1"/>
  <c r="AN98" s="1"/>
  <c r="J39" i="5"/>
  <c r="AG101" i="1"/>
  <c r="AN101" s="1"/>
  <c r="J39" i="8"/>
  <c r="AT94" i="1"/>
  <c r="AK29"/>
  <c r="AG100"/>
  <c r="AN100" s="1"/>
  <c r="J39" i="7"/>
  <c r="AG95" i="1"/>
  <c r="J39" i="2"/>
  <c r="AG97" i="1"/>
  <c r="AN97" s="1"/>
  <c r="J39" i="4"/>
  <c r="AG96" i="1"/>
  <c r="AN96" s="1"/>
  <c r="J39" i="3"/>
  <c r="AN95" i="1" l="1"/>
  <c r="AG94"/>
  <c r="AN94" l="1"/>
  <c r="AK26"/>
  <c r="AK35" s="1"/>
</calcChain>
</file>

<file path=xl/sharedStrings.xml><?xml version="1.0" encoding="utf-8"?>
<sst xmlns="http://schemas.openxmlformats.org/spreadsheetml/2006/main" count="6319" uniqueCount="820">
  <si>
    <t>Export Komplet</t>
  </si>
  <si>
    <t/>
  </si>
  <si>
    <t>2.0</t>
  </si>
  <si>
    <t>False</t>
  </si>
  <si>
    <t>{70f42fa1-98e1-4087-88fa-7c21f26ec472}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</si>
  <si>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</si>
  <si>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</si>
  <si>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</si>
  <si>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</si>
  <si>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</si>
  <si>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</si>
  <si>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</si>
  <si>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</si>
  <si>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</si>
  <si>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</si>
  <si>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</si>
  <si>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</si>
  <si>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Panské rybníky Jarošov</t>
  </si>
  <si>
    <t>0,1</t>
  </si>
  <si>
    <t>KSO:</t>
  </si>
  <si>
    <t>CC-CZ:</t>
  </si>
  <si>
    <t>1</t>
  </si>
  <si>
    <t>Místo:</t>
  </si>
  <si>
    <t xml:space="preserve"> </t>
  </si>
  <si>
    <t>Datum:</t>
  </si>
  <si>
    <t>28. 11. 2016</t>
  </si>
  <si>
    <t>10</t>
  </si>
  <si>
    <t>100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</si>
  <si>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</si>
  <si>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</si>
  <si>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</si>
  <si>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</si>
  <si>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</si>
  <si>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</si>
  <si>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</si>
  <si>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</si>
  <si>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</si>
  <si>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</si>
  <si>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Vodseďálek</t>
  </si>
  <si>
    <t>Poznámka:</t>
  </si>
  <si>
    <t>KROS 4 verze 2016/II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</si>
  <si>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</si>
  <si>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</si>
  <si>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</si>
  <si>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</si>
  <si>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</si>
  <si>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</si>
  <si>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</si>
  <si>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</si>
  <si>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</si>
  <si>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</si>
  <si>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</si>
  <si>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</si>
  <si>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</si>
  <si>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</si>
  <si>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</si>
  <si>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</si>
  <si>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</si>
  <si>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</si>
  <si>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</si>
  <si>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</si>
  <si>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</si>
  <si>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</si>
  <si>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</si>
  <si>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</si>
  <si>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</si>
  <si>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</si>
  <si>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</si>
  <si>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</si>
  <si>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</si>
  <si>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</si>
  <si>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</si>
  <si>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</si>
  <si>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</si>
  <si>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</si>
  <si>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</si>
  <si>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</si>
  <si>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</si>
  <si>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</si>
  <si>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</si>
  <si>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</si>
  <si>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</si>
  <si>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</si>
  <si>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</si>
  <si>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</si>
  <si>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</si>
  <si>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</si>
  <si>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Zdrž - spodní</t>
  </si>
  <si>
    <t>STA</t>
  </si>
  <si>
    <t>{f02697a9-ae66-4bc3-8e9c-7d00c79a8d4a}</t>
  </si>
  <si>
    <t>833 15</t>
  </si>
  <si>
    <t>2</t>
  </si>
  <si>
    <t>SO-02</t>
  </si>
  <si>
    <t>Výpustné zařízení - spodní</t>
  </si>
  <si>
    <t>{b4e73b02-9167-44a1-9781-7f9cb0ff7165}</t>
  </si>
  <si>
    <t>832 34</t>
  </si>
  <si>
    <t>SO-03</t>
  </si>
  <si>
    <t>Zdrž - horní</t>
  </si>
  <si>
    <t>{4bceba61-c878-4329-b48f-efe34f3fbeee}</t>
  </si>
  <si>
    <t>SO-04</t>
  </si>
  <si>
    <t>Výpustné zařízení - horní</t>
  </si>
  <si>
    <t>{27ef0d27-c081-4f94-b2e6-0db9217648c3}</t>
  </si>
  <si>
    <t>SO-05</t>
  </si>
  <si>
    <t>Bezpečnostní přeliv</t>
  </si>
  <si>
    <t>{af84ed9e-0715-4435-8bfe-a05af2c28583}</t>
  </si>
  <si>
    <t>832 31</t>
  </si>
  <si>
    <t>SO-06.1</t>
  </si>
  <si>
    <t>Deponie spodní rybník</t>
  </si>
  <si>
    <t>{21d889e2-add3-4780-b032-c80ed47083db}</t>
  </si>
  <si>
    <t>SO-06.2</t>
  </si>
  <si>
    <t>Deponie horní rybník</t>
  </si>
  <si>
    <t>{55d7479a-24e5-4674-9092-da8eecc4494c}</t>
  </si>
  <si>
    <t>VON</t>
  </si>
  <si>
    <t>Vedlejší a ostatní náklady</t>
  </si>
  <si>
    <t>{37d15779-7e37-4a7b-bfdd-11e45a5c6a08}</t>
  </si>
  <si>
    <t>KRYCÍ LIST SOUPISU PRACÍ</t>
  </si>
  <si>
    <t>Objekt:</t>
  </si>
  <si>
    <t>SO-01 - Zdrž - spodní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</si>
  <si>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</si>
  <si>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</si>
  <si>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</si>
  <si>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</si>
  <si>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</si>
  <si>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</si>
  <si>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</si>
  <si>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</si>
  <si>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</si>
  <si>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</si>
  <si>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</si>
  <si>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</si>
  <si>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</si>
  <si>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</si>
  <si>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</si>
  <si>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</si>
  <si>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</si>
  <si>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</si>
  <si>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</si>
  <si>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</si>
  <si>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</si>
  <si>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</si>
  <si>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</si>
  <si>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</si>
  <si>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</si>
  <si>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</si>
  <si>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</si>
  <si>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</si>
  <si>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</si>
  <si>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</si>
  <si>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2016 02</t>
  </si>
  <si>
    <t>4</t>
  </si>
  <si>
    <t>1734226072</t>
  </si>
  <si>
    <t>PP</t>
  </si>
  <si>
    <t>Sejmutí ornice nebo lesní půdy s vodorovným přemístěním na hromady v místě upotřebení nebo na dočasné či trvalé skládky se složením, na vzdálenost do 50 m</t>
  </si>
  <si>
    <t>VV</t>
  </si>
  <si>
    <t>"hráz - viz. TZ D.2. " 96,3</t>
  </si>
  <si>
    <t>122201402</t>
  </si>
  <si>
    <t>Vykopávky v zemníku na suchu v hornině tř. 3 objem do 1000 m3</t>
  </si>
  <si>
    <t>1587656551</t>
  </si>
  <si>
    <t>Vykopávky v zemnících na suchu s přehozením výkopku na vzdálenost do 3 m nebo s naložením na dopravní prostředek v hornině tř. 3 přes 100 do 1 000 m3</t>
  </si>
  <si>
    <t>"dovoz jílu" 127,4</t>
  </si>
  <si>
    <t>3</t>
  </si>
  <si>
    <t>M</t>
  </si>
  <si>
    <t>58399004</t>
  </si>
  <si>
    <t>Nákup jílu</t>
  </si>
  <si>
    <t>8</t>
  </si>
  <si>
    <t>187715372</t>
  </si>
  <si>
    <t>122703602</t>
  </si>
  <si>
    <t>Odstranění nánosů při únosnosti dna přes 40 do 60 kPa</t>
  </si>
  <si>
    <t>-1198431327</t>
  </si>
  <si>
    <t>Odstranění nánosů z vypuštěných vodních nádrží nebo rybníků s uložením do hromad na vzdálenost do 20 m ve výkopišti při únosnosti dna přes 40 kPa do 60 kPa</t>
  </si>
  <si>
    <t>"viz. TZ D.2." 505,4</t>
  </si>
  <si>
    <t>5</t>
  </si>
  <si>
    <t>162201102</t>
  </si>
  <si>
    <t>Vodorovné přemístění do 50 m výkopku/sypaniny z horniny tř. 1 až 4</t>
  </si>
  <si>
    <t>-293320601</t>
  </si>
  <si>
    <t>Vodorovné přemístění výkopku nebo sypaniny po suchu na obvyklém dopravním prostředku, bez naložení výkopku, avšak se složením bez rozhrnutí z horniny tř. 1 až 4 na vzdálenost přes 20 do 50 m</t>
  </si>
  <si>
    <t>"přebytek nevhodných zemin" 96,3-(26,5+10,9)</t>
  </si>
  <si>
    <t>6</t>
  </si>
  <si>
    <t>162253101</t>
  </si>
  <si>
    <t>Vodorovné přemístění nánosu z nádrží do 60 m při únosnosti dna přes 40 kPa</t>
  </si>
  <si>
    <t>-513702678</t>
  </si>
  <si>
    <t>Vodorovné přemístění nánosu z vodních nádrží nebo rybníků s vyklopením a hrubým urovnáním skládky při únosnosti dna přes 40 kPa, na vzdálenost přes 20 do 60 m</t>
  </si>
  <si>
    <t>7</t>
  </si>
  <si>
    <t>162301101</t>
  </si>
  <si>
    <t>Vodorovné přemístění do 500 m výkopku/sypaniny z horniny tř. 1 až 4</t>
  </si>
  <si>
    <t>167289171</t>
  </si>
  <si>
    <t>Vodorovné přemístění výkopku nebo sypaniny po suchu na obvyklém dopravním prostředku, bez naložení výkopku, avšak se složením bez rozhrnutí z horniny tř. 1 až 4 na vzdálenost přes 50 do 500 m</t>
  </si>
  <si>
    <t>"nevh. zemina na SO-03" 81,3-70,4</t>
  </si>
  <si>
    <t>162301102</t>
  </si>
  <si>
    <t>Vodorovné přemístění do 1000 m výkopku/sypaniny z horniny tř. 1 až 4</t>
  </si>
  <si>
    <t>-1670277196</t>
  </si>
  <si>
    <t>Vodorovné přemístění výkopku nebo sypaniny po suchu na obvyklém dopravním prostředku, bez naložení výkopku, avšak se složením bez rozhrnutí z horniny tř. 1 až 4 na vzdálenost přes 500 do 1 000 m</t>
  </si>
  <si>
    <t>"sediment na deponii (SO-07)" 505,4</t>
  </si>
  <si>
    <t>9</t>
  </si>
  <si>
    <t>162601102</t>
  </si>
  <si>
    <t>Vodorovné přemístění do 5000 m výkopku/sypaniny z horniny tř. 1 až 4</t>
  </si>
  <si>
    <t>-450762173</t>
  </si>
  <si>
    <t>Vodorovné přemístění výkopku nebo sypaniny po suchu na obvyklém dopravním prostředku, bez naložení výkopku, avšak se složením bez rozhrnutí z horniny tř. 1 až 4 na vzdálenost přes 4 000 do 5 000 m</t>
  </si>
  <si>
    <t>167101101</t>
  </si>
  <si>
    <t>Nakládání výkopku z hornin tř. 1 až 4 do 100 m3</t>
  </si>
  <si>
    <t>-1937956419</t>
  </si>
  <si>
    <t>Nakládání, skládání a překládání neulehlého výkopku nebo sypaniny nakládání, množství do 100 m3, z hornin tř. 1 až 4</t>
  </si>
  <si>
    <t>"nevhodné zeminy" 96,3</t>
  </si>
  <si>
    <t>11</t>
  </si>
  <si>
    <t>167101102</t>
  </si>
  <si>
    <t>Nakládání výkopku z hornin tř. 1 až 4 přes 100 m3</t>
  </si>
  <si>
    <t>727415336</t>
  </si>
  <si>
    <t>Nakládání, skládání a překládání neulehlého výkopku nebo sypaniny nakládání, množství přes 100 m3, z hornin tř. 1 až 4</t>
  </si>
  <si>
    <t>12</t>
  </si>
  <si>
    <t>171101131</t>
  </si>
  <si>
    <t>Uložení sypaniny z hornin nesoudržných a soudržných střídavě do násypů zhutněných</t>
  </si>
  <si>
    <t>342885966</t>
  </si>
  <si>
    <t>Uložení sypaniny do násypů s rozprostřením sypaniny ve vrstvách a s hrubým urovnáním zhutněných s uzavřením povrchu násypu z hornin nesoudržných a soudržných střídavě ukládaných</t>
  </si>
  <si>
    <t>"navýšení hráze - viz. TZ D.2. " 26,5</t>
  </si>
  <si>
    <t>"přebytek nevhodných zemin k vzdušnému líci" 58,9</t>
  </si>
  <si>
    <t>13</t>
  </si>
  <si>
    <t>172103102</t>
  </si>
  <si>
    <t>Zřízení těsnicího jádra nebo vrstvy š do 3 m z hornin tř. 1 až 4 zhutněných do 100 % PS C</t>
  </si>
  <si>
    <t>-1172675185</t>
  </si>
  <si>
    <t>Zřízení těsnícího jádra nebo těsnící vrstvy zemních a kamenitých hrází přehradních a jiných vodních nádrží z hornin tř. 1 až 4, se zhutněním do 100 % PS - koef. C vodorovné šířky vrstvy přes 1 do 3 m</t>
  </si>
  <si>
    <t>"návodní líc hráze - viz. TZ D.2.+D.2.14. " 127,4</t>
  </si>
  <si>
    <t>14</t>
  </si>
  <si>
    <t>181411121</t>
  </si>
  <si>
    <t>Založení lučního trávníku výsevem plochy do 1000 m2 v rovině a ve svahu do 1:5</t>
  </si>
  <si>
    <t>m2</t>
  </si>
  <si>
    <t>371456115</t>
  </si>
  <si>
    <t>Založení trávníku na půdě předem připravené plochy do 1000 m2 výsevem včetně utažení lučního v rovině nebo na svahu do 1:5</t>
  </si>
  <si>
    <t>"koruna hráze - viz. TZ D.2. " 92,0</t>
  </si>
  <si>
    <t>005724720</t>
  </si>
  <si>
    <t>osivo směs travní krajinná - rovinná</t>
  </si>
  <si>
    <t>kg</t>
  </si>
  <si>
    <t>1854161893</t>
  </si>
  <si>
    <t>92,0*0,02*1,03</t>
  </si>
  <si>
    <t>16</t>
  </si>
  <si>
    <t>181951101</t>
  </si>
  <si>
    <t>Úprava pláně v hornině tř. 1 až 4 bez zhutnění</t>
  </si>
  <si>
    <t>-1595420120</t>
  </si>
  <si>
    <t>Úprava pláně vyrovnáním výškových rozdílů v hornině tř. 1 až 4 bez zhutnění</t>
  </si>
  <si>
    <t>"zdrž - viz. TZ D.2." 1866,7</t>
  </si>
  <si>
    <t>17</t>
  </si>
  <si>
    <t>181951102</t>
  </si>
  <si>
    <t>Úprava pláně v hornině tř. 1 až 4 se zhutněním</t>
  </si>
  <si>
    <t>-1236753372</t>
  </si>
  <si>
    <t>Úprava pláně vyrovnáním výškových rozdílů v hornině tř. 1 až 4 se zhutněním</t>
  </si>
  <si>
    <t>18</t>
  </si>
  <si>
    <t>182101101</t>
  </si>
  <si>
    <t>Svahování v zářezech v hornině tř. 1 až 4</t>
  </si>
  <si>
    <t>-883639184</t>
  </si>
  <si>
    <t>Svahování trvalých svahů do projektovaných profilů s potřebným přemístěním výkopku při svahování v zářezech v hornině tř. 1 až 4</t>
  </si>
  <si>
    <t>"zdrž - viz. TZ D.2." 115,2</t>
  </si>
  <si>
    <t>19</t>
  </si>
  <si>
    <t>182201101</t>
  </si>
  <si>
    <t>Svahování násypů</t>
  </si>
  <si>
    <t>1334818732</t>
  </si>
  <si>
    <t>Svahování trvalých svahů do projektovaných profilů s potřebným přemístěním výkopku při svahování násypů v jakékoliv hornině</t>
  </si>
  <si>
    <t>"hráz - viz. TZ D.2. " 208,1</t>
  </si>
  <si>
    <t>Vodorovné konstrukce</t>
  </si>
  <si>
    <t>20</t>
  </si>
  <si>
    <t>464531112</t>
  </si>
  <si>
    <t>Pohoz z hrubého drceného kamenivo zrno 63 až 125 mm z terénu</t>
  </si>
  <si>
    <t>-862919089</t>
  </si>
  <si>
    <t>Pohoz dna nebo svahů jakékoliv tloušťky z hrubého drceného kameniva, z terénu, frakce 63 - 125 mm</t>
  </si>
  <si>
    <t>"opevnění vodorysu - viz. TZ D.2.+D.2.14." 49,3</t>
  </si>
  <si>
    <t>998</t>
  </si>
  <si>
    <t>Přesun hmot</t>
  </si>
  <si>
    <t>998332011</t>
  </si>
  <si>
    <t>Přesun hmot pro úpravy vodních toků a kanály</t>
  </si>
  <si>
    <t>t</t>
  </si>
  <si>
    <t>2071940729</t>
  </si>
  <si>
    <t>Přesun hmot pro úpravy vodních toků a kanály, hráze rybníků apod. dopravní vzdálenost do 500 m</t>
  </si>
  <si>
    <t>22</t>
  </si>
  <si>
    <t>998332092</t>
  </si>
  <si>
    <t>Příplatek k přesunu hmot pro úpravy vodních toků za zvětšený přesun do 2000 m</t>
  </si>
  <si>
    <t>1561163101</t>
  </si>
  <si>
    <t>Přesun hmot pro úpravy vodních toků a kanály, hráze rybníků apod. Příplatek k ceně za zvětšený přesun přes vymezenou největší dopravní vzdálenost do 2 000 m</t>
  </si>
  <si>
    <t>SO-02 - Výpustné zařízení - spodní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</si>
  <si>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</si>
  <si>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</si>
  <si>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</si>
  <si>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</si>
  <si>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</si>
  <si>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</si>
  <si>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783 - Dokončovací práce - nátěry</t>
  </si>
  <si>
    <t>131201101</t>
  </si>
  <si>
    <t>Hloubení jam nezapažených v hornině tř. 3 objemu do 100 m3</t>
  </si>
  <si>
    <t>-1613663503</t>
  </si>
  <si>
    <t>Hloubení nezapažených jam a zářezů s urovnáním dna do předepsaného profilu a spádu v hornině tř. 3 do 100 m3</t>
  </si>
  <si>
    <t>"základ lávky - viz. D.2.16." 1,25*1,1*1,2</t>
  </si>
  <si>
    <t>"předpolí požeráku" 3,3*0,5*0,6</t>
  </si>
  <si>
    <t>"základ požeráku" 3,1*2,73*1,35</t>
  </si>
  <si>
    <t>-467521106</t>
  </si>
  <si>
    <t>"přebytečná zemina na deponii (SO-07)" 4,5</t>
  </si>
  <si>
    <t>-329651850</t>
  </si>
  <si>
    <t>"přebytečná zemina" 14,1-9,6</t>
  </si>
  <si>
    <t>174101101</t>
  </si>
  <si>
    <t>Zásyp jam, šachet rýh nebo kolem objektů sypaninou se zhutněním</t>
  </si>
  <si>
    <t>-483989817</t>
  </si>
  <si>
    <t>Zásyp sypaninou z jakékoliv horniny s uložením výkopku ve vrstvách se zhutněním jam, šachet, rýh nebo kolem objektů v těchto vykopávkách</t>
  </si>
  <si>
    <t>"základ lávky " 1,25*0,6*1,2</t>
  </si>
  <si>
    <t>"základ požeráku" 3,1*2,73*1,35-(1,75*1,38*0,15+1,6*1,23*1,2)</t>
  </si>
  <si>
    <t>Zakládání</t>
  </si>
  <si>
    <t>273313711</t>
  </si>
  <si>
    <t>Základové desky z betonu tř. C 20/25 XC1, XA2</t>
  </si>
  <si>
    <t>2115919078</t>
  </si>
  <si>
    <t>Základy z betonu prostého desky z betonu kamenem neprokládaného tř. C 20/25 XC1, XA2</t>
  </si>
  <si>
    <t>"základ požeráku" 1,75*1,38*0,15+0,75*0,9*1,1</t>
  </si>
  <si>
    <t>Svislé a kompletní konstrukce</t>
  </si>
  <si>
    <t>321321116</t>
  </si>
  <si>
    <t>Konstrukce vodních staveb ze ŽB mrazuvzdorného tř. C 30/37 XC4, XF1, XA2</t>
  </si>
  <si>
    <t>-505978024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</si>
  <si>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</si>
  <si>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"základ lávky - viz. D.2.16." 1,25*0,5*1,1</t>
  </si>
  <si>
    <t>"základ požeráku - viz. D.2.10." 1,6*1,23*1,2</t>
  </si>
  <si>
    <t>321351010</t>
  </si>
  <si>
    <t>Bednění konstrukcí vodních staveb rovinné - zřízení</t>
  </si>
  <si>
    <t>1639836869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</si>
  <si>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</si>
  <si>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"základ lávky " (1,25+0,5)*2*1,1</t>
  </si>
  <si>
    <t>"základ požeráku" (1,6+1,23)*2*1,2</t>
  </si>
  <si>
    <t>321352010</t>
  </si>
  <si>
    <t>Bednění konstrukcí vodních staveb rovinné - odstranění</t>
  </si>
  <si>
    <t>-259353309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</si>
  <si>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</si>
  <si>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321368211</t>
  </si>
  <si>
    <t>Výztuž železobetonových konstrukcí vodních staveb ze svařovaných sítí</t>
  </si>
  <si>
    <t>-1299832243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</si>
  <si>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</si>
  <si>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"základ lávky - viz. D.2.16." 4,0*5,0*0,001</t>
  </si>
  <si>
    <t>"základ požeráku" 1,5*1,13*2*5,4*0,001</t>
  </si>
  <si>
    <t>328999001</t>
  </si>
  <si>
    <t>M+D Prefabrikovaného požeráku vč. vystrojení (dvojitá dlužová stěna z dubových fošen tl. 4 cm, ocelový žebřík) a uzamykatelného poklopu</t>
  </si>
  <si>
    <t>m</t>
  </si>
  <si>
    <t>-1854759154</t>
  </si>
  <si>
    <t>M+D Prefabrikovaného požeráku vč. vystrojení a uzamykatelného pozinkovaného poklopu</t>
  </si>
  <si>
    <t>"viz. TZ D.2. + D.2.10." 2,71</t>
  </si>
  <si>
    <t>-2053161704</t>
  </si>
  <si>
    <t>Ostatní konstrukce a práce, bourání</t>
  </si>
  <si>
    <t>931976112</t>
  </si>
  <si>
    <t>Úprava dilatační spáry z asfaltové lepenky dvojité</t>
  </si>
  <si>
    <t>-289341433</t>
  </si>
  <si>
    <t>Úprava dilatační spáry konstrukcí z prostého nebo železového betonu s použitím asfaltové lepenky dvojité s oboustrannými asfaltovými nátěry</t>
  </si>
  <si>
    <t>"požerák - potrubí" 1,0*1,0</t>
  </si>
  <si>
    <t>931992114</t>
  </si>
  <si>
    <t>Výplň dilatačních spár z pěnového polystyrénu tl 50 mm</t>
  </si>
  <si>
    <t>928147016</t>
  </si>
  <si>
    <t>Výplň dilatačních spár z polystyrenu pěnového, tloušťky 50 mm</t>
  </si>
  <si>
    <t>"základ lávky - viz. D.2.16." 1,25*0,15</t>
  </si>
  <si>
    <t>931994111</t>
  </si>
  <si>
    <t>Těsnění styčné spáry u prefa dílců bobtnajícím profilem</t>
  </si>
  <si>
    <t>-1376172848</t>
  </si>
  <si>
    <t>Těsnění spáry betonové konstrukce pásy, profily, tmely profilem, spáry styčné u prefa dílců bobtnajícím</t>
  </si>
  <si>
    <t>"výpustné potrubí - požerák" 1,3</t>
  </si>
  <si>
    <t>960111221</t>
  </si>
  <si>
    <t>Bourání vodních staveb z dílců prefabrikovaných betonových a železobetonových</t>
  </si>
  <si>
    <t>-323606294</t>
  </si>
  <si>
    <t>Bourání konstrukcí vodních staveb s naložením vybouraných hmot a suti na dopravní prostředek nebo s odklizením na hromady do vzdálenosti 20 m z dílců prefabrikovaných betonových a železobetonových</t>
  </si>
  <si>
    <t>"stávající požerák" 3,5</t>
  </si>
  <si>
    <t>997</t>
  </si>
  <si>
    <t>Přesun sutě</t>
  </si>
  <si>
    <t>997013802</t>
  </si>
  <si>
    <t>Poplatek za uložení stavebního železobetonového odpadu na skládce (skládkovné)</t>
  </si>
  <si>
    <t>-1700642321</t>
  </si>
  <si>
    <t>Poplatek za uložení stavebního odpadu na skládce (skládkovné) železobetonového</t>
  </si>
  <si>
    <t>"suť z požeráku" 8,565</t>
  </si>
  <si>
    <t>997321511</t>
  </si>
  <si>
    <t>Vodorovná doprava suti a vybouraných hmot po suchu do 1 km</t>
  </si>
  <si>
    <t>-562187395</t>
  </si>
  <si>
    <t>Vodorovná doprava suti a vybouraných hmot bez naložení, s vyložením a hrubým urovnáním po suchu, na vzdálenost do 1 km</t>
  </si>
  <si>
    <t>997321519</t>
  </si>
  <si>
    <t>Příplatek ZKD 1km vodorovné dopravy suti a vybouraných hmot po suchu</t>
  </si>
  <si>
    <t>-1941035924</t>
  </si>
  <si>
    <t>Vodorovná doprava suti a vybouraných hmot bez naložení, s vyložením a hrubým urovnáním po suchu, na vzdálenost Příplatek k cenám za každý další i započatý 1 km přes 1 km</t>
  </si>
  <si>
    <t>24*8,565</t>
  </si>
  <si>
    <t>998324011</t>
  </si>
  <si>
    <t>Přesun hmot pro objekty související se sypanými hrázemi a vodní elektrárny</t>
  </si>
  <si>
    <t>2055346223</t>
  </si>
  <si>
    <t>Přesun hmot pro objekty budované v souvislosti se sypanými hrázemi a vodní elektrárny dopravní vzdálenost do 500 m</t>
  </si>
  <si>
    <t>998324092</t>
  </si>
  <si>
    <t>Příplatek k přesunu hmot pro objekty související se sypanými hrázemi za zvětšený přesun do 2000 m</t>
  </si>
  <si>
    <t>1656668137</t>
  </si>
  <si>
    <t>Přesun hmot pro objekty budované v souvislosti se sypanými hrázemi a vodní elektrárny Příplatek k ceně za zvětšený přesun přes vymezenou největší dopravní vzdálenost do 2 000 m</t>
  </si>
  <si>
    <t>PSV</t>
  </si>
  <si>
    <t>Práce a dodávky PSV</t>
  </si>
  <si>
    <t>767</t>
  </si>
  <si>
    <t>Konstrukce zámečnické</t>
  </si>
  <si>
    <t>767590110</t>
  </si>
  <si>
    <t>Montáž podlahového roštu svařovaného</t>
  </si>
  <si>
    <t>541066380</t>
  </si>
  <si>
    <t>Montáž podlahových konstrukcí podlahových roštů, podlah připevněných svařováním</t>
  </si>
  <si>
    <t>"podlaha lávky" 3*0,032</t>
  </si>
  <si>
    <t>553470570</t>
  </si>
  <si>
    <t>rošt podlahový svařovaný PZN velikost 30/3 mm 1000 x 1000 mm</t>
  </si>
  <si>
    <t>kus</t>
  </si>
  <si>
    <t>32</t>
  </si>
  <si>
    <t>-1496066262</t>
  </si>
  <si>
    <t>rošt podlahový svařovaný žárově zinkovaný velikost 30/3 mm 1000 x 1000 mm</t>
  </si>
  <si>
    <t>23</t>
  </si>
  <si>
    <t>767995113</t>
  </si>
  <si>
    <t>Montáž atypických zámečnických konstrukcí hmotnosti do 20 kg</t>
  </si>
  <si>
    <t>-1946972790</t>
  </si>
  <si>
    <t>Montáž ostatních atypických zámečnických konstrukcí hmotnosti přes 10 do 20 kg</t>
  </si>
  <si>
    <t>"česle - viz. D.2.12." 4,57+2,64+11,84</t>
  </si>
  <si>
    <t>24</t>
  </si>
  <si>
    <t>55399032</t>
  </si>
  <si>
    <t>Ocelové česle 0,83 x 0,5 m vč. nátěru</t>
  </si>
  <si>
    <t>kpl</t>
  </si>
  <si>
    <t>-359854245</t>
  </si>
  <si>
    <t>25</t>
  </si>
  <si>
    <t>767995114</t>
  </si>
  <si>
    <t>Montáž atypických zámečnických konstrukcí hmotnosti do 50 kg</t>
  </si>
  <si>
    <t>-1008650287</t>
  </si>
  <si>
    <t>Montáž ostatních atypických zámečnických konstrukcí hmotnosti přes 20 do 50 kg</t>
  </si>
  <si>
    <t>"zábradlí lávky - viz. D.2.16." 11,43+10,63+19,81</t>
  </si>
  <si>
    <t>"přichycení lávky k požeráku - viz. D.2." 1,05*21,66</t>
  </si>
  <si>
    <t>26</t>
  </si>
  <si>
    <t>55399088</t>
  </si>
  <si>
    <t>Ocelové zábradlí z čtvercových trubek Jackl č. 50, v. 1,1 m, dl. 3,0 m vč. nátěru</t>
  </si>
  <si>
    <t>-864149106</t>
  </si>
  <si>
    <t>27</t>
  </si>
  <si>
    <t>130104460</t>
  </si>
  <si>
    <t>úhelník ocelový rovnostranný, v jakosti 11 375, 140 x 140 x 10 mm</t>
  </si>
  <si>
    <t>-1568439115</t>
  </si>
  <si>
    <t>P</t>
  </si>
  <si>
    <t>Poznámka k položce:_x000D_
Hmotnost: 21,66 kg/m</t>
  </si>
  <si>
    <t>1,05*21,66*1,08*0,001</t>
  </si>
  <si>
    <t>28</t>
  </si>
  <si>
    <t>767995115</t>
  </si>
  <si>
    <t>Montáž atypických zámečnických konstrukcí hmotnosti do 100 kg</t>
  </si>
  <si>
    <t>150507634</t>
  </si>
  <si>
    <t>Montáž ostatních atypických zámečnických konstrukcí hmotnosti přes 50 do 100 kg</t>
  </si>
  <si>
    <t>"nosná kce lávky (2xI140) - viz. D.2.16." 85,8</t>
  </si>
  <si>
    <t>29</t>
  </si>
  <si>
    <t>130107160</t>
  </si>
  <si>
    <t>ocel profilová IPN, v jakosti 11 375, h=140 mm</t>
  </si>
  <si>
    <t>1091787345</t>
  </si>
  <si>
    <t>Poznámka k položce:_x000D_
Hmotnost: 14,40 kg/m</t>
  </si>
  <si>
    <t>85,8*1,08*0,001</t>
  </si>
  <si>
    <t>30</t>
  </si>
  <si>
    <t>998767101</t>
  </si>
  <si>
    <t>Přesun hmot tonážní pro zámečnické konstrukce v objektech v do 6 m</t>
  </si>
  <si>
    <t>-1209182788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</si>
  <si>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</si>
  <si>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</si>
  <si>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</si>
  <si>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31</t>
  </si>
  <si>
    <t>783334201</t>
  </si>
  <si>
    <t>Základní antikorozní jednonásobný epoxidový nátěr zámečnických konstrukcí</t>
  </si>
  <si>
    <t>-924376117</t>
  </si>
  <si>
    <t>Základní antikorozní nátěr zámečnických konstrukcí jednonásobný syntetický epoxidový</t>
  </si>
  <si>
    <t>"I140 + L140" 3,0*0,550+1,05*0,506</t>
  </si>
  <si>
    <t>783337101</t>
  </si>
  <si>
    <t>Krycí jednonásobný epoxidový nátěr zámečnických konstrukcí</t>
  </si>
  <si>
    <t>-1820248507</t>
  </si>
  <si>
    <t>Krycí nátěr (email) zámečnických konstrukcí jednonásobný syntetický epoxidový</t>
  </si>
  <si>
    <t>SO-03 - Zdrž - horní</t>
  </si>
  <si>
    <t>"hráz - viz. TZ D.2. " 70,4</t>
  </si>
  <si>
    <t>"dovoz jílu" 148,8</t>
  </si>
  <si>
    <t>"viz. TZ D.2." 865,4</t>
  </si>
  <si>
    <t>-1605669325</t>
  </si>
  <si>
    <t>"nevhodné zeminy na navýšení hráze " 70,4</t>
  </si>
  <si>
    <t>"sediment na deponii (SO-07)" 865,4</t>
  </si>
  <si>
    <t>"navýšení hráze - viz. TZ D.2. " 81,3</t>
  </si>
  <si>
    <t>172103103</t>
  </si>
  <si>
    <t>Zřízení těsnicího jádra nebo vrstvy přes 3 m z hornin tř. 1 až 4 zhutněných do 100 % PS C š</t>
  </si>
  <si>
    <t>103738948</t>
  </si>
  <si>
    <t>Zřízení těsnícího jádra nebo těsnící vrstvy zemních a kamenitých hrází přehradních a jiných vodních nádrží z hornin tř. 1 až 4, se zhutněním do 100 % PS - koef. C vodorovné šířky vrstvy přes 3 m</t>
  </si>
  <si>
    <t>"návodní líc hráze - viz. TZ D.2.+D.2.15. " 148,8</t>
  </si>
  <si>
    <t>"koruna hráze - viz. TZ D.2. " 84,0</t>
  </si>
  <si>
    <t>84,0*0,02*1,03</t>
  </si>
  <si>
    <t>181411122</t>
  </si>
  <si>
    <t>Založení lučního trávníku výsevem plochy do 1000 m2 ve svahu do 1:2</t>
  </si>
  <si>
    <t>696425284</t>
  </si>
  <si>
    <t>Založení trávníku na půdě předem připravené plochy do 1000 m2 výsevem včetně utažení lučního na svahu přes 1:5 do 1:2</t>
  </si>
  <si>
    <t>"vzdušný svah hráze" 85,0</t>
  </si>
  <si>
    <t>005724740</t>
  </si>
  <si>
    <t>osivo směs travní krajinná - svahová</t>
  </si>
  <si>
    <t>380170255</t>
  </si>
  <si>
    <t>85,0*0,02*1,03</t>
  </si>
  <si>
    <t>"zdrž - viz. TZ D.2." 2044,1</t>
  </si>
  <si>
    <t>"zdrž - viz. TZ D.2." 90,8</t>
  </si>
  <si>
    <t>"hráz - viz. TZ D.2. " 250,2</t>
  </si>
  <si>
    <t>"opevnění vodorysu - viz. TZ D.2.+D.2.15." 36,8</t>
  </si>
  <si>
    <t>1226930849</t>
  </si>
  <si>
    <t>SO-04 - Výpustné zařízení - horní</t>
  </si>
  <si>
    <t xml:space="preserve">    8 - Trubní vedení</t>
  </si>
  <si>
    <t>-2120360502</t>
  </si>
  <si>
    <t>"základ lávky - viz. D.2.17." 1,25*1,1*1,2</t>
  </si>
  <si>
    <t>"základ požeráku - viz. D.2.11." 3,1*2,73*1,35</t>
  </si>
  <si>
    <t>"vývar" 8,0*5,0*1,6+5,6*1,6*0,6+1,6*1,6/2*0,6</t>
  </si>
  <si>
    <t>"výpustné potrubí - viz. D.2.1." 10,0*3,0*3,0</t>
  </si>
  <si>
    <t>132201201</t>
  </si>
  <si>
    <t>Hloubení rýh š do 2000 mm v hornině tř. 3 objemu do 100 m3</t>
  </si>
  <si>
    <t>-346859956</t>
  </si>
  <si>
    <t>Hloubení zapažených i nezapažených rýh šířky přes 600 do 2 000 mm s urovnáním dna do předepsaného profilu a spádu v hornině tř. 3 do 100 m3</t>
  </si>
  <si>
    <t>"práh vývaru - viz. D.2.18." 4,3*1,5*1,6</t>
  </si>
  <si>
    <t>"výtokové čelo - viz. C.3." 6,0*1,5*1,3</t>
  </si>
  <si>
    <t xml:space="preserve">"výpustné potrubí - viz. D.2.12." </t>
  </si>
  <si>
    <t>151101102</t>
  </si>
  <si>
    <t>Zřízení příložného pažení a rozepření stěn rýh hl do 4 m</t>
  </si>
  <si>
    <t>-1366617862</t>
  </si>
  <si>
    <t>Zřízení pažení a rozepření stěn rýh pro podzemní vedení pro všechny šířky rýhy příložné pro jakoukoliv mezerovitost, hloubky do 4 m</t>
  </si>
  <si>
    <t>"práh vývaru" 4,3*2*1,6</t>
  </si>
  <si>
    <t>151101112</t>
  </si>
  <si>
    <t>Odstranění příložného pažení a rozepření stěn rýh hl do 4 m</t>
  </si>
  <si>
    <t>-555604189</t>
  </si>
  <si>
    <t>Odstranění pažení a rozepření stěn rýh pro podzemní vedení s uložením materiálu na vzdálenost do 3 m od kraje výkopu příložné, hloubky přes 2 do 4 m</t>
  </si>
  <si>
    <t>1739795666</t>
  </si>
  <si>
    <t>"přebytečná zemina na deponii (SO-07)" 88,3</t>
  </si>
  <si>
    <t>-1744649987</t>
  </si>
  <si>
    <t>"přebytečná zemina" 174,2+22,0-(24,3+83,6)</t>
  </si>
  <si>
    <t>-215309570</t>
  </si>
  <si>
    <t>"práh vývaru " 4,3*1,0*1,6</t>
  </si>
  <si>
    <t>"výtokové čelo" 6,0*1,0*1,3</t>
  </si>
  <si>
    <t>174101103</t>
  </si>
  <si>
    <t>Zásyp zářezů pro podzemní vedení sypaninou se zhutněním</t>
  </si>
  <si>
    <t>1596965712</t>
  </si>
  <si>
    <t>Zásyp sypaninou z jakékoliv horniny s uložením výkopku ve vrstvách se zhutněním zářezů se šikmými stěnami pro podzemní vedení a kolem objektů zřízených v těchto zářezech</t>
  </si>
  <si>
    <t>"výpustné potrubí" 10,0*3,0*3,0-12,1*(0,86*0,45+3,14*0,3*0,3/2)</t>
  </si>
  <si>
    <t>-253598022</t>
  </si>
  <si>
    <t>"základ požeráku+pod potrubím" 1,75*1,38*0,15+(0,75*1,1+0,5*0,5/2)*0,9</t>
  </si>
  <si>
    <t>"práh vývaru" 4,4*0,8*0,1</t>
  </si>
  <si>
    <t>"výtokové čelo - viz. C.3." 6,0*0,5*0,1</t>
  </si>
  <si>
    <t>273351215</t>
  </si>
  <si>
    <t>Zřízení bednění stěn základových desek</t>
  </si>
  <si>
    <t>741397629</t>
  </si>
  <si>
    <t>Bednění základových stěn desek svislé nebo šikmé (odkloněné), půdorysně přímé nebo zalomené ve volných nebo zapažených jámách, rýhách, šachtách, včetně případných vzpěr zřízení</t>
  </si>
  <si>
    <t>"pod potrubím" (0,75*1,1+0,5*0,5/2)*2</t>
  </si>
  <si>
    <t>"práh vývaru" (4,4+0,8)*2*0,1</t>
  </si>
  <si>
    <t>"výtokové čelo " (6,0+0,5)*2*0,1</t>
  </si>
  <si>
    <t>273351216</t>
  </si>
  <si>
    <t>Odstranění bednění stěn základových desek</t>
  </si>
  <si>
    <t>-573337180</t>
  </si>
  <si>
    <t>Bednění základových stěn desek svislé nebo šikmé (odkloněné), půdorysně přímé nebo zalomené ve volných nebo zapažených jámách, rýhách, šachtách, včetně případných vzpěr odstranění</t>
  </si>
  <si>
    <t>321213345</t>
  </si>
  <si>
    <t>Zdivo nadzákladové z lomového kamene vodních staveb obkladní s vyspárováním</t>
  </si>
  <si>
    <t>-320369651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</si>
  <si>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</si>
  <si>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"výtokové čelo - viz. C.3." 6,0*0,5*1,8</t>
  </si>
  <si>
    <t>682418792</t>
  </si>
  <si>
    <t>"základ lávky - viz. D.2.17." 1,25*0,5*1,1</t>
  </si>
  <si>
    <t>"základ požeráku - viz. D.2.11." 1,6*1,23*1,2</t>
  </si>
  <si>
    <t>"práh vývaru" 4,3*0,5*1,5</t>
  </si>
  <si>
    <t>-1286947395</t>
  </si>
  <si>
    <t>"práh vývaru" (4,3+0,5)*2*1,5</t>
  </si>
  <si>
    <t>1077633889</t>
  </si>
  <si>
    <t>-1457354255</t>
  </si>
  <si>
    <t>"základ lávky - viz. D.2.17." 4,0*5,0*0,001</t>
  </si>
  <si>
    <t>"práh vývaru - viz. D.2.18." 12,9*5,0*0,001</t>
  </si>
  <si>
    <t>1925988954</t>
  </si>
  <si>
    <t>"viz. TZ D.2. + D.2.11." 3,27</t>
  </si>
  <si>
    <t>452321151</t>
  </si>
  <si>
    <t>Podkladní desky ze ŽB tř. C 20/25 XC1, XA2 otevřený výkop</t>
  </si>
  <si>
    <t>1971419200</t>
  </si>
  <si>
    <t>Podkladní a zajišťovací konstrukce z betonu železového v otevřeném výkopu desky pod potrubí, stoky a drobné objekty z betonu tř. C 20/25 XC1, XA2</t>
  </si>
  <si>
    <t>"výpustné potrubí - viz. D.2.18." 12,1*0,9*0,1</t>
  </si>
  <si>
    <t>452351101</t>
  </si>
  <si>
    <t>Bednění podkladních desek nebo bloků nebo sedlového lože otevřený výkop</t>
  </si>
  <si>
    <t>-603411353</t>
  </si>
  <si>
    <t>Bednění podkladních a zajišťovacích konstrukcí v otevřeném výkopu desek nebo sedlových loží pod potrubí, stoky a drobné objekty</t>
  </si>
  <si>
    <t>"výpustné potrubí " 12,1*2*0,1</t>
  </si>
  <si>
    <t>452368211</t>
  </si>
  <si>
    <t>Výztuž podkladních desek nebo bloků nebo pražců otevřený výkop ze svařovaných sítí Kari</t>
  </si>
  <si>
    <t>1858636643</t>
  </si>
  <si>
    <t>Výztuž podkladních desek, bloků nebo pražců v otevřeném výkopu ze svařovaných sítí typu Kari</t>
  </si>
  <si>
    <t>"výpustné potrubí - viz. D.2.18." 12,1*0,8*5,0*0,001</t>
  </si>
  <si>
    <t>452384111</t>
  </si>
  <si>
    <t>Podkladní pražce z betonu prostého tř. B 7,5 otevřený výkop pl do 25000 mm2</t>
  </si>
  <si>
    <t>-1474295917</t>
  </si>
  <si>
    <t>Podkladní a vyrovnávací konstrukce z betonu pražce z prostého betonu tř. B 7,5 pod potrubí v otevřeném výkopu, průřezové plochy do 25000 mm2</t>
  </si>
  <si>
    <t>"výpustné potrubí - viz. D.2.12." 13*0,6</t>
  </si>
  <si>
    <t>462511270</t>
  </si>
  <si>
    <t>Zához z lomového kamene bez proštěrkování z terénu hmotnost do 200 kg</t>
  </si>
  <si>
    <t>-1902616703</t>
  </si>
  <si>
    <t>Zához z lomového kamene neupraveného záhozového bez proštěrkování z terénu, hmotnosti jednotlivých kamenů do 200 kg</t>
  </si>
  <si>
    <t xml:space="preserve">Poznámka k položce:_x000D_
lomový kámen  120 kg_x000D_
</t>
  </si>
  <si>
    <t>"vývar" 8,0*6,2*0,6+5,6*1,6*0,6+1,6*1,6/2*0,6</t>
  </si>
  <si>
    <t>462519002</t>
  </si>
  <si>
    <t>Příplatek za urovnání ploch záhozu z lomového kamene hmotnost do 200 kg</t>
  </si>
  <si>
    <t>1408513706</t>
  </si>
  <si>
    <t>Zához z lomového kamene neupraveného záhozového Příplatek k cenám za urovnání viditelných ploch záhozu z kamene, hmotnosti jednotlivých kamenů do 200 kg</t>
  </si>
  <si>
    <t>"vývar" 8,0*6,2+5,6*1,6+1,6*0,6</t>
  </si>
  <si>
    <t>1723523712</t>
  </si>
  <si>
    <t>Trubní vedení</t>
  </si>
  <si>
    <t>871395211</t>
  </si>
  <si>
    <t>Kanalizační potrubí z tvrdého PVC-systém KG tuhost třídy SN4 DN400</t>
  </si>
  <si>
    <t>-1778161602</t>
  </si>
  <si>
    <t>Kanalizační potrubí z tvrdého PVC [KG systém] v otevřeném výkopu ve sklonu do 20 %, tuhost třídy SN 4 DN 400</t>
  </si>
  <si>
    <t>"výpustné potrubí - viz. C.3." 12,8</t>
  </si>
  <si>
    <t>899623181</t>
  </si>
  <si>
    <t>Obetonování potrubí nebo zdiva stok betonem prostým tř. C 30/37 XC4, XF1, XA2 v otevřeném výkopu</t>
  </si>
  <si>
    <t>-218205180</t>
  </si>
  <si>
    <t>Obetonování potrubí nebo zdiva stok betonem prostým v otevřeném výkopu, beton tř. C 30/37 XC4, XF1, XA2</t>
  </si>
  <si>
    <t>"výpustné potrubí - viz. D.2.18." 12,1*(0,86*0,35+3,14*0,3*0,3/2-3,14*0,2*0,2)</t>
  </si>
  <si>
    <t>899643111</t>
  </si>
  <si>
    <t>Bednění pro obetonování potrubí otevřený výkop</t>
  </si>
  <si>
    <t>844045345</t>
  </si>
  <si>
    <t>Bednění pro obetonování potrubí v otevřeném výkopu</t>
  </si>
  <si>
    <t>"výpustné potrubí " 12,1*0,5*2</t>
  </si>
  <si>
    <t>213003664</t>
  </si>
  <si>
    <t>-176740965</t>
  </si>
  <si>
    <t>"základ lávky - viz. D.2.17." 1,25*0,15</t>
  </si>
  <si>
    <t>1619226913</t>
  </si>
  <si>
    <t>1883488337</t>
  </si>
  <si>
    <t>"stávající požerák" 4,0</t>
  </si>
  <si>
    <t>966 99 9002</t>
  </si>
  <si>
    <t>Bourání trubního propustku z plastových trub</t>
  </si>
  <si>
    <t>-1290555614</t>
  </si>
  <si>
    <t>33</t>
  </si>
  <si>
    <t>1968032531</t>
  </si>
  <si>
    <t>"suť z požeráku" 9,788</t>
  </si>
  <si>
    <t>34</t>
  </si>
  <si>
    <t>997013813</t>
  </si>
  <si>
    <t>Poplatek za uložení stavebního odpadu z plastických hmot na skládce (skládkovné)</t>
  </si>
  <si>
    <t>-900551188</t>
  </si>
  <si>
    <t>Poplatek za uložení stavebního odpadu na skládce (skládkovné) z plastických hmot</t>
  </si>
  <si>
    <t>"PVC trubky" 0,182</t>
  </si>
  <si>
    <t>35</t>
  </si>
  <si>
    <t>-965070504</t>
  </si>
  <si>
    <t>36</t>
  </si>
  <si>
    <t>296940244</t>
  </si>
  <si>
    <t>24*9,970</t>
  </si>
  <si>
    <t>37</t>
  </si>
  <si>
    <t>-847798567</t>
  </si>
  <si>
    <t>38</t>
  </si>
  <si>
    <t>1942518787</t>
  </si>
  <si>
    <t>39</t>
  </si>
  <si>
    <t>-2050625900</t>
  </si>
  <si>
    <t>"podlaha lávky" 5*0,032</t>
  </si>
  <si>
    <t>40</t>
  </si>
  <si>
    <t>-1975035211</t>
  </si>
  <si>
    <t>41</t>
  </si>
  <si>
    <t>1692003054</t>
  </si>
  <si>
    <t>42</t>
  </si>
  <si>
    <t>20458683</t>
  </si>
  <si>
    <t>43</t>
  </si>
  <si>
    <t>1589300581</t>
  </si>
  <si>
    <t>44</t>
  </si>
  <si>
    <t>2089225521</t>
  </si>
  <si>
    <t>45</t>
  </si>
  <si>
    <t>1145493613</t>
  </si>
  <si>
    <t>"nosná kce lávky (2xI140) - viz. D.2.17." 143,0</t>
  </si>
  <si>
    <t>"zábradlí lávky - viz. D.2.17." 19,05+17,72+29,72</t>
  </si>
  <si>
    <t>46</t>
  </si>
  <si>
    <t>-1719930733</t>
  </si>
  <si>
    <t>143,0*1,08*0,001</t>
  </si>
  <si>
    <t>47</t>
  </si>
  <si>
    <t>Ocelové zábradlí z čtvercových trubek Jackl č. 50, v. 1,1 m, dl. 5,0 m vč. nátěru</t>
  </si>
  <si>
    <t>1652813834</t>
  </si>
  <si>
    <t>48</t>
  </si>
  <si>
    <t>312318039</t>
  </si>
  <si>
    <t>49</t>
  </si>
  <si>
    <t>-363086909</t>
  </si>
  <si>
    <t>"I140 + L140" 5,0*0,550+1,05*0,506</t>
  </si>
  <si>
    <t>50</t>
  </si>
  <si>
    <t>-882343482</t>
  </si>
  <si>
    <t>SO-05 - Bezpečnostní přeliv</t>
  </si>
  <si>
    <t>131201102</t>
  </si>
  <si>
    <t>Hloubení jam nezapažených v hornině tř. 3 objemu do 1000 m3</t>
  </si>
  <si>
    <t>-2073264412</t>
  </si>
  <si>
    <t>Hloubení nezapažených jam a zářezů s urovnáním dna do předepsaného profilu a spádu v hornině tř. 3 přes 100 do 1 000 m3</t>
  </si>
  <si>
    <t xml:space="preserve">"viz. D.2.18." </t>
  </si>
  <si>
    <t>"pro dlažbu " 4,7*12,8*0,5</t>
  </si>
  <si>
    <t>"pro zához" 1,75*11,5*0,4+1,7*0,4/2*10,0</t>
  </si>
  <si>
    <t>"prahy" 15,8*1,7*1,3+12,8*1,5*1,0+2*1,5*1,7*1,3</t>
  </si>
  <si>
    <t>162201101</t>
  </si>
  <si>
    <t>Vodorovné přemístění do 20 m výkopku/sypaniny z horniny tř. 1 až 4</t>
  </si>
  <si>
    <t>-457076563</t>
  </si>
  <si>
    <t>Vodorovné přemístění výkopku nebo sypaniny po suchu na obvyklém dopravním prostředku, bez naložení výkopku, avšak se složením bez rozhrnutí z horniny tř. 1 až 4 na vzdálenost do 20 m</t>
  </si>
  <si>
    <t>"zemina na prosypání záhozu" (14,9+30,4)*0,2</t>
  </si>
  <si>
    <t>1295232870</t>
  </si>
  <si>
    <t>"přebytečná zemina na deponii (SO-07)" 61,1</t>
  </si>
  <si>
    <t>1496181840</t>
  </si>
  <si>
    <t>"přebytečná zemina" 102,3-32,1</t>
  </si>
  <si>
    <t>"na prosypání záhozu" -(14,9+30,4)*0,2</t>
  </si>
  <si>
    <t>1028196736</t>
  </si>
  <si>
    <t>"prahy" 15,8*1,0*1,3+12,8*0,6*1,0+2*1,5*1,0*1,3</t>
  </si>
  <si>
    <t>181301103</t>
  </si>
  <si>
    <t>Rozprostření ornice tl vrstvy do 200 mm pl do 500 m2 v rovině nebo ve svahu do 1:5</t>
  </si>
  <si>
    <t>-1042513468</t>
  </si>
  <si>
    <t>Rozprostření a urovnání ornice v rovině nebo ve svahu sklonu do 1:5 při souvislé ploše do 500 m2, tl. vrstvy přes 150 do 200 mm</t>
  </si>
  <si>
    <t>"prosypání záhozu" 1,75*8,5</t>
  </si>
  <si>
    <t>330757505</t>
  </si>
  <si>
    <t>1031699736</t>
  </si>
  <si>
    <t>14,9*0,02*1,03</t>
  </si>
  <si>
    <t>2028447238</t>
  </si>
  <si>
    <t>235267338</t>
  </si>
  <si>
    <t>30,4*0,02*1,03</t>
  </si>
  <si>
    <t>182301123</t>
  </si>
  <si>
    <t>Rozprostření ornice pl do 500 m2 ve svahu přes 1:5 tl vrstvy do 200 mm</t>
  </si>
  <si>
    <t>114160110</t>
  </si>
  <si>
    <t>Rozprostření a urovnání ornice ve svahu sklonu přes 1:5 při souvislé ploše do 500 m2, tl. vrstvy přes 150 do 200 mm</t>
  </si>
  <si>
    <t>"prosypání záhozu" 45,3-14,9</t>
  </si>
  <si>
    <t>901180243</t>
  </si>
  <si>
    <t>Základy z betonu prostého desky z betonu kamenem neprokládaného tř. C 20/25</t>
  </si>
  <si>
    <t>"prahy - viz. D.2.18." 15,9*1,1*0,1*2</t>
  </si>
  <si>
    <t>880181306</t>
  </si>
  <si>
    <t>"práh B - viz. D.2.18." (1,5*0,7*2,3+2,4*0,7*1,9)*2+8,0*0,7*1,5</t>
  </si>
  <si>
    <t>"práh C - viz. D.2.18." (1,5*0,7*2,35+2,4*0,7*1,93)*2+8,0*0,7*1,5</t>
  </si>
  <si>
    <t>503351336</t>
  </si>
  <si>
    <t>"práh B" (1,5*2,3+2,4*1,9+8,0*1,5+0,7*2,3)*2+2*0,7*2,15+0,7*1,5</t>
  </si>
  <si>
    <t>"práh C " (1,5*2,35+2,4*1,93+8,0*1,5+0,7*2,35)*2+2*0,7*2,15+0,7*1,5</t>
  </si>
  <si>
    <t>1234630754</t>
  </si>
  <si>
    <t>-950097906</t>
  </si>
  <si>
    <t>"prahy - viz. D.2.18." 104,8*5,0*0,001</t>
  </si>
  <si>
    <t>451311511</t>
  </si>
  <si>
    <t>Podklad pro dlažbu z betonu prostého tř. C 20/25 XC1, XA2 vrstva tl do 100 mm</t>
  </si>
  <si>
    <t>1264846668</t>
  </si>
  <si>
    <t>Podklad z prostého betonu pod dlažbu pro prostředí s mrazovými cykly, ve vrstvě tl. do 100 mm</t>
  </si>
  <si>
    <t>764692414</t>
  </si>
  <si>
    <t>"viz. D.2.18." 1,75*11,5*0,4+2,1*12,0*0,4</t>
  </si>
  <si>
    <t>-759483956</t>
  </si>
  <si>
    <t>1,75*11,5+2,1*12,0</t>
  </si>
  <si>
    <t>465513127</t>
  </si>
  <si>
    <t>Dlažba z lomového kamene na cementovou maltu s vyspárováním tl 200 mm</t>
  </si>
  <si>
    <t>-799343158</t>
  </si>
  <si>
    <t>Dlažba z lomového kamene lomařsky upraveného na cementovou maltu, s vyspárováním cementovou maltou, tl. kamene 200 mm</t>
  </si>
  <si>
    <t>"viz. D.2.18." 6,18*8,0+2*4,0*2,5</t>
  </si>
  <si>
    <t>931992111</t>
  </si>
  <si>
    <t>Výplň dilatačních spár z pěnového polystyrénu tl 10 mm</t>
  </si>
  <si>
    <t>-1023663827</t>
  </si>
  <si>
    <t>Výplň dilatačních spár z polystyrenu pěnového, tloušťky 10 mm</t>
  </si>
  <si>
    <t>"viz. D.2.18." 0,7*2,15*4+0,7*1,5*2</t>
  </si>
  <si>
    <t>931994106</t>
  </si>
  <si>
    <t>Těsnění dilatační spáry betonové konstrukce vnitřním těsnicím pásem</t>
  </si>
  <si>
    <t>1679775038</t>
  </si>
  <si>
    <t>Těsnění spáry betonové konstrukce pásy, profily, tmely těsnicím pásem vnitřním, spáry dilatační</t>
  </si>
  <si>
    <t>"viz. D.2.18." 4*2,15+2*1,5</t>
  </si>
  <si>
    <t>931994142</t>
  </si>
  <si>
    <t>Těsnění dilatační spáry betonové konstrukce polyuretanovým tmelem do pl 4,0 cm2</t>
  </si>
  <si>
    <t>-2025783964</t>
  </si>
  <si>
    <t>Těsnění spáry betonové konstrukce pásy, profily, tmely tmelem polyuretanovým spáry dilatační do 4,0 cm2</t>
  </si>
  <si>
    <t>"viz. D.2.18." 4*4,7+2*3,4</t>
  </si>
  <si>
    <t>962022491</t>
  </si>
  <si>
    <t>Bourání zdiva nadzákladového kamenného na MC přes 1 m3</t>
  </si>
  <si>
    <t>-1677723011</t>
  </si>
  <si>
    <t>Bourání zdiva nadzákladového kamenného nebo smíšeného kamenného, na maltu cementovou, objemu přes 1 m3</t>
  </si>
  <si>
    <t>"stávající zídka" 8,0</t>
  </si>
  <si>
    <t>997013501</t>
  </si>
  <si>
    <t>Odvoz suti a vybouraných hmot na skládku nebo meziskládku do 1 km se složením</t>
  </si>
  <si>
    <t>-454694485</t>
  </si>
  <si>
    <t>Odvoz suti a vybouraných hmot na skládku nebo meziskládku se složením, na vzdálenost do 1 km</t>
  </si>
  <si>
    <t>"kámen ze stávající zídky" 20,0</t>
  </si>
  <si>
    <t>997013509</t>
  </si>
  <si>
    <t>Příplatek k odvozu suti a vybouraných hmot na skládku ZKD 1 km přes 1 km</t>
  </si>
  <si>
    <t>-2144652736</t>
  </si>
  <si>
    <t>Odvoz suti a vybouraných hmot na skládku nebo meziskládku se složením, na vzdálenost Příplatek k ceně za každý další i započatý 1 km přes 1 km</t>
  </si>
  <si>
    <t>24*20,0</t>
  </si>
  <si>
    <t>997221855</t>
  </si>
  <si>
    <t>Poplatek za uložení odpadu z kameniva na skládce (skládkovné)</t>
  </si>
  <si>
    <t>-158008817</t>
  </si>
  <si>
    <t>Poplatek za uložení stavebního odpadu na skládce (skládkovné) z kameniva</t>
  </si>
  <si>
    <t>-279624438</t>
  </si>
  <si>
    <t>-1204109158</t>
  </si>
  <si>
    <t>SO-06.1 - Deponie spodní rybník</t>
  </si>
  <si>
    <t>-1611067213</t>
  </si>
  <si>
    <t>"viz. TZ D.2. " 452,4</t>
  </si>
  <si>
    <t>171201101</t>
  </si>
  <si>
    <t>Uložení sypaniny do násypů nezhutněných</t>
  </si>
  <si>
    <t>388944641</t>
  </si>
  <si>
    <t>Uložení sypaniny do násypů s rozprostřením sypaniny ve vrstvách a s hrubým urovnáním nezhutněných z jakýchkoliv hornin</t>
  </si>
  <si>
    <t>"sediment z SO-01 " 505,4</t>
  </si>
  <si>
    <t>"přebytečná zemina z SO-02 " 4,5</t>
  </si>
  <si>
    <t>181301116</t>
  </si>
  <si>
    <t>Rozprostření ornice tl vrstvy do 400 mm pl přes 500 m2 v rovině nebo ve svahu do 1:5</t>
  </si>
  <si>
    <t>1870782479</t>
  </si>
  <si>
    <t>Rozprostření a urovnání ornice v rovině nebo ve svahu sklonu do 1:5 při souvislé ploše přes 500 m2, tl. vrstvy přes 300 do 400 mm</t>
  </si>
  <si>
    <t>"zpětné rozprostření nevhod. zemin - viz. TZ D.2. " 1483,3</t>
  </si>
  <si>
    <t>2134245369</t>
  </si>
  <si>
    <t>574349034</t>
  </si>
  <si>
    <t>1483,3*0,02*1,03</t>
  </si>
  <si>
    <t>-1561620305</t>
  </si>
  <si>
    <t>"viz. TZ D.2. " 1483,3</t>
  </si>
  <si>
    <t>SO-06.2 - Deponie horní rybník</t>
  </si>
  <si>
    <t>"sediment z SO-03 " 865,4</t>
  </si>
  <si>
    <t>"přebytečná zemina z SO-04 " 88,3</t>
  </si>
  <si>
    <t>"přebytečná zemina z SO-05 " 61,1</t>
  </si>
  <si>
    <t>VON - Vedlejší a ostatní náklady</t>
  </si>
  <si>
    <t>Požárová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</si>
  <si>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</si>
  <si>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</si>
  <si>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</si>
  <si>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</si>
  <si>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</si>
  <si>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</si>
  <si>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</si>
  <si>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</si>
  <si>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</si>
  <si>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</si>
  <si>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</si>
  <si>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- zajištění místnosti pro TDI v ZS vč. jejího vybavení_x000D_
- zajištění ohlášení všech staveb zařízení staveniště dle § 104 odst. (2) zákona č. 183/2006 Sb._x000D_
- zajištění oplocení prostoru ZS, jeho napojení na inž. sítě_x000D_
- zajištění následné likvidace všech objektů ZS včetně  při
pojení na sítě_x000D_
- zajištění zřízení a odstranění dočasných komunikací, sjezdů a nájezdů pro realizaci stavby (panelová cesta dl. 35 m, š. 3 m, podklad ze štěrkodrti tl. 200 mm + geotextilie)_x000D_
- zajištění zřízení a odstranění mezideponie pro uložení sedimentu_x000D_
- zajištění ostrahy stavby a staveniště po dobu realizace stavby_x000D_
- zajištění podmínek pro použití přístupových komunikací dotčených stavbou s příslušnými vlastníky či správci a zajištění jejich splnění
 - zřízení čistících zón před výjezdem z obvodu staveniště_x000D_
- provedení takových opatření, aby plochy obvodu staveniště nebyly znečištěny ropnými látkami a jinými podobnými produkty
 - provedení takových opatření, aby nebyly překročeny limity prašnosti a hlučnosti dané obecně závaznou vyhláškou
_x000D_
- zajištění péče o nepředané objekty a konstrukce stavby, jejich ošetřování a zimní opatření_x000D_
- zajištění ochrany veškeré zeleně v prostoru staveniště a v jeho bezprostřední blízkosti pro poškození během realizace stavby
</t>
  </si>
  <si>
    <t>031002002</t>
  </si>
  <si>
    <t>Zajištění dopravně inženýrských opatření</t>
  </si>
  <si>
    <t>-1776018360</t>
  </si>
  <si>
    <t xml:space="preserve">Poznámka k položce:_x000D_
- zajištění dopravně inženýrských opatření
_x000D_
- zajištění zřízení a likvidace dopravního značení včetně případné světelné signalizace_x000D_
- zajištění vydání dopravně inženýrského rozhodnutí_x000D_
</t>
  </si>
  <si>
    <t>VRN9</t>
  </si>
  <si>
    <t>Ostatní náklady</t>
  </si>
  <si>
    <t>090001000</t>
  </si>
  <si>
    <t>Zajištění veškerých geodetických prací souvisejících s realizací díla vč. vytýčení parcel</t>
  </si>
  <si>
    <t>1770051848</t>
  </si>
  <si>
    <t>091003000</t>
  </si>
  <si>
    <t xml:space="preserve">Vypracování geodetického zaměření skutečného stavu </t>
  </si>
  <si>
    <t>-1891469386</t>
  </si>
  <si>
    <t>091204000</t>
  </si>
  <si>
    <t>Vypracování  projektu skutečného provedení díla</t>
  </si>
  <si>
    <t>ks</t>
  </si>
  <si>
    <t>-378625904</t>
  </si>
  <si>
    <t>091404000</t>
  </si>
  <si>
    <t>Zajištění veškerých předepsaných rozborů, atestů, zkoušek a revizí dle příslušných norem</t>
  </si>
  <si>
    <t>1213016086</t>
  </si>
  <si>
    <t>Poznámka k položce:_x000D_
Zajištění veškerých předepsaných rozborů, atestů, zkoušek a revizí dle příslušných norem a dalších předpisů a nařízení platných v ČR, kterými bude prokázáno dosažení předepsané kvality a parametrů dokončeného díla (vč. zkoušek hutnění těsnění hráze).</t>
  </si>
  <si>
    <t>091704000</t>
  </si>
  <si>
    <t xml:space="preserve">Vypracování Plánu opatření pro případ havárie_x000D_
</t>
  </si>
  <si>
    <t>194124890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</si>
  <si>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</si>
  <si>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091804000</t>
  </si>
  <si>
    <t xml:space="preserve">Zpracování povodňového plánu stavby dle §71 zákona č. 254/2001 Sb. včetně zajištění schválení příslušnými orgány správy a Povodím Labe, státní podnik_x000D_
</t>
  </si>
  <si>
    <t>-1775984219</t>
  </si>
  <si>
    <t>091904000</t>
  </si>
  <si>
    <t xml:space="preserve">Zpracování manipulačního řádu </t>
  </si>
  <si>
    <t>52039982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</si>
</sst>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4"/>
  <sheetViews>
    <sheetView showGridLines="0" tabSelected="1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hidden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6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9"/>
      <c r="BE5" s="216" t="s">
        <v>15</v>
      </c>
      <c r="BS5" s="16" t="s">
        <v>6</v>
      </c>
    </row>
    <row r="6" spans="1:74" s="1" customFormat="1" ht="36.9" customHeight="1">
      <c r="B6" s="19"/>
      <c r="D6" s="25" t="s">
        <v>16</v>
      </c>
      <c r="K6" s="23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9"/>
      <c r="BE6" s="217"/>
      <c r="BS6" s="16" t="s">
        <v>18</v>
      </c>
    </row>
    <row r="7" spans="1:74" s="1" customFormat="1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217"/>
      <c r="BS7" s="16" t="s">
        <v>21</v>
      </c>
    </row>
    <row r="8" spans="1:74" s="1" customFormat="1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17"/>
      <c r="BS8" s="16" t="s">
        <v>26</v>
      </c>
    </row>
    <row r="9" spans="1:74" s="1" customFormat="1" ht="14.4" customHeight="1">
      <c r="B9" s="19"/>
      <c r="AR9" s="19"/>
      <c r="BE9" s="217"/>
      <c r="BS9" s="16" t="s">
        <v>27</v>
      </c>
    </row>
    <row r="10" spans="1:74" s="1" customFormat="1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217"/>
      <c r="BS10" s="16" t="s">
        <v>18</v>
      </c>
    </row>
    <row r="11" spans="1:74" s="1" customFormat="1" ht="18.45" customHeight="1">
      <c r="B11" s="19"/>
      <c r="E11" s="24" t="s">
        <v>30</v>
      </c>
      <c r="AK11" s="26" t="s">
        <v>31</v>
      </c>
      <c r="AN11" s="24" t="s">
        <v>1</v>
      </c>
      <c r="AR11" s="19"/>
      <c r="BE11" s="217"/>
      <c r="BS11" s="16" t="s">
        <v>18</v>
      </c>
    </row>
    <row r="12" spans="1:74" s="1" customFormat="1" ht="6.9" customHeight="1">
      <c r="B12" s="19"/>
      <c r="AR12" s="19"/>
      <c r="BE12" s="217"/>
      <c r="BS12" s="16" t="s">
        <v>18</v>
      </c>
    </row>
    <row r="13" spans="1:74" s="1" customFormat="1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217"/>
      <c r="BS13" s="16" t="s">
        <v>18</v>
      </c>
    </row>
    <row r="14" spans="1:74" ht="13.2">
      <c r="B14" s="19"/>
      <c r="E14" s="238" t="s">
        <v>33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31</v>
      </c>
      <c r="AN14" s="28" t="s">
        <v>33</v>
      </c>
      <c r="AR14" s="19"/>
      <c r="BE14" s="217"/>
      <c r="BS14" s="16" t="s">
        <v>18</v>
      </c>
    </row>
    <row r="15" spans="1:74" s="1" customFormat="1" ht="6.9" customHeight="1">
      <c r="B15" s="19"/>
      <c r="AR15" s="19"/>
      <c r="BE15" s="217"/>
      <c r="BS15" s="16" t="s">
        <v>3</v>
      </c>
    </row>
    <row r="16" spans="1:74" s="1" customFormat="1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217"/>
      <c r="BS16" s="16" t="s">
        <v>3</v>
      </c>
    </row>
    <row r="17" spans="1:71" s="1" customFormat="1" ht="18.45" customHeight="1">
      <c r="B17" s="19"/>
      <c r="E17" s="24" t="s">
        <v>35</v>
      </c>
      <c r="AK17" s="26" t="s">
        <v>31</v>
      </c>
      <c r="AN17" s="24" t="s">
        <v>1</v>
      </c>
      <c r="AR17" s="19"/>
      <c r="BE17" s="217"/>
      <c r="BS17" s="16" t="s">
        <v>36</v>
      </c>
    </row>
    <row r="18" spans="1:71" s="1" customFormat="1" ht="6.9" customHeight="1">
      <c r="B18" s="19"/>
      <c r="AR18" s="19"/>
      <c r="BE18" s="217"/>
      <c r="BS18" s="16" t="s">
        <v>6</v>
      </c>
    </row>
    <row r="19" spans="1:71" s="1" customFormat="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217"/>
      <c r="BS19" s="16" t="s">
        <v>6</v>
      </c>
    </row>
    <row r="20" spans="1:71" s="1" customFormat="1" ht="18.45" customHeight="1">
      <c r="B20" s="19"/>
      <c r="E20" s="24" t="s">
        <v>38</v>
      </c>
      <c r="AK20" s="26" t="s">
        <v>31</v>
      </c>
      <c r="AN20" s="24" t="s">
        <v>1</v>
      </c>
      <c r="AR20" s="19"/>
      <c r="BE20" s="217"/>
      <c r="BS20" s="16" t="s">
        <v>36</v>
      </c>
    </row>
    <row r="21" spans="1:71" s="1" customFormat="1" ht="6.9" customHeight="1">
      <c r="B21" s="19"/>
      <c r="AR21" s="19"/>
      <c r="BE21" s="217"/>
    </row>
    <row r="22" spans="1:71" s="1" customFormat="1" ht="12" customHeight="1">
      <c r="B22" s="19"/>
      <c r="D22" s="26" t="s">
        <v>39</v>
      </c>
      <c r="AR22" s="19"/>
      <c r="BE22" s="217"/>
    </row>
    <row r="23" spans="1:71" s="1" customFormat="1" ht="14.4" customHeight="1">
      <c r="B23" s="19"/>
      <c r="E23" s="240" t="s">
        <v>40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E23" s="217"/>
    </row>
    <row r="24" spans="1:71" s="1" customFormat="1" ht="6.9" customHeight="1">
      <c r="B24" s="19"/>
      <c r="AR24" s="19"/>
      <c r="BE24" s="217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1:71" s="2" customFormat="1" ht="25.95" customHeight="1">
      <c r="A26" s="31"/>
      <c r="B26" s="32"/>
      <c r="C26" s="31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9">
        <f>ROUND(AG94,2)</f>
        <v>0</v>
      </c>
      <c r="AL26" s="220"/>
      <c r="AM26" s="220"/>
      <c r="AN26" s="220"/>
      <c r="AO26" s="220"/>
      <c r="AP26" s="31"/>
      <c r="AQ26" s="31"/>
      <c r="AR26" s="32"/>
      <c r="BE26" s="217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7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41" t="s">
        <v>42</v>
      </c>
      <c r="M28" s="241"/>
      <c r="N28" s="241"/>
      <c r="O28" s="241"/>
      <c r="P28" s="241"/>
      <c r="Q28" s="31"/>
      <c r="R28" s="31"/>
      <c r="S28" s="31"/>
      <c r="T28" s="31"/>
      <c r="U28" s="31"/>
      <c r="V28" s="31"/>
      <c r="W28" s="241" t="s">
        <v>43</v>
      </c>
      <c r="X28" s="241"/>
      <c r="Y28" s="241"/>
      <c r="Z28" s="241"/>
      <c r="AA28" s="241"/>
      <c r="AB28" s="241"/>
      <c r="AC28" s="241"/>
      <c r="AD28" s="241"/>
      <c r="AE28" s="241"/>
      <c r="AF28" s="31"/>
      <c r="AG28" s="31"/>
      <c r="AH28" s="31"/>
      <c r="AI28" s="31"/>
      <c r="AJ28" s="31"/>
      <c r="AK28" s="241" t="s">
        <v>44</v>
      </c>
      <c r="AL28" s="241"/>
      <c r="AM28" s="241"/>
      <c r="AN28" s="241"/>
      <c r="AO28" s="241"/>
      <c r="AP28" s="31"/>
      <c r="AQ28" s="31"/>
      <c r="AR28" s="32"/>
      <c r="BE28" s="217"/>
    </row>
    <row r="29" spans="1:71" s="3" customFormat="1" ht="14.4" customHeight="1">
      <c r="B29" s="36"/>
      <c r="D29" s="26" t="s">
        <v>45</v>
      </c>
      <c r="F29" s="26" t="s">
        <v>46</v>
      </c>
      <c r="L29" s="242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18"/>
    </row>
    <row r="30" spans="1:71" s="3" customFormat="1" ht="14.4" customHeight="1">
      <c r="B30" s="36"/>
      <c r="F30" s="26" t="s">
        <v>47</v>
      </c>
      <c r="L30" s="242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18"/>
    </row>
    <row r="31" spans="1:71" s="3" customFormat="1" ht="14.4" hidden="1" customHeight="1">
      <c r="B31" s="36"/>
      <c r="F31" s="26" t="s">
        <v>48</v>
      </c>
      <c r="L31" s="242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18"/>
    </row>
    <row r="32" spans="1:71" s="3" customFormat="1" ht="14.4" hidden="1" customHeight="1">
      <c r="B32" s="36"/>
      <c r="F32" s="26" t="s">
        <v>49</v>
      </c>
      <c r="L32" s="242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18"/>
    </row>
    <row r="33" spans="1:57" s="3" customFormat="1" ht="14.4" hidden="1" customHeight="1">
      <c r="B33" s="36"/>
      <c r="F33" s="26" t="s">
        <v>50</v>
      </c>
      <c r="L33" s="242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18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7"/>
    </row>
    <row r="35" spans="1:57" s="2" customFormat="1" ht="25.95" customHeight="1">
      <c r="A35" s="31"/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21" t="s">
        <v>53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2"/>
      <c r="AM35" s="222"/>
      <c r="AN35" s="222"/>
      <c r="AO35" s="224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54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55</v>
      </c>
      <c r="AI49" s="43"/>
      <c r="AJ49" s="43"/>
      <c r="AK49" s="43"/>
      <c r="AL49" s="43"/>
      <c r="AM49" s="43"/>
      <c r="AN49" s="43"/>
      <c r="AO49" s="43"/>
      <c r="AR49" s="41"/>
    </row>
    <row r="50" spans="1:57" ht="10.199999999999999">
      <c r="B50" s="19"/>
      <c r="AR50" s="19"/>
    </row>
    <row r="51" spans="1:57" ht="10.199999999999999">
      <c r="B51" s="19"/>
      <c r="AR51" s="19"/>
    </row>
    <row r="52" spans="1:57" ht="10.199999999999999">
      <c r="B52" s="19"/>
      <c r="AR52" s="19"/>
    </row>
    <row r="53" spans="1:57" ht="10.199999999999999">
      <c r="B53" s="19"/>
      <c r="AR53" s="19"/>
    </row>
    <row r="54" spans="1:57" ht="10.199999999999999">
      <c r="B54" s="19"/>
      <c r="AR54" s="19"/>
    </row>
    <row r="55" spans="1:57" ht="10.199999999999999">
      <c r="B55" s="19"/>
      <c r="AR55" s="19"/>
    </row>
    <row r="56" spans="1:57" ht="10.199999999999999">
      <c r="B56" s="19"/>
      <c r="AR56" s="19"/>
    </row>
    <row r="57" spans="1:57" ht="10.199999999999999">
      <c r="B57" s="19"/>
      <c r="AR57" s="19"/>
    </row>
    <row r="58" spans="1:57" ht="10.199999999999999">
      <c r="B58" s="19"/>
      <c r="AR58" s="19"/>
    </row>
    <row r="59" spans="1:57" ht="10.199999999999999">
      <c r="B59" s="19"/>
      <c r="AR59" s="19"/>
    </row>
    <row r="60" spans="1:57" s="2" customFormat="1" ht="13.2">
      <c r="A60" s="31"/>
      <c r="B60" s="32"/>
      <c r="C60" s="31"/>
      <c r="D60" s="44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56</v>
      </c>
      <c r="AI60" s="34"/>
      <c r="AJ60" s="34"/>
      <c r="AK60" s="34"/>
      <c r="AL60" s="34"/>
      <c r="AM60" s="44" t="s">
        <v>57</v>
      </c>
      <c r="AN60" s="34"/>
      <c r="AO60" s="34"/>
      <c r="AP60" s="31"/>
      <c r="AQ60" s="31"/>
      <c r="AR60" s="32"/>
      <c r="BE60" s="31"/>
    </row>
    <row r="61" spans="1:57" ht="10.199999999999999">
      <c r="B61" s="19"/>
      <c r="AR61" s="19"/>
    </row>
    <row r="62" spans="1:57" ht="10.199999999999999">
      <c r="B62" s="19"/>
      <c r="AR62" s="19"/>
    </row>
    <row r="63" spans="1:57" ht="10.199999999999999">
      <c r="B63" s="19"/>
      <c r="AR63" s="19"/>
    </row>
    <row r="64" spans="1:57" s="2" customFormat="1" ht="13.2">
      <c r="A64" s="31"/>
      <c r="B64" s="32"/>
      <c r="C64" s="31"/>
      <c r="D64" s="42" t="s">
        <v>58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59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0.199999999999999">
      <c r="B65" s="19"/>
      <c r="AR65" s="19"/>
    </row>
    <row r="66" spans="1:57" ht="10.199999999999999">
      <c r="B66" s="19"/>
      <c r="AR66" s="19"/>
    </row>
    <row r="67" spans="1:57" ht="10.199999999999999">
      <c r="B67" s="19"/>
      <c r="AR67" s="19"/>
    </row>
    <row r="68" spans="1:57" ht="10.199999999999999">
      <c r="B68" s="19"/>
      <c r="AR68" s="19"/>
    </row>
    <row r="69" spans="1:57" ht="10.199999999999999">
      <c r="B69" s="19"/>
      <c r="AR69" s="19"/>
    </row>
    <row r="70" spans="1:57" ht="10.199999999999999">
      <c r="B70" s="19"/>
      <c r="AR70" s="19"/>
    </row>
    <row r="71" spans="1:57" ht="10.199999999999999">
      <c r="B71" s="19"/>
      <c r="AR71" s="19"/>
    </row>
    <row r="72" spans="1:57" ht="10.199999999999999">
      <c r="B72" s="19"/>
      <c r="AR72" s="19"/>
    </row>
    <row r="73" spans="1:57" ht="10.199999999999999">
      <c r="B73" s="19"/>
      <c r="AR73" s="19"/>
    </row>
    <row r="74" spans="1:57" ht="10.199999999999999">
      <c r="B74" s="19"/>
      <c r="AR74" s="19"/>
    </row>
    <row r="75" spans="1:57" s="2" customFormat="1" ht="13.2">
      <c r="A75" s="31"/>
      <c r="B75" s="32"/>
      <c r="C75" s="31"/>
      <c r="D75" s="44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56</v>
      </c>
      <c r="AI75" s="34"/>
      <c r="AJ75" s="34"/>
      <c r="AK75" s="34"/>
      <c r="AL75" s="34"/>
      <c r="AM75" s="44" t="s">
        <v>57</v>
      </c>
      <c r="AN75" s="34"/>
      <c r="AO75" s="34"/>
      <c r="AP75" s="31"/>
      <c r="AQ75" s="31"/>
      <c r="AR75" s="32"/>
      <c r="BE75" s="31"/>
    </row>
    <row r="76" spans="1:57" s="2" customFormat="1" ht="10.199999999999999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" customHeight="1">
      <c r="A82" s="31"/>
      <c r="B82" s="32"/>
      <c r="C82" s="20" t="s">
        <v>60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VOD</v>
      </c>
      <c r="AR84" s="50"/>
    </row>
    <row r="85" spans="1:91" s="5" customFormat="1" ht="36.9" customHeight="1">
      <c r="B85" s="51"/>
      <c r="C85" s="52" t="s">
        <v>16</v>
      </c>
      <c r="L85" s="233" t="str">
        <f>K6</f>
        <v>Panské rybníky Jarošov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1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22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24</v>
      </c>
      <c r="AJ87" s="31"/>
      <c r="AK87" s="31"/>
      <c r="AL87" s="31"/>
      <c r="AM87" s="235" t="str">
        <f>IF(AN8= "","",AN8)</f>
        <v>28. 11. 2016</v>
      </c>
      <c r="AN87" s="235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6.4" customHeight="1">
      <c r="A89" s="31"/>
      <c r="B89" s="32"/>
      <c r="C89" s="26" t="s">
        <v>28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Litomyšl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34</v>
      </c>
      <c r="AJ89" s="31"/>
      <c r="AK89" s="31"/>
      <c r="AL89" s="31"/>
      <c r="AM89" s="231" t="str">
        <f>IF(E17="","",E17)</f>
        <v>Agroprojekce Litomyšl, s.r.o.</v>
      </c>
      <c r="AN89" s="232"/>
      <c r="AO89" s="232"/>
      <c r="AP89" s="232"/>
      <c r="AQ89" s="31"/>
      <c r="AR89" s="32"/>
      <c r="AS89" s="227" t="s">
        <v>61</v>
      </c>
      <c r="AT89" s="22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6" customHeight="1">
      <c r="A90" s="31"/>
      <c r="B90" s="32"/>
      <c r="C90" s="26" t="s">
        <v>32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37</v>
      </c>
      <c r="AJ90" s="31"/>
      <c r="AK90" s="31"/>
      <c r="AL90" s="31"/>
      <c r="AM90" s="231" t="str">
        <f>IF(E20="","",E20)</f>
        <v>Vodseďálek</v>
      </c>
      <c r="AN90" s="232"/>
      <c r="AO90" s="232"/>
      <c r="AP90" s="232"/>
      <c r="AQ90" s="31"/>
      <c r="AR90" s="32"/>
      <c r="AS90" s="229"/>
      <c r="AT90" s="23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9"/>
      <c r="AT91" s="23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52" t="s">
        <v>62</v>
      </c>
      <c r="D92" s="247"/>
      <c r="E92" s="247"/>
      <c r="F92" s="247"/>
      <c r="G92" s="247"/>
      <c r="H92" s="59"/>
      <c r="I92" s="246" t="s">
        <v>63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64</v>
      </c>
      <c r="AH92" s="247"/>
      <c r="AI92" s="247"/>
      <c r="AJ92" s="247"/>
      <c r="AK92" s="247"/>
      <c r="AL92" s="247"/>
      <c r="AM92" s="247"/>
      <c r="AN92" s="246" t="s">
        <v>65</v>
      </c>
      <c r="AO92" s="247"/>
      <c r="AP92" s="248"/>
      <c r="AQ92" s="60" t="s">
        <v>66</v>
      </c>
      <c r="AR92" s="32"/>
      <c r="AS92" s="61" t="s">
        <v>67</v>
      </c>
      <c r="AT92" s="62" t="s">
        <v>68</v>
      </c>
      <c r="AU92" s="62" t="s">
        <v>69</v>
      </c>
      <c r="AV92" s="62" t="s">
        <v>70</v>
      </c>
      <c r="AW92" s="62" t="s">
        <v>71</v>
      </c>
      <c r="AX92" s="62" t="s">
        <v>72</v>
      </c>
      <c r="AY92" s="62" t="s">
        <v>73</v>
      </c>
      <c r="AZ92" s="62" t="s">
        <v>74</v>
      </c>
      <c r="BA92" s="62" t="s">
        <v>75</v>
      </c>
      <c r="BB92" s="62" t="s">
        <v>76</v>
      </c>
      <c r="BC92" s="62" t="s">
        <v>77</v>
      </c>
      <c r="BD92" s="63" t="s">
        <v>78</v>
      </c>
      <c r="BE92" s="31"/>
    </row>
    <row r="93" spans="1:91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>
      <c r="B94" s="67"/>
      <c r="C94" s="68" t="s">
        <v>79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50">
        <f>ROUND(SUM(AG95:AG102),2)</f>
        <v>0</v>
      </c>
      <c r="AH94" s="250"/>
      <c r="AI94" s="250"/>
      <c r="AJ94" s="250"/>
      <c r="AK94" s="250"/>
      <c r="AL94" s="250"/>
      <c r="AM94" s="250"/>
      <c r="AN94" s="251">
        <f t="shared" ref="AN94:AN102" si="0">SUM(AG94,AT94)</f>
        <v>0</v>
      </c>
      <c r="AO94" s="251"/>
      <c r="AP94" s="251"/>
      <c r="AQ94" s="71" t="s">
        <v>1</v>
      </c>
      <c r="AR94" s="67"/>
      <c r="AS94" s="72">
        <f>ROUND(SUM(AS95:AS102),2)</f>
        <v>0</v>
      </c>
      <c r="AT94" s="73">
        <f t="shared" ref="AT94:AT102" si="1">ROUND(SUM(AV94:AW94),2)</f>
        <v>0</v>
      </c>
      <c r="AU94" s="74">
        <f>ROUND(SUM(AU95:AU102),5)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ROUND(SUM(AZ95:AZ102),2)</f>
        <v>0</v>
      </c>
      <c r="BA94" s="73">
        <f>ROUND(SUM(BA95:BA102),2)</f>
        <v>0</v>
      </c>
      <c r="BB94" s="73">
        <f>ROUND(SUM(BB95:BB102),2)</f>
        <v>0</v>
      </c>
      <c r="BC94" s="73">
        <f>ROUND(SUM(BC95:BC102),2)</f>
        <v>0</v>
      </c>
      <c r="BD94" s="75">
        <f>ROUND(SUM(BD95:BD102),2)</f>
        <v>0</v>
      </c>
      <c r="BS94" s="76" t="s">
        <v>80</v>
      </c>
      <c r="BT94" s="76" t="s">
        <v>81</v>
      </c>
      <c r="BU94" s="77" t="s">
        <v>82</v>
      </c>
      <c r="BV94" s="76" t="s">
        <v>83</v>
      </c>
      <c r="BW94" s="76" t="s">
        <v>4</v>
      </c>
      <c r="BX94" s="76" t="s">
        <v>84</v>
      </c>
      <c r="CL94" s="76" t="s">
        <v>1</v>
      </c>
    </row>
    <row r="95" spans="1:91" s="7" customFormat="1" ht="14.4" customHeight="1">
      <c r="A95" s="78" t="s">
        <v>85</v>
      </c>
      <c r="B95" s="79"/>
      <c r="C95" s="80"/>
      <c r="D95" s="245" t="s">
        <v>86</v>
      </c>
      <c r="E95" s="245"/>
      <c r="F95" s="245"/>
      <c r="G95" s="245"/>
      <c r="H95" s="245"/>
      <c r="I95" s="81"/>
      <c r="J95" s="245" t="s">
        <v>87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'SO-01 - Zdrž - spodní'!J30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82" t="s">
        <v>88</v>
      </c>
      <c r="AR95" s="79"/>
      <c r="AS95" s="83">
        <v>0</v>
      </c>
      <c r="AT95" s="84">
        <f t="shared" si="1"/>
        <v>0</v>
      </c>
      <c r="AU95" s="85">
        <f>'SO-01 - Zdrž - spodní'!P120</f>
        <v>0</v>
      </c>
      <c r="AV95" s="84">
        <f>'SO-01 - Zdrž - spodní'!J33</f>
        <v>0</v>
      </c>
      <c r="AW95" s="84">
        <f>'SO-01 - Zdrž - spodní'!J34</f>
        <v>0</v>
      </c>
      <c r="AX95" s="84">
        <f>'SO-01 - Zdrž - spodní'!J35</f>
        <v>0</v>
      </c>
      <c r="AY95" s="84">
        <f>'SO-01 - Zdrž - spodní'!J36</f>
        <v>0</v>
      </c>
      <c r="AZ95" s="84">
        <f>'SO-01 - Zdrž - spodní'!F33</f>
        <v>0</v>
      </c>
      <c r="BA95" s="84">
        <f>'SO-01 - Zdrž - spodní'!F34</f>
        <v>0</v>
      </c>
      <c r="BB95" s="84">
        <f>'SO-01 - Zdrž - spodní'!F35</f>
        <v>0</v>
      </c>
      <c r="BC95" s="84">
        <f>'SO-01 - Zdrž - spodní'!F36</f>
        <v>0</v>
      </c>
      <c r="BD95" s="86">
        <f>'SO-01 - Zdrž - spodní'!F37</f>
        <v>0</v>
      </c>
      <c r="BT95" s="87" t="s">
        <v>21</v>
      </c>
      <c r="BV95" s="87" t="s">
        <v>83</v>
      </c>
      <c r="BW95" s="87" t="s">
        <v>89</v>
      </c>
      <c r="BX95" s="87" t="s">
        <v>4</v>
      </c>
      <c r="CL95" s="87" t="s">
        <v>90</v>
      </c>
      <c r="CM95" s="87" t="s">
        <v>91</v>
      </c>
    </row>
    <row r="96" spans="1:91" s="7" customFormat="1" ht="14.4" customHeight="1">
      <c r="A96" s="78" t="s">
        <v>85</v>
      </c>
      <c r="B96" s="79"/>
      <c r="C96" s="80"/>
      <c r="D96" s="245" t="s">
        <v>92</v>
      </c>
      <c r="E96" s="245"/>
      <c r="F96" s="245"/>
      <c r="G96" s="245"/>
      <c r="H96" s="245"/>
      <c r="I96" s="81"/>
      <c r="J96" s="245" t="s">
        <v>93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3">
        <f>'SO-02 - Výpustné zařízení...'!J30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82" t="s">
        <v>88</v>
      </c>
      <c r="AR96" s="79"/>
      <c r="AS96" s="83">
        <v>0</v>
      </c>
      <c r="AT96" s="84">
        <f t="shared" si="1"/>
        <v>0</v>
      </c>
      <c r="AU96" s="85">
        <f>'SO-02 - Výpustné zařízení...'!P127</f>
        <v>0</v>
      </c>
      <c r="AV96" s="84">
        <f>'SO-02 - Výpustné zařízení...'!J33</f>
        <v>0</v>
      </c>
      <c r="AW96" s="84">
        <f>'SO-02 - Výpustné zařízení...'!J34</f>
        <v>0</v>
      </c>
      <c r="AX96" s="84">
        <f>'SO-02 - Výpustné zařízení...'!J35</f>
        <v>0</v>
      </c>
      <c r="AY96" s="84">
        <f>'SO-02 - Výpustné zařízení...'!J36</f>
        <v>0</v>
      </c>
      <c r="AZ96" s="84">
        <f>'SO-02 - Výpustné zařízení...'!F33</f>
        <v>0</v>
      </c>
      <c r="BA96" s="84">
        <f>'SO-02 - Výpustné zařízení...'!F34</f>
        <v>0</v>
      </c>
      <c r="BB96" s="84">
        <f>'SO-02 - Výpustné zařízení...'!F35</f>
        <v>0</v>
      </c>
      <c r="BC96" s="84">
        <f>'SO-02 - Výpustné zařízení...'!F36</f>
        <v>0</v>
      </c>
      <c r="BD96" s="86">
        <f>'SO-02 - Výpustné zařízení...'!F37</f>
        <v>0</v>
      </c>
      <c r="BT96" s="87" t="s">
        <v>21</v>
      </c>
      <c r="BV96" s="87" t="s">
        <v>83</v>
      </c>
      <c r="BW96" s="87" t="s">
        <v>94</v>
      </c>
      <c r="BX96" s="87" t="s">
        <v>4</v>
      </c>
      <c r="CL96" s="87" t="s">
        <v>95</v>
      </c>
      <c r="CM96" s="87" t="s">
        <v>91</v>
      </c>
    </row>
    <row r="97" spans="1:91" s="7" customFormat="1" ht="14.4" customHeight="1">
      <c r="A97" s="78" t="s">
        <v>85</v>
      </c>
      <c r="B97" s="79"/>
      <c r="C97" s="80"/>
      <c r="D97" s="245" t="s">
        <v>96</v>
      </c>
      <c r="E97" s="245"/>
      <c r="F97" s="245"/>
      <c r="G97" s="245"/>
      <c r="H97" s="245"/>
      <c r="I97" s="81"/>
      <c r="J97" s="245" t="s">
        <v>97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3">
        <f>'SO-03 - Zdrž - horní'!J30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82" t="s">
        <v>88</v>
      </c>
      <c r="AR97" s="79"/>
      <c r="AS97" s="83">
        <v>0</v>
      </c>
      <c r="AT97" s="84">
        <f t="shared" si="1"/>
        <v>0</v>
      </c>
      <c r="AU97" s="85">
        <f>'SO-03 - Zdrž - horní'!P120</f>
        <v>0</v>
      </c>
      <c r="AV97" s="84">
        <f>'SO-03 - Zdrž - horní'!J33</f>
        <v>0</v>
      </c>
      <c r="AW97" s="84">
        <f>'SO-03 - Zdrž - horní'!J34</f>
        <v>0</v>
      </c>
      <c r="AX97" s="84">
        <f>'SO-03 - Zdrž - horní'!J35</f>
        <v>0</v>
      </c>
      <c r="AY97" s="84">
        <f>'SO-03 - Zdrž - horní'!J36</f>
        <v>0</v>
      </c>
      <c r="AZ97" s="84">
        <f>'SO-03 - Zdrž - horní'!F33</f>
        <v>0</v>
      </c>
      <c r="BA97" s="84">
        <f>'SO-03 - Zdrž - horní'!F34</f>
        <v>0</v>
      </c>
      <c r="BB97" s="84">
        <f>'SO-03 - Zdrž - horní'!F35</f>
        <v>0</v>
      </c>
      <c r="BC97" s="84">
        <f>'SO-03 - Zdrž - horní'!F36</f>
        <v>0</v>
      </c>
      <c r="BD97" s="86">
        <f>'SO-03 - Zdrž - horní'!F37</f>
        <v>0</v>
      </c>
      <c r="BT97" s="87" t="s">
        <v>21</v>
      </c>
      <c r="BV97" s="87" t="s">
        <v>83</v>
      </c>
      <c r="BW97" s="87" t="s">
        <v>98</v>
      </c>
      <c r="BX97" s="87" t="s">
        <v>4</v>
      </c>
      <c r="CL97" s="87" t="s">
        <v>90</v>
      </c>
      <c r="CM97" s="87" t="s">
        <v>91</v>
      </c>
    </row>
    <row r="98" spans="1:91" s="7" customFormat="1" ht="14.4" customHeight="1">
      <c r="A98" s="78" t="s">
        <v>85</v>
      </c>
      <c r="B98" s="79"/>
      <c r="C98" s="80"/>
      <c r="D98" s="245" t="s">
        <v>99</v>
      </c>
      <c r="E98" s="245"/>
      <c r="F98" s="245"/>
      <c r="G98" s="245"/>
      <c r="H98" s="245"/>
      <c r="I98" s="81"/>
      <c r="J98" s="245" t="s">
        <v>100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3">
        <f>'SO-04 - Výpustné zařízení...'!J30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82" t="s">
        <v>88</v>
      </c>
      <c r="AR98" s="79"/>
      <c r="AS98" s="83">
        <v>0</v>
      </c>
      <c r="AT98" s="84">
        <f t="shared" si="1"/>
        <v>0</v>
      </c>
      <c r="AU98" s="85">
        <f>'SO-04 - Výpustné zařízení...'!P128</f>
        <v>0</v>
      </c>
      <c r="AV98" s="84">
        <f>'SO-04 - Výpustné zařízení...'!J33</f>
        <v>0</v>
      </c>
      <c r="AW98" s="84">
        <f>'SO-04 - Výpustné zařízení...'!J34</f>
        <v>0</v>
      </c>
      <c r="AX98" s="84">
        <f>'SO-04 - Výpustné zařízení...'!J35</f>
        <v>0</v>
      </c>
      <c r="AY98" s="84">
        <f>'SO-04 - Výpustné zařízení...'!J36</f>
        <v>0</v>
      </c>
      <c r="AZ98" s="84">
        <f>'SO-04 - Výpustné zařízení...'!F33</f>
        <v>0</v>
      </c>
      <c r="BA98" s="84">
        <f>'SO-04 - Výpustné zařízení...'!F34</f>
        <v>0</v>
      </c>
      <c r="BB98" s="84">
        <f>'SO-04 - Výpustné zařízení...'!F35</f>
        <v>0</v>
      </c>
      <c r="BC98" s="84">
        <f>'SO-04 - Výpustné zařízení...'!F36</f>
        <v>0</v>
      </c>
      <c r="BD98" s="86">
        <f>'SO-04 - Výpustné zařízení...'!F37</f>
        <v>0</v>
      </c>
      <c r="BT98" s="87" t="s">
        <v>21</v>
      </c>
      <c r="BV98" s="87" t="s">
        <v>83</v>
      </c>
      <c r="BW98" s="87" t="s">
        <v>101</v>
      </c>
      <c r="BX98" s="87" t="s">
        <v>4</v>
      </c>
      <c r="CL98" s="87" t="s">
        <v>95</v>
      </c>
      <c r="CM98" s="87" t="s">
        <v>91</v>
      </c>
    </row>
    <row r="99" spans="1:91" s="7" customFormat="1" ht="14.4" customHeight="1">
      <c r="A99" s="78" t="s">
        <v>85</v>
      </c>
      <c r="B99" s="79"/>
      <c r="C99" s="80"/>
      <c r="D99" s="245" t="s">
        <v>102</v>
      </c>
      <c r="E99" s="245"/>
      <c r="F99" s="245"/>
      <c r="G99" s="245"/>
      <c r="H99" s="245"/>
      <c r="I99" s="81"/>
      <c r="J99" s="245" t="s">
        <v>103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3">
        <f>'SO-05 - Bezpečnostní přeliv'!J30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82" t="s">
        <v>88</v>
      </c>
      <c r="AR99" s="79"/>
      <c r="AS99" s="83">
        <v>0</v>
      </c>
      <c r="AT99" s="84">
        <f t="shared" si="1"/>
        <v>0</v>
      </c>
      <c r="AU99" s="85">
        <f>'SO-05 - Bezpečnostní přeliv'!P124</f>
        <v>0</v>
      </c>
      <c r="AV99" s="84">
        <f>'SO-05 - Bezpečnostní přeliv'!J33</f>
        <v>0</v>
      </c>
      <c r="AW99" s="84">
        <f>'SO-05 - Bezpečnostní přeliv'!J34</f>
        <v>0</v>
      </c>
      <c r="AX99" s="84">
        <f>'SO-05 - Bezpečnostní přeliv'!J35</f>
        <v>0</v>
      </c>
      <c r="AY99" s="84">
        <f>'SO-05 - Bezpečnostní přeliv'!J36</f>
        <v>0</v>
      </c>
      <c r="AZ99" s="84">
        <f>'SO-05 - Bezpečnostní přeliv'!F33</f>
        <v>0</v>
      </c>
      <c r="BA99" s="84">
        <f>'SO-05 - Bezpečnostní přeliv'!F34</f>
        <v>0</v>
      </c>
      <c r="BB99" s="84">
        <f>'SO-05 - Bezpečnostní přeliv'!F35</f>
        <v>0</v>
      </c>
      <c r="BC99" s="84">
        <f>'SO-05 - Bezpečnostní přeliv'!F36</f>
        <v>0</v>
      </c>
      <c r="BD99" s="86">
        <f>'SO-05 - Bezpečnostní přeliv'!F37</f>
        <v>0</v>
      </c>
      <c r="BT99" s="87" t="s">
        <v>21</v>
      </c>
      <c r="BV99" s="87" t="s">
        <v>83</v>
      </c>
      <c r="BW99" s="87" t="s">
        <v>104</v>
      </c>
      <c r="BX99" s="87" t="s">
        <v>4</v>
      </c>
      <c r="CL99" s="87" t="s">
        <v>105</v>
      </c>
      <c r="CM99" s="87" t="s">
        <v>91</v>
      </c>
    </row>
    <row r="100" spans="1:91" s="7" customFormat="1" ht="26.4" customHeight="1">
      <c r="A100" s="78" t="s">
        <v>85</v>
      </c>
      <c r="B100" s="79"/>
      <c r="C100" s="80"/>
      <c r="D100" s="245" t="s">
        <v>106</v>
      </c>
      <c r="E100" s="245"/>
      <c r="F100" s="245"/>
      <c r="G100" s="245"/>
      <c r="H100" s="245"/>
      <c r="I100" s="81"/>
      <c r="J100" s="245" t="s">
        <v>107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3">
        <f>'SO-06.1 - Deponie spodní ...'!J30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82" t="s">
        <v>88</v>
      </c>
      <c r="AR100" s="79"/>
      <c r="AS100" s="83">
        <v>0</v>
      </c>
      <c r="AT100" s="84">
        <f t="shared" si="1"/>
        <v>0</v>
      </c>
      <c r="AU100" s="85">
        <f>'SO-06.1 - Deponie spodní ...'!P118</f>
        <v>0</v>
      </c>
      <c r="AV100" s="84">
        <f>'SO-06.1 - Deponie spodní ...'!J33</f>
        <v>0</v>
      </c>
      <c r="AW100" s="84">
        <f>'SO-06.1 - Deponie spodní ...'!J34</f>
        <v>0</v>
      </c>
      <c r="AX100" s="84">
        <f>'SO-06.1 - Deponie spodní ...'!J35</f>
        <v>0</v>
      </c>
      <c r="AY100" s="84">
        <f>'SO-06.1 - Deponie spodní ...'!J36</f>
        <v>0</v>
      </c>
      <c r="AZ100" s="84">
        <f>'SO-06.1 - Deponie spodní ...'!F33</f>
        <v>0</v>
      </c>
      <c r="BA100" s="84">
        <f>'SO-06.1 - Deponie spodní ...'!F34</f>
        <v>0</v>
      </c>
      <c r="BB100" s="84">
        <f>'SO-06.1 - Deponie spodní ...'!F35</f>
        <v>0</v>
      </c>
      <c r="BC100" s="84">
        <f>'SO-06.1 - Deponie spodní ...'!F36</f>
        <v>0</v>
      </c>
      <c r="BD100" s="86">
        <f>'SO-06.1 - Deponie spodní ...'!F37</f>
        <v>0</v>
      </c>
      <c r="BT100" s="87" t="s">
        <v>21</v>
      </c>
      <c r="BV100" s="87" t="s">
        <v>83</v>
      </c>
      <c r="BW100" s="87" t="s">
        <v>108</v>
      </c>
      <c r="BX100" s="87" t="s">
        <v>4</v>
      </c>
      <c r="CL100" s="87" t="s">
        <v>1</v>
      </c>
      <c r="CM100" s="87" t="s">
        <v>91</v>
      </c>
    </row>
    <row r="101" spans="1:91" s="7" customFormat="1" ht="26.4" customHeight="1">
      <c r="A101" s="78" t="s">
        <v>85</v>
      </c>
      <c r="B101" s="79"/>
      <c r="C101" s="80"/>
      <c r="D101" s="245" t="s">
        <v>109</v>
      </c>
      <c r="E101" s="245"/>
      <c r="F101" s="245"/>
      <c r="G101" s="245"/>
      <c r="H101" s="245"/>
      <c r="I101" s="81"/>
      <c r="J101" s="245" t="s">
        <v>110</v>
      </c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3">
        <f>'SO-06.2 - Deponie horní r...'!J30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82" t="s">
        <v>88</v>
      </c>
      <c r="AR101" s="79"/>
      <c r="AS101" s="83">
        <v>0</v>
      </c>
      <c r="AT101" s="84">
        <f t="shared" si="1"/>
        <v>0</v>
      </c>
      <c r="AU101" s="85">
        <f>'SO-06.2 - Deponie horní r...'!P118</f>
        <v>0</v>
      </c>
      <c r="AV101" s="84">
        <f>'SO-06.2 - Deponie horní r...'!J33</f>
        <v>0</v>
      </c>
      <c r="AW101" s="84">
        <f>'SO-06.2 - Deponie horní r...'!J34</f>
        <v>0</v>
      </c>
      <c r="AX101" s="84">
        <f>'SO-06.2 - Deponie horní r...'!J35</f>
        <v>0</v>
      </c>
      <c r="AY101" s="84">
        <f>'SO-06.2 - Deponie horní r...'!J36</f>
        <v>0</v>
      </c>
      <c r="AZ101" s="84">
        <f>'SO-06.2 - Deponie horní r...'!F33</f>
        <v>0</v>
      </c>
      <c r="BA101" s="84">
        <f>'SO-06.2 - Deponie horní r...'!F34</f>
        <v>0</v>
      </c>
      <c r="BB101" s="84">
        <f>'SO-06.2 - Deponie horní r...'!F35</f>
        <v>0</v>
      </c>
      <c r="BC101" s="84">
        <f>'SO-06.2 - Deponie horní r...'!F36</f>
        <v>0</v>
      </c>
      <c r="BD101" s="86">
        <f>'SO-06.2 - Deponie horní r...'!F37</f>
        <v>0</v>
      </c>
      <c r="BT101" s="87" t="s">
        <v>21</v>
      </c>
      <c r="BV101" s="87" t="s">
        <v>83</v>
      </c>
      <c r="BW101" s="87" t="s">
        <v>111</v>
      </c>
      <c r="BX101" s="87" t="s">
        <v>4</v>
      </c>
      <c r="CL101" s="87" t="s">
        <v>1</v>
      </c>
      <c r="CM101" s="87" t="s">
        <v>91</v>
      </c>
    </row>
    <row r="102" spans="1:91" s="7" customFormat="1" ht="14.4" customHeight="1">
      <c r="A102" s="78" t="s">
        <v>85</v>
      </c>
      <c r="B102" s="79"/>
      <c r="C102" s="80"/>
      <c r="D102" s="245" t="s">
        <v>112</v>
      </c>
      <c r="E102" s="245"/>
      <c r="F102" s="245"/>
      <c r="G102" s="245"/>
      <c r="H102" s="245"/>
      <c r="I102" s="81"/>
      <c r="J102" s="245" t="s">
        <v>113</v>
      </c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3">
        <f>'VON - Vedlejší a ostatní ...'!J30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82" t="s">
        <v>112</v>
      </c>
      <c r="AR102" s="79"/>
      <c r="AS102" s="88">
        <v>0</v>
      </c>
      <c r="AT102" s="89">
        <f t="shared" si="1"/>
        <v>0</v>
      </c>
      <c r="AU102" s="90">
        <f>'VON - Vedlejší a ostatní ...'!P119</f>
        <v>0</v>
      </c>
      <c r="AV102" s="89">
        <f>'VON - Vedlejší a ostatní ...'!J33</f>
        <v>0</v>
      </c>
      <c r="AW102" s="89">
        <f>'VON - Vedlejší a ostatní ...'!J34</f>
        <v>0</v>
      </c>
      <c r="AX102" s="89">
        <f>'VON - Vedlejší a ostatní ...'!J35</f>
        <v>0</v>
      </c>
      <c r="AY102" s="89">
        <f>'VON - Vedlejší a ostatní ...'!J36</f>
        <v>0</v>
      </c>
      <c r="AZ102" s="89">
        <f>'VON - Vedlejší a ostatní ...'!F33</f>
        <v>0</v>
      </c>
      <c r="BA102" s="89">
        <f>'VON - Vedlejší a ostatní ...'!F34</f>
        <v>0</v>
      </c>
      <c r="BB102" s="89">
        <f>'VON - Vedlejší a ostatní ...'!F35</f>
        <v>0</v>
      </c>
      <c r="BC102" s="89">
        <f>'VON - Vedlejší a ostatní ...'!F36</f>
        <v>0</v>
      </c>
      <c r="BD102" s="91">
        <f>'VON - Vedlejší a ostatní ...'!F37</f>
        <v>0</v>
      </c>
      <c r="BT102" s="87" t="s">
        <v>21</v>
      </c>
      <c r="BV102" s="87" t="s">
        <v>83</v>
      </c>
      <c r="BW102" s="87" t="s">
        <v>114</v>
      </c>
      <c r="BX102" s="87" t="s">
        <v>4</v>
      </c>
      <c r="CL102" s="87" t="s">
        <v>1</v>
      </c>
      <c r="CM102" s="87" t="s">
        <v>91</v>
      </c>
    </row>
    <row r="103" spans="1:91" s="2" customFormat="1" ht="30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  <row r="104" spans="1:91" s="2" customFormat="1" ht="6.9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</sheetData>
  <mergeCells count="70"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AN102:AP102"/>
    <mergeCell ref="D102:H102"/>
    <mergeCell ref="D95:H95"/>
    <mergeCell ref="D96:H96"/>
    <mergeCell ref="D97:H97"/>
    <mergeCell ref="D98:H98"/>
    <mergeCell ref="D99:H99"/>
    <mergeCell ref="D100:H100"/>
    <mergeCell ref="D101:H101"/>
    <mergeCell ref="AN95:AP95"/>
    <mergeCell ref="AG95:AM95"/>
    <mergeCell ref="AN96:AP96"/>
    <mergeCell ref="AG96:AM96"/>
    <mergeCell ref="AN97:AP97"/>
    <mergeCell ref="AG97:AM97"/>
    <mergeCell ref="AG98:AM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9:AM99"/>
    <mergeCell ref="AG100:AM100"/>
    <mergeCell ref="AG101:AM101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-01 - Zdrž - spodní'!C2" display="/"/>
    <hyperlink ref="A96" location="'SO-02 - Výpustné zařízení...'!C2" display="/"/>
    <hyperlink ref="A97" location="'SO-03 - Zdrž - horní'!C2" display="/"/>
    <hyperlink ref="A98" location="'SO-04 - Výpustné zařízení...'!C2" display="/"/>
    <hyperlink ref="A99" location="'SO-05 - Bezpečnostní přeliv'!C2" display="/"/>
    <hyperlink ref="A100" location="'SO-06.1 - Deponie spodní ...'!C2" display="/"/>
    <hyperlink ref="A101" location="'SO-06.2 - Deponie horní r...'!C2" display="/"/>
    <hyperlink ref="A10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7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89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117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90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ROUND(J120,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ROUND((SUM(BE120:BE186)),  2)</f>
        <v>0</v>
      </c>
      <c r="G33" s="31"/>
      <c r="H33" s="31"/>
      <c r="I33" s="106">
        <v>0.21</v>
      </c>
      <c r="J33" s="105">
        <f>ROUND(((SUM(BE120:BE186))*I33),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ROUND((SUM(BF120:BF186)),  2)</f>
        <v>0</v>
      </c>
      <c r="G34" s="31"/>
      <c r="H34" s="31"/>
      <c r="I34" s="106">
        <v>0.15</v>
      </c>
      <c r="J34" s="105">
        <f>ROUND(((SUM(BF120:BF186))*I34),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ROUND((SUM(BG120:BG186)),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ROUND((SUM(BH120:BH186)),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ROUND((SUM(BI120:BI186)),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SO-01 - Zdrž - spodní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J120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J121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J122</f>
        <v>0</v>
      </c>
      <c r="L98" s="130"/>
    </row>
    <row r="99" spans="1:31" s="10" customFormat="1" ht="19.95" customHeight="1">
      <c r="B99" s="130"/>
      <c r="D99" s="131" t="s">
        <v>125</v>
      </c>
      <c r="E99" s="132"/>
      <c r="F99" s="132"/>
      <c r="G99" s="132"/>
      <c r="H99" s="132"/>
      <c r="I99" s="133"/>
      <c r="J99" s="134">
        <f>J178</f>
        <v>0</v>
      </c>
      <c r="L99" s="130"/>
    </row>
    <row r="100" spans="1:31" s="10" customFormat="1" ht="19.95" customHeight="1">
      <c r="B100" s="130"/>
      <c r="D100" s="131" t="s">
        <v>126</v>
      </c>
      <c r="E100" s="132"/>
      <c r="F100" s="132"/>
      <c r="G100" s="132"/>
      <c r="H100" s="132"/>
      <c r="I100" s="133"/>
      <c r="J100" s="134">
        <f>J182</f>
        <v>0</v>
      </c>
      <c r="L100" s="130"/>
    </row>
    <row r="101" spans="1:31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95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" customHeight="1">
      <c r="A102" s="31"/>
      <c r="B102" s="46"/>
      <c r="C102" s="47"/>
      <c r="D102" s="47"/>
      <c r="E102" s="47"/>
      <c r="F102" s="47"/>
      <c r="G102" s="47"/>
      <c r="H102" s="47"/>
      <c r="I102" s="119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" customHeight="1">
      <c r="A106" s="31"/>
      <c r="B106" s="48"/>
      <c r="C106" s="49"/>
      <c r="D106" s="49"/>
      <c r="E106" s="49"/>
      <c r="F106" s="49"/>
      <c r="G106" s="49"/>
      <c r="H106" s="49"/>
      <c r="I106" s="120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" customHeight="1">
      <c r="A107" s="31"/>
      <c r="B107" s="32"/>
      <c r="C107" s="20" t="s">
        <v>127</v>
      </c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customHeight="1">
      <c r="A108" s="31"/>
      <c r="B108" s="32"/>
      <c r="C108" s="31"/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4.4" customHeight="1">
      <c r="A110" s="31"/>
      <c r="B110" s="32"/>
      <c r="C110" s="31"/>
      <c r="D110" s="31"/>
      <c r="E110" s="253" t="str">
        <f>E7</f>
        <v>Panské rybníky Jarošov</v>
      </c>
      <c r="F110" s="254"/>
      <c r="G110" s="254"/>
      <c r="H110" s="254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116</v>
      </c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4.4" customHeight="1">
      <c r="A112" s="31"/>
      <c r="B112" s="32"/>
      <c r="C112" s="31"/>
      <c r="D112" s="31"/>
      <c r="E112" s="233" t="str">
        <f>E9</f>
        <v>SO-01 - Zdrž - spodní</v>
      </c>
      <c r="F112" s="255"/>
      <c r="G112" s="255"/>
      <c r="H112" s="255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22</v>
      </c>
      <c r="D114" s="31"/>
      <c r="E114" s="31"/>
      <c r="F114" s="24" t="str">
        <f>F12</f>
        <v xml:space="preserve"> </v>
      </c>
      <c r="G114" s="31"/>
      <c r="H114" s="31"/>
      <c r="I114" s="96" t="s">
        <v>24</v>
      </c>
      <c r="J114" s="54" t="str">
        <f>IF(J12="","",J12)</f>
        <v>28. 11. 2016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6.4" customHeight="1">
      <c r="A116" s="31"/>
      <c r="B116" s="32"/>
      <c r="C116" s="26" t="s">
        <v>28</v>
      </c>
      <c r="D116" s="31"/>
      <c r="E116" s="31"/>
      <c r="F116" s="24" t="str">
        <f>E15</f>
        <v>Město Litomyšl</v>
      </c>
      <c r="G116" s="31"/>
      <c r="H116" s="31"/>
      <c r="I116" s="96" t="s">
        <v>34</v>
      </c>
      <c r="J116" s="29" t="str">
        <f>E21</f>
        <v>Agroprojekce Litomyšl, s.r.o.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6" customHeight="1">
      <c r="A117" s="31"/>
      <c r="B117" s="32"/>
      <c r="C117" s="26" t="s">
        <v>32</v>
      </c>
      <c r="D117" s="31"/>
      <c r="E117" s="31"/>
      <c r="F117" s="24" t="str">
        <f>IF(E18="","",E18)</f>
        <v>Vyplň údaj</v>
      </c>
      <c r="G117" s="31"/>
      <c r="H117" s="31"/>
      <c r="I117" s="96" t="s">
        <v>37</v>
      </c>
      <c r="J117" s="29" t="str">
        <f>E24</f>
        <v>Vodseďálek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35"/>
      <c r="B119" s="136"/>
      <c r="C119" s="137" t="s">
        <v>128</v>
      </c>
      <c r="D119" s="138" t="s">
        <v>66</v>
      </c>
      <c r="E119" s="138" t="s">
        <v>62</v>
      </c>
      <c r="F119" s="138" t="s">
        <v>63</v>
      </c>
      <c r="G119" s="138" t="s">
        <v>129</v>
      </c>
      <c r="H119" s="138" t="s">
        <v>130</v>
      </c>
      <c r="I119" s="139" t="s">
        <v>131</v>
      </c>
      <c r="J119" s="138" t="s">
        <v>120</v>
      </c>
      <c r="K119" s="140" t="s">
        <v>132</v>
      </c>
      <c r="L119" s="141"/>
      <c r="M119" s="61" t="s">
        <v>1</v>
      </c>
      <c r="N119" s="62" t="s">
        <v>45</v>
      </c>
      <c r="O119" s="62" t="s">
        <v>133</v>
      </c>
      <c r="P119" s="62" t="s">
        <v>134</v>
      </c>
      <c r="Q119" s="62" t="s">
        <v>135</v>
      </c>
      <c r="R119" s="62" t="s">
        <v>136</v>
      </c>
      <c r="S119" s="62" t="s">
        <v>137</v>
      </c>
      <c r="T119" s="63" t="s">
        <v>138</v>
      </c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65" s="2" customFormat="1" ht="22.8" customHeight="1">
      <c r="A120" s="31"/>
      <c r="B120" s="32"/>
      <c r="C120" s="68" t="s">
        <v>139</v>
      </c>
      <c r="D120" s="31"/>
      <c r="E120" s="31"/>
      <c r="F120" s="31"/>
      <c r="G120" s="31"/>
      <c r="H120" s="31"/>
      <c r="I120" s="95"/>
      <c r="J120" s="142">
        <f>BK120</f>
        <v>0</v>
      </c>
      <c r="K120" s="31"/>
      <c r="L120" s="32"/>
      <c r="M120" s="64"/>
      <c r="N120" s="55"/>
      <c r="O120" s="65"/>
      <c r="P120" s="143">
        <f>P121</f>
        <v>0</v>
      </c>
      <c r="Q120" s="65"/>
      <c r="R120" s="143">
        <f>R121</f>
        <v>106.489895</v>
      </c>
      <c r="S120" s="65"/>
      <c r="T120" s="144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80</v>
      </c>
      <c r="AU120" s="16" t="s">
        <v>122</v>
      </c>
      <c r="BK120" s="145">
        <f>BK121</f>
        <v>0</v>
      </c>
    </row>
    <row r="121" spans="1:65" s="12" customFormat="1" ht="25.95" customHeight="1">
      <c r="B121" s="146"/>
      <c r="D121" s="147" t="s">
        <v>80</v>
      </c>
      <c r="E121" s="148" t="s">
        <v>140</v>
      </c>
      <c r="F121" s="148" t="s">
        <v>141</v>
      </c>
      <c r="I121" s="149"/>
      <c r="J121" s="150">
        <f>BK121</f>
        <v>0</v>
      </c>
      <c r="L121" s="146"/>
      <c r="M121" s="151"/>
      <c r="N121" s="152"/>
      <c r="O121" s="152"/>
      <c r="P121" s="153">
        <f>P122+P178+P182</f>
        <v>0</v>
      </c>
      <c r="Q121" s="152"/>
      <c r="R121" s="153">
        <f>R122+R178+R182</f>
        <v>106.489895</v>
      </c>
      <c r="S121" s="152"/>
      <c r="T121" s="154">
        <f>T122+T178+T182</f>
        <v>0</v>
      </c>
      <c r="AR121" s="147" t="s">
        <v>21</v>
      </c>
      <c r="AT121" s="155" t="s">
        <v>80</v>
      </c>
      <c r="AU121" s="155" t="s">
        <v>81</v>
      </c>
      <c r="AY121" s="147" t="s">
        <v>142</v>
      </c>
      <c r="BK121" s="156">
        <f>BK122+BK178+BK182</f>
        <v>0</v>
      </c>
    </row>
    <row r="122" spans="1:65" s="12" customFormat="1" ht="22.8" customHeight="1">
      <c r="B122" s="146"/>
      <c r="D122" s="147" t="s">
        <v>80</v>
      </c>
      <c r="E122" s="157" t="s">
        <v>21</v>
      </c>
      <c r="F122" s="157" t="s">
        <v>143</v>
      </c>
      <c r="I122" s="149"/>
      <c r="J122" s="158">
        <f>BK122</f>
        <v>0</v>
      </c>
      <c r="L122" s="146"/>
      <c r="M122" s="151"/>
      <c r="N122" s="152"/>
      <c r="O122" s="152"/>
      <c r="P122" s="153">
        <f>SUM(P123:P177)</f>
        <v>0</v>
      </c>
      <c r="Q122" s="152"/>
      <c r="R122" s="153">
        <f>SUM(R123:R177)</f>
        <v>1.895E-3</v>
      </c>
      <c r="S122" s="152"/>
      <c r="T122" s="154">
        <f>SUM(T123:T177)</f>
        <v>0</v>
      </c>
      <c r="AR122" s="147" t="s">
        <v>21</v>
      </c>
      <c r="AT122" s="155" t="s">
        <v>80</v>
      </c>
      <c r="AU122" s="155" t="s">
        <v>21</v>
      </c>
      <c r="AY122" s="147" t="s">
        <v>142</v>
      </c>
      <c r="BK122" s="156">
        <f>SUM(BK123:BK177)</f>
        <v>0</v>
      </c>
    </row>
    <row r="123" spans="1:65" s="2" customFormat="1" ht="14.4" customHeight="1">
      <c r="A123" s="31"/>
      <c r="B123" s="159"/>
      <c r="C123" s="160" t="s">
        <v>21</v>
      </c>
      <c r="D123" s="160" t="s">
        <v>144</v>
      </c>
      <c r="E123" s="161" t="s">
        <v>145</v>
      </c>
      <c r="F123" s="162" t="s">
        <v>146</v>
      </c>
      <c r="G123" s="163" t="s">
        <v>147</v>
      </c>
      <c r="H123" s="164">
        <v>96.3</v>
      </c>
      <c r="I123" s="165"/>
      <c r="J123" s="166">
        <f>ROUND(I123*H123,2)</f>
        <v>0</v>
      </c>
      <c r="K123" s="162" t="s">
        <v>148</v>
      </c>
      <c r="L123" s="32"/>
      <c r="M123" s="167" t="s">
        <v>1</v>
      </c>
      <c r="N123" s="168" t="s">
        <v>46</v>
      </c>
      <c r="O123" s="57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1" t="s">
        <v>149</v>
      </c>
      <c r="AT123" s="171" t="s">
        <v>144</v>
      </c>
      <c r="AU123" s="171" t="s">
        <v>91</v>
      </c>
      <c r="AY123" s="16" t="s">
        <v>142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16" t="s">
        <v>21</v>
      </c>
      <c r="BK123" s="172">
        <f>ROUND(I123*H123,2)</f>
        <v>0</v>
      </c>
      <c r="BL123" s="16" t="s">
        <v>149</v>
      </c>
      <c r="BM123" s="171" t="s">
        <v>150</v>
      </c>
    </row>
    <row r="124" spans="1:65" s="2" customFormat="1" ht="19.2">
      <c r="A124" s="31"/>
      <c r="B124" s="32"/>
      <c r="C124" s="31"/>
      <c r="D124" s="173" t="s">
        <v>151</v>
      </c>
      <c r="E124" s="31"/>
      <c r="F124" s="174" t="s">
        <v>152</v>
      </c>
      <c r="G124" s="31"/>
      <c r="H124" s="31"/>
      <c r="I124" s="95"/>
      <c r="J124" s="31"/>
      <c r="K124" s="31"/>
      <c r="L124" s="32"/>
      <c r="M124" s="175"/>
      <c r="N124" s="176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151</v>
      </c>
      <c r="AU124" s="16" t="s">
        <v>91</v>
      </c>
    </row>
    <row r="125" spans="1:65" s="13" customFormat="1" ht="10.199999999999999">
      <c r="B125" s="177"/>
      <c r="D125" s="173" t="s">
        <v>153</v>
      </c>
      <c r="E125" s="178" t="s">
        <v>1</v>
      </c>
      <c r="F125" s="179" t="s">
        <v>154</v>
      </c>
      <c r="H125" s="180">
        <v>96.3</v>
      </c>
      <c r="I125" s="181"/>
      <c r="L125" s="177"/>
      <c r="M125" s="182"/>
      <c r="N125" s="183"/>
      <c r="O125" s="183"/>
      <c r="P125" s="183"/>
      <c r="Q125" s="183"/>
      <c r="R125" s="183"/>
      <c r="S125" s="183"/>
      <c r="T125" s="184"/>
      <c r="AT125" s="178" t="s">
        <v>153</v>
      </c>
      <c r="AU125" s="178" t="s">
        <v>91</v>
      </c>
      <c r="AV125" s="13" t="s">
        <v>91</v>
      </c>
      <c r="AW125" s="13" t="s">
        <v>36</v>
      </c>
      <c r="AX125" s="13" t="s">
        <v>21</v>
      </c>
      <c r="AY125" s="178" t="s">
        <v>142</v>
      </c>
    </row>
    <row r="126" spans="1:65" s="2" customFormat="1" ht="14.4" customHeight="1">
      <c r="A126" s="31"/>
      <c r="B126" s="159"/>
      <c r="C126" s="160" t="s">
        <v>91</v>
      </c>
      <c r="D126" s="160" t="s">
        <v>144</v>
      </c>
      <c r="E126" s="161" t="s">
        <v>155</v>
      </c>
      <c r="F126" s="162" t="s">
        <v>156</v>
      </c>
      <c r="G126" s="163" t="s">
        <v>147</v>
      </c>
      <c r="H126" s="164">
        <v>127.4</v>
      </c>
      <c r="I126" s="165"/>
      <c r="J126" s="166">
        <f>ROUND(I126*H126,2)</f>
        <v>0</v>
      </c>
      <c r="K126" s="162" t="s">
        <v>148</v>
      </c>
      <c r="L126" s="32"/>
      <c r="M126" s="167" t="s">
        <v>1</v>
      </c>
      <c r="N126" s="168" t="s">
        <v>46</v>
      </c>
      <c r="O126" s="57"/>
      <c r="P126" s="169">
        <f>O126*H126</f>
        <v>0</v>
      </c>
      <c r="Q126" s="169">
        <v>0</v>
      </c>
      <c r="R126" s="169">
        <f>Q126*H126</f>
        <v>0</v>
      </c>
      <c r="S126" s="169">
        <v>0</v>
      </c>
      <c r="T126" s="17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1" t="s">
        <v>149</v>
      </c>
      <c r="AT126" s="171" t="s">
        <v>144</v>
      </c>
      <c r="AU126" s="171" t="s">
        <v>91</v>
      </c>
      <c r="AY126" s="16" t="s">
        <v>142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16" t="s">
        <v>21</v>
      </c>
      <c r="BK126" s="172">
        <f>ROUND(I126*H126,2)</f>
        <v>0</v>
      </c>
      <c r="BL126" s="16" t="s">
        <v>149</v>
      </c>
      <c r="BM126" s="171" t="s">
        <v>157</v>
      </c>
    </row>
    <row r="127" spans="1:65" s="2" customFormat="1" ht="19.2">
      <c r="A127" s="31"/>
      <c r="B127" s="32"/>
      <c r="C127" s="31"/>
      <c r="D127" s="173" t="s">
        <v>151</v>
      </c>
      <c r="E127" s="31"/>
      <c r="F127" s="174" t="s">
        <v>158</v>
      </c>
      <c r="G127" s="31"/>
      <c r="H127" s="31"/>
      <c r="I127" s="95"/>
      <c r="J127" s="31"/>
      <c r="K127" s="31"/>
      <c r="L127" s="32"/>
      <c r="M127" s="175"/>
      <c r="N127" s="176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151</v>
      </c>
      <c r="AU127" s="16" t="s">
        <v>91</v>
      </c>
    </row>
    <row r="128" spans="1:65" s="13" customFormat="1" ht="10.199999999999999">
      <c r="B128" s="177"/>
      <c r="D128" s="173" t="s">
        <v>153</v>
      </c>
      <c r="E128" s="178" t="s">
        <v>1</v>
      </c>
      <c r="F128" s="179" t="s">
        <v>159</v>
      </c>
      <c r="H128" s="180">
        <v>127.4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153</v>
      </c>
      <c r="AU128" s="178" t="s">
        <v>91</v>
      </c>
      <c r="AV128" s="13" t="s">
        <v>91</v>
      </c>
      <c r="AW128" s="13" t="s">
        <v>36</v>
      </c>
      <c r="AX128" s="13" t="s">
        <v>21</v>
      </c>
      <c r="AY128" s="178" t="s">
        <v>142</v>
      </c>
    </row>
    <row r="129" spans="1:65" s="2" customFormat="1" ht="14.4" customHeight="1">
      <c r="A129" s="31"/>
      <c r="B129" s="159"/>
      <c r="C129" s="185" t="s">
        <v>160</v>
      </c>
      <c r="D129" s="185" t="s">
        <v>161</v>
      </c>
      <c r="E129" s="186" t="s">
        <v>162</v>
      </c>
      <c r="F129" s="187" t="s">
        <v>163</v>
      </c>
      <c r="G129" s="188" t="s">
        <v>147</v>
      </c>
      <c r="H129" s="189">
        <v>127.4</v>
      </c>
      <c r="I129" s="190"/>
      <c r="J129" s="191">
        <f>ROUND(I129*H129,2)</f>
        <v>0</v>
      </c>
      <c r="K129" s="187" t="s">
        <v>1</v>
      </c>
      <c r="L129" s="192"/>
      <c r="M129" s="193" t="s">
        <v>1</v>
      </c>
      <c r="N129" s="194" t="s">
        <v>46</v>
      </c>
      <c r="O129" s="57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1" t="s">
        <v>164</v>
      </c>
      <c r="AT129" s="171" t="s">
        <v>161</v>
      </c>
      <c r="AU129" s="171" t="s">
        <v>91</v>
      </c>
      <c r="AY129" s="16" t="s">
        <v>142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6" t="s">
        <v>21</v>
      </c>
      <c r="BK129" s="172">
        <f>ROUND(I129*H129,2)</f>
        <v>0</v>
      </c>
      <c r="BL129" s="16" t="s">
        <v>149</v>
      </c>
      <c r="BM129" s="171" t="s">
        <v>165</v>
      </c>
    </row>
    <row r="130" spans="1:65" s="2" customFormat="1" ht="14.4" customHeight="1">
      <c r="A130" s="31"/>
      <c r="B130" s="159"/>
      <c r="C130" s="160" t="s">
        <v>149</v>
      </c>
      <c r="D130" s="160" t="s">
        <v>144</v>
      </c>
      <c r="E130" s="161" t="s">
        <v>166</v>
      </c>
      <c r="F130" s="162" t="s">
        <v>167</v>
      </c>
      <c r="G130" s="163" t="s">
        <v>147</v>
      </c>
      <c r="H130" s="164">
        <v>505.4</v>
      </c>
      <c r="I130" s="165"/>
      <c r="J130" s="166">
        <f>ROUND(I130*H130,2)</f>
        <v>0</v>
      </c>
      <c r="K130" s="162" t="s">
        <v>148</v>
      </c>
      <c r="L130" s="32"/>
      <c r="M130" s="167" t="s">
        <v>1</v>
      </c>
      <c r="N130" s="168" t="s">
        <v>46</v>
      </c>
      <c r="O130" s="57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1" t="s">
        <v>149</v>
      </c>
      <c r="AT130" s="171" t="s">
        <v>144</v>
      </c>
      <c r="AU130" s="171" t="s">
        <v>91</v>
      </c>
      <c r="AY130" s="16" t="s">
        <v>142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16" t="s">
        <v>21</v>
      </c>
      <c r="BK130" s="172">
        <f>ROUND(I130*H130,2)</f>
        <v>0</v>
      </c>
      <c r="BL130" s="16" t="s">
        <v>149</v>
      </c>
      <c r="BM130" s="171" t="s">
        <v>168</v>
      </c>
    </row>
    <row r="131" spans="1:65" s="2" customFormat="1" ht="19.2">
      <c r="A131" s="31"/>
      <c r="B131" s="32"/>
      <c r="C131" s="31"/>
      <c r="D131" s="173" t="s">
        <v>151</v>
      </c>
      <c r="E131" s="31"/>
      <c r="F131" s="174" t="s">
        <v>169</v>
      </c>
      <c r="G131" s="31"/>
      <c r="H131" s="31"/>
      <c r="I131" s="95"/>
      <c r="J131" s="31"/>
      <c r="K131" s="31"/>
      <c r="L131" s="32"/>
      <c r="M131" s="175"/>
      <c r="N131" s="176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151</v>
      </c>
      <c r="AU131" s="16" t="s">
        <v>91</v>
      </c>
    </row>
    <row r="132" spans="1:65" s="13" customFormat="1" ht="10.199999999999999">
      <c r="B132" s="177"/>
      <c r="D132" s="173" t="s">
        <v>153</v>
      </c>
      <c r="E132" s="178" t="s">
        <v>1</v>
      </c>
      <c r="F132" s="179" t="s">
        <v>170</v>
      </c>
      <c r="H132" s="180">
        <v>505.4</v>
      </c>
      <c r="I132" s="181"/>
      <c r="L132" s="177"/>
      <c r="M132" s="182"/>
      <c r="N132" s="183"/>
      <c r="O132" s="183"/>
      <c r="P132" s="183"/>
      <c r="Q132" s="183"/>
      <c r="R132" s="183"/>
      <c r="S132" s="183"/>
      <c r="T132" s="184"/>
      <c r="AT132" s="178" t="s">
        <v>153</v>
      </c>
      <c r="AU132" s="178" t="s">
        <v>91</v>
      </c>
      <c r="AV132" s="13" t="s">
        <v>91</v>
      </c>
      <c r="AW132" s="13" t="s">
        <v>36</v>
      </c>
      <c r="AX132" s="13" t="s">
        <v>21</v>
      </c>
      <c r="AY132" s="178" t="s">
        <v>142</v>
      </c>
    </row>
    <row r="133" spans="1:65" s="2" customFormat="1" ht="14.4" customHeight="1">
      <c r="A133" s="31"/>
      <c r="B133" s="159"/>
      <c r="C133" s="160" t="s">
        <v>171</v>
      </c>
      <c r="D133" s="160" t="s">
        <v>144</v>
      </c>
      <c r="E133" s="161" t="s">
        <v>172</v>
      </c>
      <c r="F133" s="162" t="s">
        <v>173</v>
      </c>
      <c r="G133" s="163" t="s">
        <v>147</v>
      </c>
      <c r="H133" s="164">
        <v>58.9</v>
      </c>
      <c r="I133" s="165"/>
      <c r="J133" s="166">
        <f>ROUND(I133*H133,2)</f>
        <v>0</v>
      </c>
      <c r="K133" s="162" t="s">
        <v>148</v>
      </c>
      <c r="L133" s="32"/>
      <c r="M133" s="167" t="s">
        <v>1</v>
      </c>
      <c r="N133" s="168" t="s">
        <v>46</v>
      </c>
      <c r="O133" s="57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149</v>
      </c>
      <c r="AT133" s="171" t="s">
        <v>144</v>
      </c>
      <c r="AU133" s="171" t="s">
        <v>91</v>
      </c>
      <c r="AY133" s="16" t="s">
        <v>142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6" t="s">
        <v>21</v>
      </c>
      <c r="BK133" s="172">
        <f>ROUND(I133*H133,2)</f>
        <v>0</v>
      </c>
      <c r="BL133" s="16" t="s">
        <v>149</v>
      </c>
      <c r="BM133" s="171" t="s">
        <v>174</v>
      </c>
    </row>
    <row r="134" spans="1:65" s="2" customFormat="1" ht="19.2">
      <c r="A134" s="31"/>
      <c r="B134" s="32"/>
      <c r="C134" s="31"/>
      <c r="D134" s="173" t="s">
        <v>151</v>
      </c>
      <c r="E134" s="31"/>
      <c r="F134" s="174" t="s">
        <v>175</v>
      </c>
      <c r="G134" s="31"/>
      <c r="H134" s="31"/>
      <c r="I134" s="95"/>
      <c r="J134" s="31"/>
      <c r="K134" s="31"/>
      <c r="L134" s="32"/>
      <c r="M134" s="175"/>
      <c r="N134" s="176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151</v>
      </c>
      <c r="AU134" s="16" t="s">
        <v>91</v>
      </c>
    </row>
    <row r="135" spans="1:65" s="13" customFormat="1" ht="10.199999999999999">
      <c r="B135" s="177"/>
      <c r="D135" s="173" t="s">
        <v>153</v>
      </c>
      <c r="E135" s="178" t="s">
        <v>1</v>
      </c>
      <c r="F135" s="179" t="s">
        <v>176</v>
      </c>
      <c r="H135" s="180">
        <v>58.9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153</v>
      </c>
      <c r="AU135" s="178" t="s">
        <v>91</v>
      </c>
      <c r="AV135" s="13" t="s">
        <v>91</v>
      </c>
      <c r="AW135" s="13" t="s">
        <v>36</v>
      </c>
      <c r="AX135" s="13" t="s">
        <v>81</v>
      </c>
      <c r="AY135" s="178" t="s">
        <v>142</v>
      </c>
    </row>
    <row r="136" spans="1:65" s="2" customFormat="1" ht="14.4" customHeight="1">
      <c r="A136" s="31"/>
      <c r="B136" s="159"/>
      <c r="C136" s="160" t="s">
        <v>177</v>
      </c>
      <c r="D136" s="160" t="s">
        <v>144</v>
      </c>
      <c r="E136" s="161" t="s">
        <v>178</v>
      </c>
      <c r="F136" s="162" t="s">
        <v>179</v>
      </c>
      <c r="G136" s="163" t="s">
        <v>147</v>
      </c>
      <c r="H136" s="164">
        <v>505.4</v>
      </c>
      <c r="I136" s="165"/>
      <c r="J136" s="166">
        <f>ROUND(I136*H136,2)</f>
        <v>0</v>
      </c>
      <c r="K136" s="162" t="s">
        <v>148</v>
      </c>
      <c r="L136" s="32"/>
      <c r="M136" s="167" t="s">
        <v>1</v>
      </c>
      <c r="N136" s="168" t="s">
        <v>46</v>
      </c>
      <c r="O136" s="57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149</v>
      </c>
      <c r="AT136" s="171" t="s">
        <v>144</v>
      </c>
      <c r="AU136" s="171" t="s">
        <v>91</v>
      </c>
      <c r="AY136" s="16" t="s">
        <v>142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6" t="s">
        <v>21</v>
      </c>
      <c r="BK136" s="172">
        <f>ROUND(I136*H136,2)</f>
        <v>0</v>
      </c>
      <c r="BL136" s="16" t="s">
        <v>149</v>
      </c>
      <c r="BM136" s="171" t="s">
        <v>180</v>
      </c>
    </row>
    <row r="137" spans="1:65" s="2" customFormat="1" ht="19.2">
      <c r="A137" s="31"/>
      <c r="B137" s="32"/>
      <c r="C137" s="31"/>
      <c r="D137" s="173" t="s">
        <v>151</v>
      </c>
      <c r="E137" s="31"/>
      <c r="F137" s="174" t="s">
        <v>181</v>
      </c>
      <c r="G137" s="31"/>
      <c r="H137" s="31"/>
      <c r="I137" s="95"/>
      <c r="J137" s="31"/>
      <c r="K137" s="31"/>
      <c r="L137" s="32"/>
      <c r="M137" s="175"/>
      <c r="N137" s="176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151</v>
      </c>
      <c r="AU137" s="16" t="s">
        <v>91</v>
      </c>
    </row>
    <row r="138" spans="1:65" s="2" customFormat="1" ht="14.4" customHeight="1">
      <c r="A138" s="31"/>
      <c r="B138" s="159"/>
      <c r="C138" s="160" t="s">
        <v>182</v>
      </c>
      <c r="D138" s="160" t="s">
        <v>144</v>
      </c>
      <c r="E138" s="161" t="s">
        <v>183</v>
      </c>
      <c r="F138" s="162" t="s">
        <v>184</v>
      </c>
      <c r="G138" s="163" t="s">
        <v>147</v>
      </c>
      <c r="H138" s="164">
        <v>10.9</v>
      </c>
      <c r="I138" s="165"/>
      <c r="J138" s="166">
        <f>ROUND(I138*H138,2)</f>
        <v>0</v>
      </c>
      <c r="K138" s="162" t="s">
        <v>148</v>
      </c>
      <c r="L138" s="32"/>
      <c r="M138" s="167" t="s">
        <v>1</v>
      </c>
      <c r="N138" s="168" t="s">
        <v>46</v>
      </c>
      <c r="O138" s="57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1" t="s">
        <v>149</v>
      </c>
      <c r="AT138" s="171" t="s">
        <v>144</v>
      </c>
      <c r="AU138" s="171" t="s">
        <v>91</v>
      </c>
      <c r="AY138" s="16" t="s">
        <v>142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16" t="s">
        <v>21</v>
      </c>
      <c r="BK138" s="172">
        <f>ROUND(I138*H138,2)</f>
        <v>0</v>
      </c>
      <c r="BL138" s="16" t="s">
        <v>149</v>
      </c>
      <c r="BM138" s="171" t="s">
        <v>185</v>
      </c>
    </row>
    <row r="139" spans="1:65" s="2" customFormat="1" ht="19.2">
      <c r="A139" s="31"/>
      <c r="B139" s="32"/>
      <c r="C139" s="31"/>
      <c r="D139" s="173" t="s">
        <v>151</v>
      </c>
      <c r="E139" s="31"/>
      <c r="F139" s="174" t="s">
        <v>186</v>
      </c>
      <c r="G139" s="31"/>
      <c r="H139" s="31"/>
      <c r="I139" s="95"/>
      <c r="J139" s="31"/>
      <c r="K139" s="31"/>
      <c r="L139" s="32"/>
      <c r="M139" s="175"/>
      <c r="N139" s="176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151</v>
      </c>
      <c r="AU139" s="16" t="s">
        <v>91</v>
      </c>
    </row>
    <row r="140" spans="1:65" s="13" customFormat="1" ht="10.199999999999999">
      <c r="B140" s="177"/>
      <c r="D140" s="173" t="s">
        <v>153</v>
      </c>
      <c r="E140" s="178" t="s">
        <v>1</v>
      </c>
      <c r="F140" s="179" t="s">
        <v>187</v>
      </c>
      <c r="H140" s="180">
        <v>10.9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153</v>
      </c>
      <c r="AU140" s="178" t="s">
        <v>91</v>
      </c>
      <c r="AV140" s="13" t="s">
        <v>91</v>
      </c>
      <c r="AW140" s="13" t="s">
        <v>36</v>
      </c>
      <c r="AX140" s="13" t="s">
        <v>81</v>
      </c>
      <c r="AY140" s="178" t="s">
        <v>142</v>
      </c>
    </row>
    <row r="141" spans="1:65" s="2" customFormat="1" ht="14.4" customHeight="1">
      <c r="A141" s="31"/>
      <c r="B141" s="159"/>
      <c r="C141" s="160" t="s">
        <v>164</v>
      </c>
      <c r="D141" s="160" t="s">
        <v>144</v>
      </c>
      <c r="E141" s="161" t="s">
        <v>188</v>
      </c>
      <c r="F141" s="162" t="s">
        <v>189</v>
      </c>
      <c r="G141" s="163" t="s">
        <v>147</v>
      </c>
      <c r="H141" s="164">
        <v>505.4</v>
      </c>
      <c r="I141" s="165"/>
      <c r="J141" s="166">
        <f>ROUND(I141*H141,2)</f>
        <v>0</v>
      </c>
      <c r="K141" s="162" t="s">
        <v>148</v>
      </c>
      <c r="L141" s="32"/>
      <c r="M141" s="167" t="s">
        <v>1</v>
      </c>
      <c r="N141" s="168" t="s">
        <v>46</v>
      </c>
      <c r="O141" s="57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1" t="s">
        <v>149</v>
      </c>
      <c r="AT141" s="171" t="s">
        <v>144</v>
      </c>
      <c r="AU141" s="171" t="s">
        <v>91</v>
      </c>
      <c r="AY141" s="16" t="s">
        <v>142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6" t="s">
        <v>21</v>
      </c>
      <c r="BK141" s="172">
        <f>ROUND(I141*H141,2)</f>
        <v>0</v>
      </c>
      <c r="BL141" s="16" t="s">
        <v>149</v>
      </c>
      <c r="BM141" s="171" t="s">
        <v>190</v>
      </c>
    </row>
    <row r="142" spans="1:65" s="2" customFormat="1" ht="19.2">
      <c r="A142" s="31"/>
      <c r="B142" s="32"/>
      <c r="C142" s="31"/>
      <c r="D142" s="173" t="s">
        <v>151</v>
      </c>
      <c r="E142" s="31"/>
      <c r="F142" s="174" t="s">
        <v>191</v>
      </c>
      <c r="G142" s="31"/>
      <c r="H142" s="31"/>
      <c r="I142" s="95"/>
      <c r="J142" s="31"/>
      <c r="K142" s="31"/>
      <c r="L142" s="32"/>
      <c r="M142" s="175"/>
      <c r="N142" s="176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151</v>
      </c>
      <c r="AU142" s="16" t="s">
        <v>91</v>
      </c>
    </row>
    <row r="143" spans="1:65" s="13" customFormat="1" ht="10.199999999999999">
      <c r="B143" s="177"/>
      <c r="D143" s="173" t="s">
        <v>153</v>
      </c>
      <c r="E143" s="178" t="s">
        <v>1</v>
      </c>
      <c r="F143" s="179" t="s">
        <v>192</v>
      </c>
      <c r="H143" s="180">
        <v>505.4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153</v>
      </c>
      <c r="AU143" s="178" t="s">
        <v>91</v>
      </c>
      <c r="AV143" s="13" t="s">
        <v>91</v>
      </c>
      <c r="AW143" s="13" t="s">
        <v>36</v>
      </c>
      <c r="AX143" s="13" t="s">
        <v>81</v>
      </c>
      <c r="AY143" s="178" t="s">
        <v>142</v>
      </c>
    </row>
    <row r="144" spans="1:65" s="2" customFormat="1" ht="14.4" customHeight="1">
      <c r="A144" s="31"/>
      <c r="B144" s="159"/>
      <c r="C144" s="160" t="s">
        <v>193</v>
      </c>
      <c r="D144" s="160" t="s">
        <v>144</v>
      </c>
      <c r="E144" s="161" t="s">
        <v>194</v>
      </c>
      <c r="F144" s="162" t="s">
        <v>195</v>
      </c>
      <c r="G144" s="163" t="s">
        <v>147</v>
      </c>
      <c r="H144" s="164">
        <v>127.4</v>
      </c>
      <c r="I144" s="165"/>
      <c r="J144" s="166">
        <f>ROUND(I144*H144,2)</f>
        <v>0</v>
      </c>
      <c r="K144" s="162" t="s">
        <v>148</v>
      </c>
      <c r="L144" s="32"/>
      <c r="M144" s="167" t="s">
        <v>1</v>
      </c>
      <c r="N144" s="168" t="s">
        <v>46</v>
      </c>
      <c r="O144" s="57"/>
      <c r="P144" s="169">
        <f>O144*H144</f>
        <v>0</v>
      </c>
      <c r="Q144" s="169">
        <v>0</v>
      </c>
      <c r="R144" s="169">
        <f>Q144*H144</f>
        <v>0</v>
      </c>
      <c r="S144" s="169">
        <v>0</v>
      </c>
      <c r="T144" s="17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1" t="s">
        <v>149</v>
      </c>
      <c r="AT144" s="171" t="s">
        <v>144</v>
      </c>
      <c r="AU144" s="171" t="s">
        <v>91</v>
      </c>
      <c r="AY144" s="16" t="s">
        <v>142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16" t="s">
        <v>21</v>
      </c>
      <c r="BK144" s="172">
        <f>ROUND(I144*H144,2)</f>
        <v>0</v>
      </c>
      <c r="BL144" s="16" t="s">
        <v>149</v>
      </c>
      <c r="BM144" s="171" t="s">
        <v>196</v>
      </c>
    </row>
    <row r="145" spans="1:65" s="2" customFormat="1" ht="19.2">
      <c r="A145" s="31"/>
      <c r="B145" s="32"/>
      <c r="C145" s="31"/>
      <c r="D145" s="173" t="s">
        <v>151</v>
      </c>
      <c r="E145" s="31"/>
      <c r="F145" s="174" t="s">
        <v>197</v>
      </c>
      <c r="G145" s="31"/>
      <c r="H145" s="31"/>
      <c r="I145" s="95"/>
      <c r="J145" s="31"/>
      <c r="K145" s="31"/>
      <c r="L145" s="32"/>
      <c r="M145" s="175"/>
      <c r="N145" s="176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151</v>
      </c>
      <c r="AU145" s="16" t="s">
        <v>91</v>
      </c>
    </row>
    <row r="146" spans="1:65" s="13" customFormat="1" ht="10.199999999999999">
      <c r="B146" s="177"/>
      <c r="D146" s="173" t="s">
        <v>153</v>
      </c>
      <c r="E146" s="178" t="s">
        <v>1</v>
      </c>
      <c r="F146" s="179" t="s">
        <v>159</v>
      </c>
      <c r="H146" s="180">
        <v>127.4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8" t="s">
        <v>153</v>
      </c>
      <c r="AU146" s="178" t="s">
        <v>91</v>
      </c>
      <c r="AV146" s="13" t="s">
        <v>91</v>
      </c>
      <c r="AW146" s="13" t="s">
        <v>36</v>
      </c>
      <c r="AX146" s="13" t="s">
        <v>21</v>
      </c>
      <c r="AY146" s="178" t="s">
        <v>142</v>
      </c>
    </row>
    <row r="147" spans="1:65" s="2" customFormat="1" ht="14.4" customHeight="1">
      <c r="A147" s="31"/>
      <c r="B147" s="159"/>
      <c r="C147" s="160" t="s">
        <v>26</v>
      </c>
      <c r="D147" s="160" t="s">
        <v>144</v>
      </c>
      <c r="E147" s="161" t="s">
        <v>198</v>
      </c>
      <c r="F147" s="162" t="s">
        <v>199</v>
      </c>
      <c r="G147" s="163" t="s">
        <v>147</v>
      </c>
      <c r="H147" s="164">
        <v>96.3</v>
      </c>
      <c r="I147" s="165"/>
      <c r="J147" s="166">
        <f>ROUND(I147*H147,2)</f>
        <v>0</v>
      </c>
      <c r="K147" s="162" t="s">
        <v>148</v>
      </c>
      <c r="L147" s="32"/>
      <c r="M147" s="167" t="s">
        <v>1</v>
      </c>
      <c r="N147" s="168" t="s">
        <v>46</v>
      </c>
      <c r="O147" s="57"/>
      <c r="P147" s="169">
        <f>O147*H147</f>
        <v>0</v>
      </c>
      <c r="Q147" s="169">
        <v>0</v>
      </c>
      <c r="R147" s="169">
        <f>Q147*H147</f>
        <v>0</v>
      </c>
      <c r="S147" s="169">
        <v>0</v>
      </c>
      <c r="T147" s="17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1" t="s">
        <v>149</v>
      </c>
      <c r="AT147" s="171" t="s">
        <v>144</v>
      </c>
      <c r="AU147" s="171" t="s">
        <v>91</v>
      </c>
      <c r="AY147" s="16" t="s">
        <v>142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6" t="s">
        <v>21</v>
      </c>
      <c r="BK147" s="172">
        <f>ROUND(I147*H147,2)</f>
        <v>0</v>
      </c>
      <c r="BL147" s="16" t="s">
        <v>149</v>
      </c>
      <c r="BM147" s="171" t="s">
        <v>200</v>
      </c>
    </row>
    <row r="148" spans="1:65" s="2" customFormat="1" ht="19.2">
      <c r="A148" s="31"/>
      <c r="B148" s="32"/>
      <c r="C148" s="31"/>
      <c r="D148" s="173" t="s">
        <v>151</v>
      </c>
      <c r="E148" s="31"/>
      <c r="F148" s="174" t="s">
        <v>201</v>
      </c>
      <c r="G148" s="31"/>
      <c r="H148" s="31"/>
      <c r="I148" s="95"/>
      <c r="J148" s="31"/>
      <c r="K148" s="31"/>
      <c r="L148" s="32"/>
      <c r="M148" s="175"/>
      <c r="N148" s="176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151</v>
      </c>
      <c r="AU148" s="16" t="s">
        <v>91</v>
      </c>
    </row>
    <row r="149" spans="1:65" s="13" customFormat="1" ht="10.199999999999999">
      <c r="B149" s="177"/>
      <c r="D149" s="173" t="s">
        <v>153</v>
      </c>
      <c r="E149" s="178" t="s">
        <v>1</v>
      </c>
      <c r="F149" s="179" t="s">
        <v>202</v>
      </c>
      <c r="H149" s="180">
        <v>96.3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153</v>
      </c>
      <c r="AU149" s="178" t="s">
        <v>91</v>
      </c>
      <c r="AV149" s="13" t="s">
        <v>91</v>
      </c>
      <c r="AW149" s="13" t="s">
        <v>36</v>
      </c>
      <c r="AX149" s="13" t="s">
        <v>21</v>
      </c>
      <c r="AY149" s="178" t="s">
        <v>142</v>
      </c>
    </row>
    <row r="150" spans="1:65" s="2" customFormat="1" ht="14.4" customHeight="1">
      <c r="A150" s="31"/>
      <c r="B150" s="159"/>
      <c r="C150" s="160" t="s">
        <v>203</v>
      </c>
      <c r="D150" s="160" t="s">
        <v>144</v>
      </c>
      <c r="E150" s="161" t="s">
        <v>204</v>
      </c>
      <c r="F150" s="162" t="s">
        <v>205</v>
      </c>
      <c r="G150" s="163" t="s">
        <v>147</v>
      </c>
      <c r="H150" s="164">
        <v>505.4</v>
      </c>
      <c r="I150" s="165"/>
      <c r="J150" s="166">
        <f>ROUND(I150*H150,2)</f>
        <v>0</v>
      </c>
      <c r="K150" s="162" t="s">
        <v>148</v>
      </c>
      <c r="L150" s="32"/>
      <c r="M150" s="167" t="s">
        <v>1</v>
      </c>
      <c r="N150" s="168" t="s">
        <v>46</v>
      </c>
      <c r="O150" s="57"/>
      <c r="P150" s="169">
        <f>O150*H150</f>
        <v>0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1" t="s">
        <v>149</v>
      </c>
      <c r="AT150" s="171" t="s">
        <v>144</v>
      </c>
      <c r="AU150" s="171" t="s">
        <v>91</v>
      </c>
      <c r="AY150" s="16" t="s">
        <v>142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6" t="s">
        <v>21</v>
      </c>
      <c r="BK150" s="172">
        <f>ROUND(I150*H150,2)</f>
        <v>0</v>
      </c>
      <c r="BL150" s="16" t="s">
        <v>149</v>
      </c>
      <c r="BM150" s="171" t="s">
        <v>206</v>
      </c>
    </row>
    <row r="151" spans="1:65" s="2" customFormat="1" ht="19.2">
      <c r="A151" s="31"/>
      <c r="B151" s="32"/>
      <c r="C151" s="31"/>
      <c r="D151" s="173" t="s">
        <v>151</v>
      </c>
      <c r="E151" s="31"/>
      <c r="F151" s="174" t="s">
        <v>207</v>
      </c>
      <c r="G151" s="31"/>
      <c r="H151" s="31"/>
      <c r="I151" s="95"/>
      <c r="J151" s="31"/>
      <c r="K151" s="31"/>
      <c r="L151" s="32"/>
      <c r="M151" s="175"/>
      <c r="N151" s="176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151</v>
      </c>
      <c r="AU151" s="16" t="s">
        <v>91</v>
      </c>
    </row>
    <row r="152" spans="1:65" s="13" customFormat="1" ht="10.199999999999999">
      <c r="B152" s="177"/>
      <c r="D152" s="173" t="s">
        <v>153</v>
      </c>
      <c r="E152" s="178" t="s">
        <v>1</v>
      </c>
      <c r="F152" s="179" t="s">
        <v>192</v>
      </c>
      <c r="H152" s="180">
        <v>505.4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8" t="s">
        <v>153</v>
      </c>
      <c r="AU152" s="178" t="s">
        <v>91</v>
      </c>
      <c r="AV152" s="13" t="s">
        <v>91</v>
      </c>
      <c r="AW152" s="13" t="s">
        <v>36</v>
      </c>
      <c r="AX152" s="13" t="s">
        <v>21</v>
      </c>
      <c r="AY152" s="178" t="s">
        <v>142</v>
      </c>
    </row>
    <row r="153" spans="1:65" s="2" customFormat="1" ht="14.4" customHeight="1">
      <c r="A153" s="31"/>
      <c r="B153" s="159"/>
      <c r="C153" s="160" t="s">
        <v>208</v>
      </c>
      <c r="D153" s="160" t="s">
        <v>144</v>
      </c>
      <c r="E153" s="161" t="s">
        <v>209</v>
      </c>
      <c r="F153" s="162" t="s">
        <v>210</v>
      </c>
      <c r="G153" s="163" t="s">
        <v>147</v>
      </c>
      <c r="H153" s="164">
        <v>85.4</v>
      </c>
      <c r="I153" s="165"/>
      <c r="J153" s="166">
        <f>ROUND(I153*H153,2)</f>
        <v>0</v>
      </c>
      <c r="K153" s="162" t="s">
        <v>148</v>
      </c>
      <c r="L153" s="32"/>
      <c r="M153" s="167" t="s">
        <v>1</v>
      </c>
      <c r="N153" s="168" t="s">
        <v>46</v>
      </c>
      <c r="O153" s="57"/>
      <c r="P153" s="169">
        <f>O153*H153</f>
        <v>0</v>
      </c>
      <c r="Q153" s="169">
        <v>0</v>
      </c>
      <c r="R153" s="169">
        <f>Q153*H153</f>
        <v>0</v>
      </c>
      <c r="S153" s="169">
        <v>0</v>
      </c>
      <c r="T153" s="17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1" t="s">
        <v>149</v>
      </c>
      <c r="AT153" s="171" t="s">
        <v>144</v>
      </c>
      <c r="AU153" s="171" t="s">
        <v>91</v>
      </c>
      <c r="AY153" s="16" t="s">
        <v>142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16" t="s">
        <v>21</v>
      </c>
      <c r="BK153" s="172">
        <f>ROUND(I153*H153,2)</f>
        <v>0</v>
      </c>
      <c r="BL153" s="16" t="s">
        <v>149</v>
      </c>
      <c r="BM153" s="171" t="s">
        <v>211</v>
      </c>
    </row>
    <row r="154" spans="1:65" s="2" customFormat="1" ht="19.2">
      <c r="A154" s="31"/>
      <c r="B154" s="32"/>
      <c r="C154" s="31"/>
      <c r="D154" s="173" t="s">
        <v>151</v>
      </c>
      <c r="E154" s="31"/>
      <c r="F154" s="174" t="s">
        <v>212</v>
      </c>
      <c r="G154" s="31"/>
      <c r="H154" s="31"/>
      <c r="I154" s="95"/>
      <c r="J154" s="31"/>
      <c r="K154" s="31"/>
      <c r="L154" s="32"/>
      <c r="M154" s="175"/>
      <c r="N154" s="176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151</v>
      </c>
      <c r="AU154" s="16" t="s">
        <v>91</v>
      </c>
    </row>
    <row r="155" spans="1:65" s="13" customFormat="1" ht="10.199999999999999">
      <c r="B155" s="177"/>
      <c r="D155" s="173" t="s">
        <v>153</v>
      </c>
      <c r="E155" s="178" t="s">
        <v>1</v>
      </c>
      <c r="F155" s="179" t="s">
        <v>213</v>
      </c>
      <c r="H155" s="180">
        <v>26.5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153</v>
      </c>
      <c r="AU155" s="178" t="s">
        <v>91</v>
      </c>
      <c r="AV155" s="13" t="s">
        <v>91</v>
      </c>
      <c r="AW155" s="13" t="s">
        <v>36</v>
      </c>
      <c r="AX155" s="13" t="s">
        <v>81</v>
      </c>
      <c r="AY155" s="178" t="s">
        <v>142</v>
      </c>
    </row>
    <row r="156" spans="1:65" s="13" customFormat="1" ht="10.199999999999999">
      <c r="B156" s="177"/>
      <c r="D156" s="173" t="s">
        <v>153</v>
      </c>
      <c r="E156" s="178" t="s">
        <v>1</v>
      </c>
      <c r="F156" s="179" t="s">
        <v>214</v>
      </c>
      <c r="H156" s="180">
        <v>58.9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153</v>
      </c>
      <c r="AU156" s="178" t="s">
        <v>91</v>
      </c>
      <c r="AV156" s="13" t="s">
        <v>91</v>
      </c>
      <c r="AW156" s="13" t="s">
        <v>36</v>
      </c>
      <c r="AX156" s="13" t="s">
        <v>81</v>
      </c>
      <c r="AY156" s="178" t="s">
        <v>142</v>
      </c>
    </row>
    <row r="157" spans="1:65" s="2" customFormat="1" ht="14.4" customHeight="1">
      <c r="A157" s="31"/>
      <c r="B157" s="159"/>
      <c r="C157" s="160" t="s">
        <v>215</v>
      </c>
      <c r="D157" s="160" t="s">
        <v>144</v>
      </c>
      <c r="E157" s="161" t="s">
        <v>216</v>
      </c>
      <c r="F157" s="162" t="s">
        <v>217</v>
      </c>
      <c r="G157" s="163" t="s">
        <v>147</v>
      </c>
      <c r="H157" s="164">
        <v>127.4</v>
      </c>
      <c r="I157" s="165"/>
      <c r="J157" s="166">
        <f>ROUND(I157*H157,2)</f>
        <v>0</v>
      </c>
      <c r="K157" s="162" t="s">
        <v>148</v>
      </c>
      <c r="L157" s="32"/>
      <c r="M157" s="167" t="s">
        <v>1</v>
      </c>
      <c r="N157" s="168" t="s">
        <v>46</v>
      </c>
      <c r="O157" s="57"/>
      <c r="P157" s="169">
        <f>O157*H157</f>
        <v>0</v>
      </c>
      <c r="Q157" s="169">
        <v>0</v>
      </c>
      <c r="R157" s="169">
        <f>Q157*H157</f>
        <v>0</v>
      </c>
      <c r="S157" s="169">
        <v>0</v>
      </c>
      <c r="T157" s="17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1" t="s">
        <v>149</v>
      </c>
      <c r="AT157" s="171" t="s">
        <v>144</v>
      </c>
      <c r="AU157" s="171" t="s">
        <v>91</v>
      </c>
      <c r="AY157" s="16" t="s">
        <v>142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16" t="s">
        <v>21</v>
      </c>
      <c r="BK157" s="172">
        <f>ROUND(I157*H157,2)</f>
        <v>0</v>
      </c>
      <c r="BL157" s="16" t="s">
        <v>149</v>
      </c>
      <c r="BM157" s="171" t="s">
        <v>218</v>
      </c>
    </row>
    <row r="158" spans="1:65" s="2" customFormat="1" ht="19.2">
      <c r="A158" s="31"/>
      <c r="B158" s="32"/>
      <c r="C158" s="31"/>
      <c r="D158" s="173" t="s">
        <v>151</v>
      </c>
      <c r="E158" s="31"/>
      <c r="F158" s="174" t="s">
        <v>219</v>
      </c>
      <c r="G158" s="31"/>
      <c r="H158" s="31"/>
      <c r="I158" s="95"/>
      <c r="J158" s="31"/>
      <c r="K158" s="31"/>
      <c r="L158" s="32"/>
      <c r="M158" s="175"/>
      <c r="N158" s="176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151</v>
      </c>
      <c r="AU158" s="16" t="s">
        <v>91</v>
      </c>
    </row>
    <row r="159" spans="1:65" s="13" customFormat="1" ht="10.199999999999999">
      <c r="B159" s="177"/>
      <c r="D159" s="173" t="s">
        <v>153</v>
      </c>
      <c r="E159" s="178" t="s">
        <v>1</v>
      </c>
      <c r="F159" s="179" t="s">
        <v>220</v>
      </c>
      <c r="H159" s="180">
        <v>127.4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153</v>
      </c>
      <c r="AU159" s="178" t="s">
        <v>91</v>
      </c>
      <c r="AV159" s="13" t="s">
        <v>91</v>
      </c>
      <c r="AW159" s="13" t="s">
        <v>36</v>
      </c>
      <c r="AX159" s="13" t="s">
        <v>21</v>
      </c>
      <c r="AY159" s="178" t="s">
        <v>142</v>
      </c>
    </row>
    <row r="160" spans="1:65" s="2" customFormat="1" ht="14.4" customHeight="1">
      <c r="A160" s="31"/>
      <c r="B160" s="159"/>
      <c r="C160" s="160" t="s">
        <v>221</v>
      </c>
      <c r="D160" s="160" t="s">
        <v>144</v>
      </c>
      <c r="E160" s="161" t="s">
        <v>222</v>
      </c>
      <c r="F160" s="162" t="s">
        <v>223</v>
      </c>
      <c r="G160" s="163" t="s">
        <v>224</v>
      </c>
      <c r="H160" s="164">
        <v>92</v>
      </c>
      <c r="I160" s="165"/>
      <c r="J160" s="166">
        <f>ROUND(I160*H160,2)</f>
        <v>0</v>
      </c>
      <c r="K160" s="162" t="s">
        <v>148</v>
      </c>
      <c r="L160" s="32"/>
      <c r="M160" s="167" t="s">
        <v>1</v>
      </c>
      <c r="N160" s="168" t="s">
        <v>46</v>
      </c>
      <c r="O160" s="57"/>
      <c r="P160" s="169">
        <f>O160*H160</f>
        <v>0</v>
      </c>
      <c r="Q160" s="169">
        <v>0</v>
      </c>
      <c r="R160" s="169">
        <f>Q160*H160</f>
        <v>0</v>
      </c>
      <c r="S160" s="169">
        <v>0</v>
      </c>
      <c r="T160" s="17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1" t="s">
        <v>149</v>
      </c>
      <c r="AT160" s="171" t="s">
        <v>144</v>
      </c>
      <c r="AU160" s="171" t="s">
        <v>91</v>
      </c>
      <c r="AY160" s="16" t="s">
        <v>142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16" t="s">
        <v>21</v>
      </c>
      <c r="BK160" s="172">
        <f>ROUND(I160*H160,2)</f>
        <v>0</v>
      </c>
      <c r="BL160" s="16" t="s">
        <v>149</v>
      </c>
      <c r="BM160" s="171" t="s">
        <v>225</v>
      </c>
    </row>
    <row r="161" spans="1:65" s="2" customFormat="1" ht="19.2">
      <c r="A161" s="31"/>
      <c r="B161" s="32"/>
      <c r="C161" s="31"/>
      <c r="D161" s="173" t="s">
        <v>151</v>
      </c>
      <c r="E161" s="31"/>
      <c r="F161" s="174" t="s">
        <v>226</v>
      </c>
      <c r="G161" s="31"/>
      <c r="H161" s="31"/>
      <c r="I161" s="95"/>
      <c r="J161" s="31"/>
      <c r="K161" s="31"/>
      <c r="L161" s="32"/>
      <c r="M161" s="175"/>
      <c r="N161" s="176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151</v>
      </c>
      <c r="AU161" s="16" t="s">
        <v>91</v>
      </c>
    </row>
    <row r="162" spans="1:65" s="13" customFormat="1" ht="10.199999999999999">
      <c r="B162" s="177"/>
      <c r="D162" s="173" t="s">
        <v>153</v>
      </c>
      <c r="E162" s="178" t="s">
        <v>1</v>
      </c>
      <c r="F162" s="179" t="s">
        <v>227</v>
      </c>
      <c r="H162" s="180">
        <v>92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153</v>
      </c>
      <c r="AU162" s="178" t="s">
        <v>91</v>
      </c>
      <c r="AV162" s="13" t="s">
        <v>91</v>
      </c>
      <c r="AW162" s="13" t="s">
        <v>36</v>
      </c>
      <c r="AX162" s="13" t="s">
        <v>21</v>
      </c>
      <c r="AY162" s="178" t="s">
        <v>142</v>
      </c>
    </row>
    <row r="163" spans="1:65" s="2" customFormat="1" ht="14.4" customHeight="1">
      <c r="A163" s="31"/>
      <c r="B163" s="159"/>
      <c r="C163" s="185" t="s">
        <v>8</v>
      </c>
      <c r="D163" s="185" t="s">
        <v>161</v>
      </c>
      <c r="E163" s="186" t="s">
        <v>228</v>
      </c>
      <c r="F163" s="187" t="s">
        <v>229</v>
      </c>
      <c r="G163" s="188" t="s">
        <v>230</v>
      </c>
      <c r="H163" s="189">
        <v>1.895</v>
      </c>
      <c r="I163" s="190"/>
      <c r="J163" s="191">
        <f>ROUND(I163*H163,2)</f>
        <v>0</v>
      </c>
      <c r="K163" s="187" t="s">
        <v>148</v>
      </c>
      <c r="L163" s="192"/>
      <c r="M163" s="193" t="s">
        <v>1</v>
      </c>
      <c r="N163" s="194" t="s">
        <v>46</v>
      </c>
      <c r="O163" s="57"/>
      <c r="P163" s="169">
        <f>O163*H163</f>
        <v>0</v>
      </c>
      <c r="Q163" s="169">
        <v>1E-3</v>
      </c>
      <c r="R163" s="169">
        <f>Q163*H163</f>
        <v>1.895E-3</v>
      </c>
      <c r="S163" s="169">
        <v>0</v>
      </c>
      <c r="T163" s="17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1" t="s">
        <v>164</v>
      </c>
      <c r="AT163" s="171" t="s">
        <v>161</v>
      </c>
      <c r="AU163" s="171" t="s">
        <v>91</v>
      </c>
      <c r="AY163" s="16" t="s">
        <v>142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16" t="s">
        <v>21</v>
      </c>
      <c r="BK163" s="172">
        <f>ROUND(I163*H163,2)</f>
        <v>0</v>
      </c>
      <c r="BL163" s="16" t="s">
        <v>149</v>
      </c>
      <c r="BM163" s="171" t="s">
        <v>231</v>
      </c>
    </row>
    <row r="164" spans="1:65" s="2" customFormat="1" ht="10.199999999999999">
      <c r="A164" s="31"/>
      <c r="B164" s="32"/>
      <c r="C164" s="31"/>
      <c r="D164" s="173" t="s">
        <v>151</v>
      </c>
      <c r="E164" s="31"/>
      <c r="F164" s="174" t="s">
        <v>229</v>
      </c>
      <c r="G164" s="31"/>
      <c r="H164" s="31"/>
      <c r="I164" s="95"/>
      <c r="J164" s="31"/>
      <c r="K164" s="31"/>
      <c r="L164" s="32"/>
      <c r="M164" s="175"/>
      <c r="N164" s="176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151</v>
      </c>
      <c r="AU164" s="16" t="s">
        <v>91</v>
      </c>
    </row>
    <row r="165" spans="1:65" s="13" customFormat="1" ht="10.199999999999999">
      <c r="B165" s="177"/>
      <c r="D165" s="173" t="s">
        <v>153</v>
      </c>
      <c r="E165" s="178" t="s">
        <v>1</v>
      </c>
      <c r="F165" s="179" t="s">
        <v>232</v>
      </c>
      <c r="H165" s="180">
        <v>1.895</v>
      </c>
      <c r="I165" s="181"/>
      <c r="L165" s="177"/>
      <c r="M165" s="182"/>
      <c r="N165" s="183"/>
      <c r="O165" s="183"/>
      <c r="P165" s="183"/>
      <c r="Q165" s="183"/>
      <c r="R165" s="183"/>
      <c r="S165" s="183"/>
      <c r="T165" s="184"/>
      <c r="AT165" s="178" t="s">
        <v>153</v>
      </c>
      <c r="AU165" s="178" t="s">
        <v>91</v>
      </c>
      <c r="AV165" s="13" t="s">
        <v>91</v>
      </c>
      <c r="AW165" s="13" t="s">
        <v>36</v>
      </c>
      <c r="AX165" s="13" t="s">
        <v>21</v>
      </c>
      <c r="AY165" s="178" t="s">
        <v>142</v>
      </c>
    </row>
    <row r="166" spans="1:65" s="2" customFormat="1" ht="14.4" customHeight="1">
      <c r="A166" s="31"/>
      <c r="B166" s="159"/>
      <c r="C166" s="160" t="s">
        <v>233</v>
      </c>
      <c r="D166" s="160" t="s">
        <v>144</v>
      </c>
      <c r="E166" s="161" t="s">
        <v>234</v>
      </c>
      <c r="F166" s="162" t="s">
        <v>235</v>
      </c>
      <c r="G166" s="163" t="s">
        <v>224</v>
      </c>
      <c r="H166" s="164">
        <v>1866.7</v>
      </c>
      <c r="I166" s="165"/>
      <c r="J166" s="166">
        <f>ROUND(I166*H166,2)</f>
        <v>0</v>
      </c>
      <c r="K166" s="162" t="s">
        <v>148</v>
      </c>
      <c r="L166" s="32"/>
      <c r="M166" s="167" t="s">
        <v>1</v>
      </c>
      <c r="N166" s="168" t="s">
        <v>46</v>
      </c>
      <c r="O166" s="57"/>
      <c r="P166" s="169">
        <f>O166*H166</f>
        <v>0</v>
      </c>
      <c r="Q166" s="169">
        <v>0</v>
      </c>
      <c r="R166" s="169">
        <f>Q166*H166</f>
        <v>0</v>
      </c>
      <c r="S166" s="169">
        <v>0</v>
      </c>
      <c r="T166" s="17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1" t="s">
        <v>149</v>
      </c>
      <c r="AT166" s="171" t="s">
        <v>144</v>
      </c>
      <c r="AU166" s="171" t="s">
        <v>91</v>
      </c>
      <c r="AY166" s="16" t="s">
        <v>142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16" t="s">
        <v>21</v>
      </c>
      <c r="BK166" s="172">
        <f>ROUND(I166*H166,2)</f>
        <v>0</v>
      </c>
      <c r="BL166" s="16" t="s">
        <v>149</v>
      </c>
      <c r="BM166" s="171" t="s">
        <v>236</v>
      </c>
    </row>
    <row r="167" spans="1:65" s="2" customFormat="1" ht="10.199999999999999">
      <c r="A167" s="31"/>
      <c r="B167" s="32"/>
      <c r="C167" s="31"/>
      <c r="D167" s="173" t="s">
        <v>151</v>
      </c>
      <c r="E167" s="31"/>
      <c r="F167" s="174" t="s">
        <v>237</v>
      </c>
      <c r="G167" s="31"/>
      <c r="H167" s="31"/>
      <c r="I167" s="95"/>
      <c r="J167" s="31"/>
      <c r="K167" s="31"/>
      <c r="L167" s="32"/>
      <c r="M167" s="175"/>
      <c r="N167" s="176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151</v>
      </c>
      <c r="AU167" s="16" t="s">
        <v>91</v>
      </c>
    </row>
    <row r="168" spans="1:65" s="13" customFormat="1" ht="10.199999999999999">
      <c r="B168" s="177"/>
      <c r="D168" s="173" t="s">
        <v>153</v>
      </c>
      <c r="E168" s="178" t="s">
        <v>1</v>
      </c>
      <c r="F168" s="179" t="s">
        <v>238</v>
      </c>
      <c r="H168" s="180">
        <v>1866.7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153</v>
      </c>
      <c r="AU168" s="178" t="s">
        <v>91</v>
      </c>
      <c r="AV168" s="13" t="s">
        <v>91</v>
      </c>
      <c r="AW168" s="13" t="s">
        <v>36</v>
      </c>
      <c r="AX168" s="13" t="s">
        <v>21</v>
      </c>
      <c r="AY168" s="178" t="s">
        <v>142</v>
      </c>
    </row>
    <row r="169" spans="1:65" s="2" customFormat="1" ht="14.4" customHeight="1">
      <c r="A169" s="31"/>
      <c r="B169" s="159"/>
      <c r="C169" s="160" t="s">
        <v>239</v>
      </c>
      <c r="D169" s="160" t="s">
        <v>144</v>
      </c>
      <c r="E169" s="161" t="s">
        <v>240</v>
      </c>
      <c r="F169" s="162" t="s">
        <v>241</v>
      </c>
      <c r="G169" s="163" t="s">
        <v>224</v>
      </c>
      <c r="H169" s="164">
        <v>92</v>
      </c>
      <c r="I169" s="165"/>
      <c r="J169" s="166">
        <f>ROUND(I169*H169,2)</f>
        <v>0</v>
      </c>
      <c r="K169" s="162" t="s">
        <v>148</v>
      </c>
      <c r="L169" s="32"/>
      <c r="M169" s="167" t="s">
        <v>1</v>
      </c>
      <c r="N169" s="168" t="s">
        <v>46</v>
      </c>
      <c r="O169" s="57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1" t="s">
        <v>149</v>
      </c>
      <c r="AT169" s="171" t="s">
        <v>144</v>
      </c>
      <c r="AU169" s="171" t="s">
        <v>91</v>
      </c>
      <c r="AY169" s="16" t="s">
        <v>142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16" t="s">
        <v>21</v>
      </c>
      <c r="BK169" s="172">
        <f>ROUND(I169*H169,2)</f>
        <v>0</v>
      </c>
      <c r="BL169" s="16" t="s">
        <v>149</v>
      </c>
      <c r="BM169" s="171" t="s">
        <v>242</v>
      </c>
    </row>
    <row r="170" spans="1:65" s="2" customFormat="1" ht="10.199999999999999">
      <c r="A170" s="31"/>
      <c r="B170" s="32"/>
      <c r="C170" s="31"/>
      <c r="D170" s="173" t="s">
        <v>151</v>
      </c>
      <c r="E170" s="31"/>
      <c r="F170" s="174" t="s">
        <v>243</v>
      </c>
      <c r="G170" s="31"/>
      <c r="H170" s="31"/>
      <c r="I170" s="95"/>
      <c r="J170" s="31"/>
      <c r="K170" s="31"/>
      <c r="L170" s="32"/>
      <c r="M170" s="175"/>
      <c r="N170" s="176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151</v>
      </c>
      <c r="AU170" s="16" t="s">
        <v>91</v>
      </c>
    </row>
    <row r="171" spans="1:65" s="13" customFormat="1" ht="10.199999999999999">
      <c r="B171" s="177"/>
      <c r="D171" s="173" t="s">
        <v>153</v>
      </c>
      <c r="E171" s="178" t="s">
        <v>1</v>
      </c>
      <c r="F171" s="179" t="s">
        <v>227</v>
      </c>
      <c r="H171" s="180">
        <v>92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153</v>
      </c>
      <c r="AU171" s="178" t="s">
        <v>91</v>
      </c>
      <c r="AV171" s="13" t="s">
        <v>91</v>
      </c>
      <c r="AW171" s="13" t="s">
        <v>36</v>
      </c>
      <c r="AX171" s="13" t="s">
        <v>21</v>
      </c>
      <c r="AY171" s="178" t="s">
        <v>142</v>
      </c>
    </row>
    <row r="172" spans="1:65" s="2" customFormat="1" ht="14.4" customHeight="1">
      <c r="A172" s="31"/>
      <c r="B172" s="159"/>
      <c r="C172" s="160" t="s">
        <v>244</v>
      </c>
      <c r="D172" s="160" t="s">
        <v>144</v>
      </c>
      <c r="E172" s="161" t="s">
        <v>245</v>
      </c>
      <c r="F172" s="162" t="s">
        <v>246</v>
      </c>
      <c r="G172" s="163" t="s">
        <v>224</v>
      </c>
      <c r="H172" s="164">
        <v>115.2</v>
      </c>
      <c r="I172" s="165"/>
      <c r="J172" s="166">
        <f>ROUND(I172*H172,2)</f>
        <v>0</v>
      </c>
      <c r="K172" s="162" t="s">
        <v>148</v>
      </c>
      <c r="L172" s="32"/>
      <c r="M172" s="167" t="s">
        <v>1</v>
      </c>
      <c r="N172" s="168" t="s">
        <v>46</v>
      </c>
      <c r="O172" s="57"/>
      <c r="P172" s="169">
        <f>O172*H172</f>
        <v>0</v>
      </c>
      <c r="Q172" s="169">
        <v>0</v>
      </c>
      <c r="R172" s="169">
        <f>Q172*H172</f>
        <v>0</v>
      </c>
      <c r="S172" s="169">
        <v>0</v>
      </c>
      <c r="T172" s="17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1" t="s">
        <v>149</v>
      </c>
      <c r="AT172" s="171" t="s">
        <v>144</v>
      </c>
      <c r="AU172" s="171" t="s">
        <v>91</v>
      </c>
      <c r="AY172" s="16" t="s">
        <v>142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16" t="s">
        <v>21</v>
      </c>
      <c r="BK172" s="172">
        <f>ROUND(I172*H172,2)</f>
        <v>0</v>
      </c>
      <c r="BL172" s="16" t="s">
        <v>149</v>
      </c>
      <c r="BM172" s="171" t="s">
        <v>247</v>
      </c>
    </row>
    <row r="173" spans="1:65" s="2" customFormat="1" ht="19.2">
      <c r="A173" s="31"/>
      <c r="B173" s="32"/>
      <c r="C173" s="31"/>
      <c r="D173" s="173" t="s">
        <v>151</v>
      </c>
      <c r="E173" s="31"/>
      <c r="F173" s="174" t="s">
        <v>248</v>
      </c>
      <c r="G173" s="31"/>
      <c r="H173" s="31"/>
      <c r="I173" s="95"/>
      <c r="J173" s="31"/>
      <c r="K173" s="31"/>
      <c r="L173" s="32"/>
      <c r="M173" s="175"/>
      <c r="N173" s="176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151</v>
      </c>
      <c r="AU173" s="16" t="s">
        <v>91</v>
      </c>
    </row>
    <row r="174" spans="1:65" s="13" customFormat="1" ht="10.199999999999999">
      <c r="B174" s="177"/>
      <c r="D174" s="173" t="s">
        <v>153</v>
      </c>
      <c r="E174" s="178" t="s">
        <v>1</v>
      </c>
      <c r="F174" s="179" t="s">
        <v>249</v>
      </c>
      <c r="H174" s="180">
        <v>115.2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153</v>
      </c>
      <c r="AU174" s="178" t="s">
        <v>91</v>
      </c>
      <c r="AV174" s="13" t="s">
        <v>91</v>
      </c>
      <c r="AW174" s="13" t="s">
        <v>36</v>
      </c>
      <c r="AX174" s="13" t="s">
        <v>21</v>
      </c>
      <c r="AY174" s="178" t="s">
        <v>142</v>
      </c>
    </row>
    <row r="175" spans="1:65" s="2" customFormat="1" ht="14.4" customHeight="1">
      <c r="A175" s="31"/>
      <c r="B175" s="159"/>
      <c r="C175" s="160" t="s">
        <v>250</v>
      </c>
      <c r="D175" s="160" t="s">
        <v>144</v>
      </c>
      <c r="E175" s="161" t="s">
        <v>251</v>
      </c>
      <c r="F175" s="162" t="s">
        <v>252</v>
      </c>
      <c r="G175" s="163" t="s">
        <v>224</v>
      </c>
      <c r="H175" s="164">
        <v>208.1</v>
      </c>
      <c r="I175" s="165"/>
      <c r="J175" s="166">
        <f>ROUND(I175*H175,2)</f>
        <v>0</v>
      </c>
      <c r="K175" s="162" t="s">
        <v>148</v>
      </c>
      <c r="L175" s="32"/>
      <c r="M175" s="167" t="s">
        <v>1</v>
      </c>
      <c r="N175" s="168" t="s">
        <v>46</v>
      </c>
      <c r="O175" s="57"/>
      <c r="P175" s="169">
        <f>O175*H175</f>
        <v>0</v>
      </c>
      <c r="Q175" s="169">
        <v>0</v>
      </c>
      <c r="R175" s="169">
        <f>Q175*H175</f>
        <v>0</v>
      </c>
      <c r="S175" s="169">
        <v>0</v>
      </c>
      <c r="T175" s="17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1" t="s">
        <v>149</v>
      </c>
      <c r="AT175" s="171" t="s">
        <v>144</v>
      </c>
      <c r="AU175" s="171" t="s">
        <v>91</v>
      </c>
      <c r="AY175" s="16" t="s">
        <v>142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16" t="s">
        <v>21</v>
      </c>
      <c r="BK175" s="172">
        <f>ROUND(I175*H175,2)</f>
        <v>0</v>
      </c>
      <c r="BL175" s="16" t="s">
        <v>149</v>
      </c>
      <c r="BM175" s="171" t="s">
        <v>253</v>
      </c>
    </row>
    <row r="176" spans="1:65" s="2" customFormat="1" ht="19.2">
      <c r="A176" s="31"/>
      <c r="B176" s="32"/>
      <c r="C176" s="31"/>
      <c r="D176" s="173" t="s">
        <v>151</v>
      </c>
      <c r="E176" s="31"/>
      <c r="F176" s="174" t="s">
        <v>254</v>
      </c>
      <c r="G176" s="31"/>
      <c r="H176" s="31"/>
      <c r="I176" s="95"/>
      <c r="J176" s="31"/>
      <c r="K176" s="31"/>
      <c r="L176" s="32"/>
      <c r="M176" s="175"/>
      <c r="N176" s="176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151</v>
      </c>
      <c r="AU176" s="16" t="s">
        <v>91</v>
      </c>
    </row>
    <row r="177" spans="1:65" s="13" customFormat="1" ht="10.199999999999999">
      <c r="B177" s="177"/>
      <c r="D177" s="173" t="s">
        <v>153</v>
      </c>
      <c r="E177" s="178" t="s">
        <v>1</v>
      </c>
      <c r="F177" s="179" t="s">
        <v>255</v>
      </c>
      <c r="H177" s="180">
        <v>208.1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8" t="s">
        <v>153</v>
      </c>
      <c r="AU177" s="178" t="s">
        <v>91</v>
      </c>
      <c r="AV177" s="13" t="s">
        <v>91</v>
      </c>
      <c r="AW177" s="13" t="s">
        <v>36</v>
      </c>
      <c r="AX177" s="13" t="s">
        <v>21</v>
      </c>
      <c r="AY177" s="178" t="s">
        <v>142</v>
      </c>
    </row>
    <row r="178" spans="1:65" s="12" customFormat="1" ht="22.8" customHeight="1">
      <c r="B178" s="146"/>
      <c r="D178" s="147" t="s">
        <v>80</v>
      </c>
      <c r="E178" s="157" t="s">
        <v>149</v>
      </c>
      <c r="F178" s="157" t="s">
        <v>256</v>
      </c>
      <c r="I178" s="149"/>
      <c r="J178" s="158">
        <f>BK178</f>
        <v>0</v>
      </c>
      <c r="L178" s="146"/>
      <c r="M178" s="151"/>
      <c r="N178" s="152"/>
      <c r="O178" s="152"/>
      <c r="P178" s="153">
        <f>SUM(P179:P181)</f>
        <v>0</v>
      </c>
      <c r="Q178" s="152"/>
      <c r="R178" s="153">
        <f>SUM(R179:R181)</f>
        <v>106.488</v>
      </c>
      <c r="S178" s="152"/>
      <c r="T178" s="154">
        <f>SUM(T179:T181)</f>
        <v>0</v>
      </c>
      <c r="AR178" s="147" t="s">
        <v>21</v>
      </c>
      <c r="AT178" s="155" t="s">
        <v>80</v>
      </c>
      <c r="AU178" s="155" t="s">
        <v>21</v>
      </c>
      <c r="AY178" s="147" t="s">
        <v>142</v>
      </c>
      <c r="BK178" s="156">
        <f>SUM(BK179:BK181)</f>
        <v>0</v>
      </c>
    </row>
    <row r="179" spans="1:65" s="2" customFormat="1" ht="14.4" customHeight="1">
      <c r="A179" s="31"/>
      <c r="B179" s="159"/>
      <c r="C179" s="160" t="s">
        <v>257</v>
      </c>
      <c r="D179" s="160" t="s">
        <v>144</v>
      </c>
      <c r="E179" s="161" t="s">
        <v>258</v>
      </c>
      <c r="F179" s="162" t="s">
        <v>259</v>
      </c>
      <c r="G179" s="163" t="s">
        <v>147</v>
      </c>
      <c r="H179" s="164">
        <v>49.3</v>
      </c>
      <c r="I179" s="165"/>
      <c r="J179" s="166">
        <f>ROUND(I179*H179,2)</f>
        <v>0</v>
      </c>
      <c r="K179" s="162" t="s">
        <v>148</v>
      </c>
      <c r="L179" s="32"/>
      <c r="M179" s="167" t="s">
        <v>1</v>
      </c>
      <c r="N179" s="168" t="s">
        <v>46</v>
      </c>
      <c r="O179" s="57"/>
      <c r="P179" s="169">
        <f>O179*H179</f>
        <v>0</v>
      </c>
      <c r="Q179" s="169">
        <v>2.16</v>
      </c>
      <c r="R179" s="169">
        <f>Q179*H179</f>
        <v>106.488</v>
      </c>
      <c r="S179" s="169">
        <v>0</v>
      </c>
      <c r="T179" s="17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1" t="s">
        <v>149</v>
      </c>
      <c r="AT179" s="171" t="s">
        <v>144</v>
      </c>
      <c r="AU179" s="171" t="s">
        <v>91</v>
      </c>
      <c r="AY179" s="16" t="s">
        <v>142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16" t="s">
        <v>21</v>
      </c>
      <c r="BK179" s="172">
        <f>ROUND(I179*H179,2)</f>
        <v>0</v>
      </c>
      <c r="BL179" s="16" t="s">
        <v>149</v>
      </c>
      <c r="BM179" s="171" t="s">
        <v>260</v>
      </c>
    </row>
    <row r="180" spans="1:65" s="2" customFormat="1" ht="10.199999999999999">
      <c r="A180" s="31"/>
      <c r="B180" s="32"/>
      <c r="C180" s="31"/>
      <c r="D180" s="173" t="s">
        <v>151</v>
      </c>
      <c r="E180" s="31"/>
      <c r="F180" s="174" t="s">
        <v>261</v>
      </c>
      <c r="G180" s="31"/>
      <c r="H180" s="31"/>
      <c r="I180" s="95"/>
      <c r="J180" s="31"/>
      <c r="K180" s="31"/>
      <c r="L180" s="32"/>
      <c r="M180" s="175"/>
      <c r="N180" s="176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151</v>
      </c>
      <c r="AU180" s="16" t="s">
        <v>91</v>
      </c>
    </row>
    <row r="181" spans="1:65" s="13" customFormat="1" ht="10.199999999999999">
      <c r="B181" s="177"/>
      <c r="D181" s="173" t="s">
        <v>153</v>
      </c>
      <c r="E181" s="178" t="s">
        <v>1</v>
      </c>
      <c r="F181" s="179" t="s">
        <v>262</v>
      </c>
      <c r="H181" s="180">
        <v>49.3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153</v>
      </c>
      <c r="AU181" s="178" t="s">
        <v>91</v>
      </c>
      <c r="AV181" s="13" t="s">
        <v>91</v>
      </c>
      <c r="AW181" s="13" t="s">
        <v>36</v>
      </c>
      <c r="AX181" s="13" t="s">
        <v>21</v>
      </c>
      <c r="AY181" s="178" t="s">
        <v>142</v>
      </c>
    </row>
    <row r="182" spans="1:65" s="12" customFormat="1" ht="22.8" customHeight="1">
      <c r="B182" s="146"/>
      <c r="D182" s="147" t="s">
        <v>80</v>
      </c>
      <c r="E182" s="157" t="s">
        <v>263</v>
      </c>
      <c r="F182" s="157" t="s">
        <v>264</v>
      </c>
      <c r="I182" s="149"/>
      <c r="J182" s="158">
        <f>BK182</f>
        <v>0</v>
      </c>
      <c r="L182" s="146"/>
      <c r="M182" s="151"/>
      <c r="N182" s="152"/>
      <c r="O182" s="152"/>
      <c r="P182" s="153">
        <f>SUM(P183:P186)</f>
        <v>0</v>
      </c>
      <c r="Q182" s="152"/>
      <c r="R182" s="153">
        <f>SUM(R183:R186)</f>
        <v>0</v>
      </c>
      <c r="S182" s="152"/>
      <c r="T182" s="154">
        <f>SUM(T183:T186)</f>
        <v>0</v>
      </c>
      <c r="AR182" s="147" t="s">
        <v>21</v>
      </c>
      <c r="AT182" s="155" t="s">
        <v>80</v>
      </c>
      <c r="AU182" s="155" t="s">
        <v>21</v>
      </c>
      <c r="AY182" s="147" t="s">
        <v>142</v>
      </c>
      <c r="BK182" s="156">
        <f>SUM(BK183:BK186)</f>
        <v>0</v>
      </c>
    </row>
    <row r="183" spans="1:65" s="2" customFormat="1" ht="14.4" customHeight="1">
      <c r="A183" s="31"/>
      <c r="B183" s="159"/>
      <c r="C183" s="160" t="s">
        <v>7</v>
      </c>
      <c r="D183" s="160" t="s">
        <v>144</v>
      </c>
      <c r="E183" s="161" t="s">
        <v>265</v>
      </c>
      <c r="F183" s="162" t="s">
        <v>266</v>
      </c>
      <c r="G183" s="163" t="s">
        <v>267</v>
      </c>
      <c r="H183" s="164">
        <v>106.49</v>
      </c>
      <c r="I183" s="165"/>
      <c r="J183" s="166">
        <f>ROUND(I183*H183,2)</f>
        <v>0</v>
      </c>
      <c r="K183" s="162" t="s">
        <v>148</v>
      </c>
      <c r="L183" s="32"/>
      <c r="M183" s="167" t="s">
        <v>1</v>
      </c>
      <c r="N183" s="168" t="s">
        <v>46</v>
      </c>
      <c r="O183" s="57"/>
      <c r="P183" s="169">
        <f>O183*H183</f>
        <v>0</v>
      </c>
      <c r="Q183" s="169">
        <v>0</v>
      </c>
      <c r="R183" s="169">
        <f>Q183*H183</f>
        <v>0</v>
      </c>
      <c r="S183" s="169">
        <v>0</v>
      </c>
      <c r="T183" s="17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1" t="s">
        <v>149</v>
      </c>
      <c r="AT183" s="171" t="s">
        <v>144</v>
      </c>
      <c r="AU183" s="171" t="s">
        <v>91</v>
      </c>
      <c r="AY183" s="16" t="s">
        <v>142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6" t="s">
        <v>21</v>
      </c>
      <c r="BK183" s="172">
        <f>ROUND(I183*H183,2)</f>
        <v>0</v>
      </c>
      <c r="BL183" s="16" t="s">
        <v>149</v>
      </c>
      <c r="BM183" s="171" t="s">
        <v>268</v>
      </c>
    </row>
    <row r="184" spans="1:65" s="2" customFormat="1" ht="10.199999999999999">
      <c r="A184" s="31"/>
      <c r="B184" s="32"/>
      <c r="C184" s="31"/>
      <c r="D184" s="173" t="s">
        <v>151</v>
      </c>
      <c r="E184" s="31"/>
      <c r="F184" s="174" t="s">
        <v>269</v>
      </c>
      <c r="G184" s="31"/>
      <c r="H184" s="31"/>
      <c r="I184" s="95"/>
      <c r="J184" s="31"/>
      <c r="K184" s="31"/>
      <c r="L184" s="32"/>
      <c r="M184" s="175"/>
      <c r="N184" s="176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151</v>
      </c>
      <c r="AU184" s="16" t="s">
        <v>91</v>
      </c>
    </row>
    <row r="185" spans="1:65" s="2" customFormat="1" ht="14.4" customHeight="1">
      <c r="A185" s="31"/>
      <c r="B185" s="159"/>
      <c r="C185" s="160" t="s">
        <v>270</v>
      </c>
      <c r="D185" s="160" t="s">
        <v>144</v>
      </c>
      <c r="E185" s="161" t="s">
        <v>271</v>
      </c>
      <c r="F185" s="162" t="s">
        <v>272</v>
      </c>
      <c r="G185" s="163" t="s">
        <v>267</v>
      </c>
      <c r="H185" s="164">
        <v>106.49</v>
      </c>
      <c r="I185" s="165"/>
      <c r="J185" s="166">
        <f>ROUND(I185*H185,2)</f>
        <v>0</v>
      </c>
      <c r="K185" s="162" t="s">
        <v>148</v>
      </c>
      <c r="L185" s="32"/>
      <c r="M185" s="167" t="s">
        <v>1</v>
      </c>
      <c r="N185" s="168" t="s">
        <v>46</v>
      </c>
      <c r="O185" s="57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1" t="s">
        <v>149</v>
      </c>
      <c r="AT185" s="171" t="s">
        <v>144</v>
      </c>
      <c r="AU185" s="171" t="s">
        <v>91</v>
      </c>
      <c r="AY185" s="16" t="s">
        <v>142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6" t="s">
        <v>21</v>
      </c>
      <c r="BK185" s="172">
        <f>ROUND(I185*H185,2)</f>
        <v>0</v>
      </c>
      <c r="BL185" s="16" t="s">
        <v>149</v>
      </c>
      <c r="BM185" s="171" t="s">
        <v>273</v>
      </c>
    </row>
    <row r="186" spans="1:65" s="2" customFormat="1" ht="19.2">
      <c r="A186" s="31"/>
      <c r="B186" s="32"/>
      <c r="C186" s="31"/>
      <c r="D186" s="173" t="s">
        <v>151</v>
      </c>
      <c r="E186" s="31"/>
      <c r="F186" s="174" t="s">
        <v>274</v>
      </c>
      <c r="G186" s="31"/>
      <c r="H186" s="31"/>
      <c r="I186" s="95"/>
      <c r="J186" s="31"/>
      <c r="K186" s="31"/>
      <c r="L186" s="32"/>
      <c r="M186" s="195"/>
      <c r="N186" s="196"/>
      <c r="O186" s="197"/>
      <c r="P186" s="197"/>
      <c r="Q186" s="197"/>
      <c r="R186" s="197"/>
      <c r="S186" s="197"/>
      <c r="T186" s="19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151</v>
      </c>
      <c r="AU186" s="16" t="s">
        <v>91</v>
      </c>
    </row>
    <row r="187" spans="1:65" s="2" customFormat="1" ht="6.9" customHeight="1">
      <c r="A187" s="31"/>
      <c r="B187" s="46"/>
      <c r="C187" s="47"/>
      <c r="D187" s="47"/>
      <c r="E187" s="47"/>
      <c r="F187" s="47"/>
      <c r="G187" s="47"/>
      <c r="H187" s="47"/>
      <c r="I187" s="119"/>
      <c r="J187" s="47"/>
      <c r="K187" s="47"/>
      <c r="L187" s="32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autoFilter ref="C119:K18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5"/>
  <sheetViews>
    <sheetView showGridLines="0" workbookViewId="0">
      <selection activeCell="E9" sqref="E9:H9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275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95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ROUND(J127,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ROUND((SUM(BE127:BE234)),  2)</f>
        <v>0</v>
      </c>
      <c r="G33" s="31"/>
      <c r="H33" s="31"/>
      <c r="I33" s="106">
        <v>0.21</v>
      </c>
      <c r="J33" s="105">
        <f>ROUND(((SUM(BE127:BE234))*I33),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ROUND((SUM(BF127:BF234)),  2)</f>
        <v>0</v>
      </c>
      <c r="G34" s="31"/>
      <c r="H34" s="31"/>
      <c r="I34" s="106">
        <v>0.15</v>
      </c>
      <c r="J34" s="105">
        <f>ROUND(((SUM(BF127:BF234))*I34),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ROUND((SUM(BG127:BG234)),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ROUND((SUM(BH127:BH234)),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ROUND((SUM(BI127:BI234)),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SO-02 - Výpustné zařízení - spodní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J127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J128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J129</f>
        <v>0</v>
      </c>
      <c r="L98" s="130"/>
    </row>
    <row r="99" spans="1:31" s="10" customFormat="1" ht="19.95" customHeight="1">
      <c r="B99" s="130"/>
      <c r="D99" s="131" t="s">
        <v>276</v>
      </c>
      <c r="E99" s="132"/>
      <c r="F99" s="132"/>
      <c r="G99" s="132"/>
      <c r="H99" s="132"/>
      <c r="I99" s="133"/>
      <c r="J99" s="134">
        <f>J145</f>
        <v>0</v>
      </c>
      <c r="L99" s="130"/>
    </row>
    <row r="100" spans="1:31" s="10" customFormat="1" ht="19.95" customHeight="1">
      <c r="B100" s="130"/>
      <c r="D100" s="131" t="s">
        <v>277</v>
      </c>
      <c r="E100" s="132"/>
      <c r="F100" s="132"/>
      <c r="G100" s="132"/>
      <c r="H100" s="132"/>
      <c r="I100" s="133"/>
      <c r="J100" s="134">
        <f>J149</f>
        <v>0</v>
      </c>
      <c r="L100" s="130"/>
    </row>
    <row r="101" spans="1:31" s="10" customFormat="1" ht="19.95" customHeight="1">
      <c r="B101" s="130"/>
      <c r="D101" s="131" t="s">
        <v>125</v>
      </c>
      <c r="E101" s="132"/>
      <c r="F101" s="132"/>
      <c r="G101" s="132"/>
      <c r="H101" s="132"/>
      <c r="I101" s="133"/>
      <c r="J101" s="134">
        <f>J167</f>
        <v>0</v>
      </c>
      <c r="L101" s="130"/>
    </row>
    <row r="102" spans="1:31" s="10" customFormat="1" ht="19.95" customHeight="1">
      <c r="B102" s="130"/>
      <c r="D102" s="131" t="s">
        <v>278</v>
      </c>
      <c r="E102" s="132"/>
      <c r="F102" s="132"/>
      <c r="G102" s="132"/>
      <c r="H102" s="132"/>
      <c r="I102" s="133"/>
      <c r="J102" s="134">
        <f>J171</f>
        <v>0</v>
      </c>
      <c r="L102" s="130"/>
    </row>
    <row r="103" spans="1:31" s="10" customFormat="1" ht="19.95" customHeight="1">
      <c r="B103" s="130"/>
      <c r="D103" s="131" t="s">
        <v>279</v>
      </c>
      <c r="E103" s="132"/>
      <c r="F103" s="132"/>
      <c r="G103" s="132"/>
      <c r="H103" s="132"/>
      <c r="I103" s="133"/>
      <c r="J103" s="134">
        <f>J184</f>
        <v>0</v>
      </c>
      <c r="L103" s="130"/>
    </row>
    <row r="104" spans="1:31" s="10" customFormat="1" ht="19.95" customHeight="1">
      <c r="B104" s="130"/>
      <c r="D104" s="131" t="s">
        <v>126</v>
      </c>
      <c r="E104" s="132"/>
      <c r="F104" s="132"/>
      <c r="G104" s="132"/>
      <c r="H104" s="132"/>
      <c r="I104" s="133"/>
      <c r="J104" s="134">
        <f>J193</f>
        <v>0</v>
      </c>
      <c r="L104" s="130"/>
    </row>
    <row r="105" spans="1:31" s="9" customFormat="1" ht="24.9" customHeight="1">
      <c r="B105" s="125"/>
      <c r="D105" s="126" t="s">
        <v>280</v>
      </c>
      <c r="E105" s="127"/>
      <c r="F105" s="127"/>
      <c r="G105" s="127"/>
      <c r="H105" s="127"/>
      <c r="I105" s="128"/>
      <c r="J105" s="129">
        <f>J198</f>
        <v>0</v>
      </c>
      <c r="L105" s="125"/>
    </row>
    <row r="106" spans="1:31" s="10" customFormat="1" ht="19.95" customHeight="1">
      <c r="B106" s="130"/>
      <c r="D106" s="131" t="s">
        <v>281</v>
      </c>
      <c r="E106" s="132"/>
      <c r="F106" s="132"/>
      <c r="G106" s="132"/>
      <c r="H106" s="132"/>
      <c r="I106" s="133"/>
      <c r="J106" s="134">
        <f>J199</f>
        <v>0</v>
      </c>
      <c r="L106" s="130"/>
    </row>
    <row r="107" spans="1:31" s="10" customFormat="1" ht="19.95" customHeight="1">
      <c r="B107" s="130"/>
      <c r="D107" s="131" t="s">
        <v>282</v>
      </c>
      <c r="E107" s="132"/>
      <c r="F107" s="132"/>
      <c r="G107" s="132"/>
      <c r="H107" s="132"/>
      <c r="I107" s="133"/>
      <c r="J107" s="134">
        <f>J229</f>
        <v>0</v>
      </c>
      <c r="L107" s="130"/>
    </row>
    <row r="108" spans="1:31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46"/>
      <c r="C109" s="47"/>
      <c r="D109" s="47"/>
      <c r="E109" s="47"/>
      <c r="F109" s="47"/>
      <c r="G109" s="47"/>
      <c r="H109" s="47"/>
      <c r="I109" s="119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" customHeight="1">
      <c r="A113" s="31"/>
      <c r="B113" s="48"/>
      <c r="C113" s="49"/>
      <c r="D113" s="49"/>
      <c r="E113" s="49"/>
      <c r="F113" s="49"/>
      <c r="G113" s="49"/>
      <c r="H113" s="49"/>
      <c r="I113" s="120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" customHeight="1">
      <c r="A114" s="31"/>
      <c r="B114" s="32"/>
      <c r="C114" s="20" t="s">
        <v>127</v>
      </c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4.4" customHeight="1">
      <c r="A117" s="31"/>
      <c r="B117" s="32"/>
      <c r="C117" s="31"/>
      <c r="D117" s="31"/>
      <c r="E117" s="253" t="str">
        <f>E7</f>
        <v>Panské rybníky Jarošov</v>
      </c>
      <c r="F117" s="254"/>
      <c r="G117" s="254"/>
      <c r="H117" s="254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116</v>
      </c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4.4" customHeight="1">
      <c r="A119" s="31"/>
      <c r="B119" s="32"/>
      <c r="C119" s="31"/>
      <c r="D119" s="31"/>
      <c r="E119" s="233" t="str">
        <f>E9</f>
        <v>SO-02 - Výpustné zařízení - spodní</v>
      </c>
      <c r="F119" s="255"/>
      <c r="G119" s="255"/>
      <c r="H119" s="255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95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22</v>
      </c>
      <c r="D121" s="31"/>
      <c r="E121" s="31"/>
      <c r="F121" s="24" t="str">
        <f>F12</f>
        <v xml:space="preserve"> </v>
      </c>
      <c r="G121" s="31"/>
      <c r="H121" s="31"/>
      <c r="I121" s="96" t="s">
        <v>24</v>
      </c>
      <c r="J121" s="54" t="str">
        <f>IF(J12="","",J12)</f>
        <v>28. 11. 2016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" customHeight="1">
      <c r="A122" s="31"/>
      <c r="B122" s="32"/>
      <c r="C122" s="31"/>
      <c r="D122" s="31"/>
      <c r="E122" s="31"/>
      <c r="F122" s="31"/>
      <c r="G122" s="31"/>
      <c r="H122" s="31"/>
      <c r="I122" s="95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6.4" customHeight="1">
      <c r="A123" s="31"/>
      <c r="B123" s="32"/>
      <c r="C123" s="26" t="s">
        <v>28</v>
      </c>
      <c r="D123" s="31"/>
      <c r="E123" s="31"/>
      <c r="F123" s="24" t="str">
        <f>E15</f>
        <v>Město Litomyšl</v>
      </c>
      <c r="G123" s="31"/>
      <c r="H123" s="31"/>
      <c r="I123" s="96" t="s">
        <v>34</v>
      </c>
      <c r="J123" s="29" t="str">
        <f>E21</f>
        <v>Agroprojekce Litomyšl, s.r.o.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6" customHeight="1">
      <c r="A124" s="31"/>
      <c r="B124" s="32"/>
      <c r="C124" s="26" t="s">
        <v>32</v>
      </c>
      <c r="D124" s="31"/>
      <c r="E124" s="31"/>
      <c r="F124" s="24" t="str">
        <f>IF(E18="","",E18)</f>
        <v>Vyplň údaj</v>
      </c>
      <c r="G124" s="31"/>
      <c r="H124" s="31"/>
      <c r="I124" s="96" t="s">
        <v>37</v>
      </c>
      <c r="J124" s="29" t="str">
        <f>E24</f>
        <v>Vodseďálek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95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35"/>
      <c r="B126" s="136"/>
      <c r="C126" s="137" t="s">
        <v>128</v>
      </c>
      <c r="D126" s="138" t="s">
        <v>66</v>
      </c>
      <c r="E126" s="138" t="s">
        <v>62</v>
      </c>
      <c r="F126" s="138" t="s">
        <v>63</v>
      </c>
      <c r="G126" s="138" t="s">
        <v>129</v>
      </c>
      <c r="H126" s="138" t="s">
        <v>130</v>
      </c>
      <c r="I126" s="139" t="s">
        <v>131</v>
      </c>
      <c r="J126" s="138" t="s">
        <v>120</v>
      </c>
      <c r="K126" s="140" t="s">
        <v>132</v>
      </c>
      <c r="L126" s="141"/>
      <c r="M126" s="61" t="s">
        <v>1</v>
      </c>
      <c r="N126" s="62" t="s">
        <v>45</v>
      </c>
      <c r="O126" s="62" t="s">
        <v>133</v>
      </c>
      <c r="P126" s="62" t="s">
        <v>134</v>
      </c>
      <c r="Q126" s="62" t="s">
        <v>135</v>
      </c>
      <c r="R126" s="62" t="s">
        <v>136</v>
      </c>
      <c r="S126" s="62" t="s">
        <v>137</v>
      </c>
      <c r="T126" s="63" t="s">
        <v>138</v>
      </c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63" s="2" customFormat="1" ht="22.8" customHeight="1">
      <c r="A127" s="31"/>
      <c r="B127" s="32"/>
      <c r="C127" s="68" t="s">
        <v>139</v>
      </c>
      <c r="D127" s="31"/>
      <c r="E127" s="31"/>
      <c r="F127" s="31"/>
      <c r="G127" s="31"/>
      <c r="H127" s="31"/>
      <c r="I127" s="95"/>
      <c r="J127" s="142">
        <f>BK127</f>
        <v>0</v>
      </c>
      <c r="K127" s="31"/>
      <c r="L127" s="32"/>
      <c r="M127" s="64"/>
      <c r="N127" s="55"/>
      <c r="O127" s="65"/>
      <c r="P127" s="143">
        <f>P128+P198</f>
        <v>0</v>
      </c>
      <c r="Q127" s="65"/>
      <c r="R127" s="143">
        <f>R128+R198</f>
        <v>19.80817875</v>
      </c>
      <c r="S127" s="65"/>
      <c r="T127" s="144">
        <f>T128+T198</f>
        <v>8.5645000000000007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80</v>
      </c>
      <c r="AU127" s="16" t="s">
        <v>122</v>
      </c>
      <c r="BK127" s="145">
        <f>BK128+BK198</f>
        <v>0</v>
      </c>
    </row>
    <row r="128" spans="1:63" s="12" customFormat="1" ht="25.95" customHeight="1">
      <c r="B128" s="146"/>
      <c r="D128" s="147" t="s">
        <v>80</v>
      </c>
      <c r="E128" s="148" t="s">
        <v>140</v>
      </c>
      <c r="F128" s="148" t="s">
        <v>141</v>
      </c>
      <c r="I128" s="149"/>
      <c r="J128" s="150">
        <f>BK128</f>
        <v>0</v>
      </c>
      <c r="L128" s="146"/>
      <c r="M128" s="151"/>
      <c r="N128" s="152"/>
      <c r="O128" s="152"/>
      <c r="P128" s="153">
        <f>P129+P145+P149+P167+P171+P184+P193</f>
        <v>0</v>
      </c>
      <c r="Q128" s="152"/>
      <c r="R128" s="153">
        <f>R129+R145+R149+R167+R171+R184+R193</f>
        <v>19.523833329999999</v>
      </c>
      <c r="S128" s="152"/>
      <c r="T128" s="154">
        <f>T129+T145+T149+T167+T171+T184+T193</f>
        <v>8.5645000000000007</v>
      </c>
      <c r="AR128" s="147" t="s">
        <v>21</v>
      </c>
      <c r="AT128" s="155" t="s">
        <v>80</v>
      </c>
      <c r="AU128" s="155" t="s">
        <v>81</v>
      </c>
      <c r="AY128" s="147" t="s">
        <v>142</v>
      </c>
      <c r="BK128" s="156">
        <f>BK129+BK145+BK149+BK167+BK171+BK184+BK193</f>
        <v>0</v>
      </c>
    </row>
    <row r="129" spans="1:65" s="12" customFormat="1" ht="22.8" customHeight="1">
      <c r="B129" s="146"/>
      <c r="D129" s="147" t="s">
        <v>80</v>
      </c>
      <c r="E129" s="157" t="s">
        <v>21</v>
      </c>
      <c r="F129" s="157" t="s">
        <v>143</v>
      </c>
      <c r="I129" s="149"/>
      <c r="J129" s="158">
        <f>BK129</f>
        <v>0</v>
      </c>
      <c r="L129" s="146"/>
      <c r="M129" s="151"/>
      <c r="N129" s="152"/>
      <c r="O129" s="152"/>
      <c r="P129" s="153">
        <f>SUM(P130:P144)</f>
        <v>0</v>
      </c>
      <c r="Q129" s="152"/>
      <c r="R129" s="153">
        <f>SUM(R130:R144)</f>
        <v>0</v>
      </c>
      <c r="S129" s="152"/>
      <c r="T129" s="154">
        <f>SUM(T130:T144)</f>
        <v>0</v>
      </c>
      <c r="AR129" s="147" t="s">
        <v>21</v>
      </c>
      <c r="AT129" s="155" t="s">
        <v>80</v>
      </c>
      <c r="AU129" s="155" t="s">
        <v>21</v>
      </c>
      <c r="AY129" s="147" t="s">
        <v>142</v>
      </c>
      <c r="BK129" s="156">
        <f>SUM(BK130:BK144)</f>
        <v>0</v>
      </c>
    </row>
    <row r="130" spans="1:65" s="2" customFormat="1" ht="14.4" customHeight="1">
      <c r="A130" s="31"/>
      <c r="B130" s="159"/>
      <c r="C130" s="160" t="s">
        <v>21</v>
      </c>
      <c r="D130" s="160" t="s">
        <v>144</v>
      </c>
      <c r="E130" s="161" t="s">
        <v>283</v>
      </c>
      <c r="F130" s="162" t="s">
        <v>284</v>
      </c>
      <c r="G130" s="163" t="s">
        <v>147</v>
      </c>
      <c r="H130" s="164">
        <v>14.065</v>
      </c>
      <c r="I130" s="165"/>
      <c r="J130" s="166">
        <f>ROUND(I130*H130,2)</f>
        <v>0</v>
      </c>
      <c r="K130" s="162" t="s">
        <v>148</v>
      </c>
      <c r="L130" s="32"/>
      <c r="M130" s="167" t="s">
        <v>1</v>
      </c>
      <c r="N130" s="168" t="s">
        <v>46</v>
      </c>
      <c r="O130" s="57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1" t="s">
        <v>149</v>
      </c>
      <c r="AT130" s="171" t="s">
        <v>144</v>
      </c>
      <c r="AU130" s="171" t="s">
        <v>91</v>
      </c>
      <c r="AY130" s="16" t="s">
        <v>142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16" t="s">
        <v>21</v>
      </c>
      <c r="BK130" s="172">
        <f>ROUND(I130*H130,2)</f>
        <v>0</v>
      </c>
      <c r="BL130" s="16" t="s">
        <v>149</v>
      </c>
      <c r="BM130" s="171" t="s">
        <v>285</v>
      </c>
    </row>
    <row r="131" spans="1:65" s="2" customFormat="1" ht="19.2">
      <c r="A131" s="31"/>
      <c r="B131" s="32"/>
      <c r="C131" s="31"/>
      <c r="D131" s="173" t="s">
        <v>151</v>
      </c>
      <c r="E131" s="31"/>
      <c r="F131" s="174" t="s">
        <v>286</v>
      </c>
      <c r="G131" s="31"/>
      <c r="H131" s="31"/>
      <c r="I131" s="95"/>
      <c r="J131" s="31"/>
      <c r="K131" s="31"/>
      <c r="L131" s="32"/>
      <c r="M131" s="175"/>
      <c r="N131" s="176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151</v>
      </c>
      <c r="AU131" s="16" t="s">
        <v>91</v>
      </c>
    </row>
    <row r="132" spans="1:65" s="13" customFormat="1" ht="10.199999999999999">
      <c r="B132" s="177"/>
      <c r="D132" s="173" t="s">
        <v>153</v>
      </c>
      <c r="E132" s="178" t="s">
        <v>1</v>
      </c>
      <c r="F132" s="179" t="s">
        <v>287</v>
      </c>
      <c r="H132" s="180">
        <v>1.65</v>
      </c>
      <c r="I132" s="181"/>
      <c r="L132" s="177"/>
      <c r="M132" s="182"/>
      <c r="N132" s="183"/>
      <c r="O132" s="183"/>
      <c r="P132" s="183"/>
      <c r="Q132" s="183"/>
      <c r="R132" s="183"/>
      <c r="S132" s="183"/>
      <c r="T132" s="184"/>
      <c r="AT132" s="178" t="s">
        <v>153</v>
      </c>
      <c r="AU132" s="178" t="s">
        <v>91</v>
      </c>
      <c r="AV132" s="13" t="s">
        <v>91</v>
      </c>
      <c r="AW132" s="13" t="s">
        <v>36</v>
      </c>
      <c r="AX132" s="13" t="s">
        <v>81</v>
      </c>
      <c r="AY132" s="178" t="s">
        <v>142</v>
      </c>
    </row>
    <row r="133" spans="1:65" s="13" customFormat="1" ht="10.199999999999999">
      <c r="B133" s="177"/>
      <c r="D133" s="173" t="s">
        <v>153</v>
      </c>
      <c r="E133" s="178" t="s">
        <v>1</v>
      </c>
      <c r="F133" s="179" t="s">
        <v>288</v>
      </c>
      <c r="H133" s="180">
        <v>0.99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153</v>
      </c>
      <c r="AU133" s="178" t="s">
        <v>91</v>
      </c>
      <c r="AV133" s="13" t="s">
        <v>91</v>
      </c>
      <c r="AW133" s="13" t="s">
        <v>36</v>
      </c>
      <c r="AX133" s="13" t="s">
        <v>81</v>
      </c>
      <c r="AY133" s="178" t="s">
        <v>142</v>
      </c>
    </row>
    <row r="134" spans="1:65" s="13" customFormat="1" ht="10.199999999999999">
      <c r="B134" s="177"/>
      <c r="D134" s="173" t="s">
        <v>153</v>
      </c>
      <c r="E134" s="178" t="s">
        <v>1</v>
      </c>
      <c r="F134" s="179" t="s">
        <v>289</v>
      </c>
      <c r="H134" s="180">
        <v>11.425000000000001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153</v>
      </c>
      <c r="AU134" s="178" t="s">
        <v>91</v>
      </c>
      <c r="AV134" s="13" t="s">
        <v>91</v>
      </c>
      <c r="AW134" s="13" t="s">
        <v>36</v>
      </c>
      <c r="AX134" s="13" t="s">
        <v>81</v>
      </c>
      <c r="AY134" s="178" t="s">
        <v>142</v>
      </c>
    </row>
    <row r="135" spans="1:65" s="2" customFormat="1" ht="14.4" customHeight="1">
      <c r="A135" s="31"/>
      <c r="B135" s="159"/>
      <c r="C135" s="160" t="s">
        <v>91</v>
      </c>
      <c r="D135" s="160" t="s">
        <v>144</v>
      </c>
      <c r="E135" s="161" t="s">
        <v>188</v>
      </c>
      <c r="F135" s="162" t="s">
        <v>189</v>
      </c>
      <c r="G135" s="163" t="s">
        <v>147</v>
      </c>
      <c r="H135" s="164">
        <v>4.5</v>
      </c>
      <c r="I135" s="165"/>
      <c r="J135" s="166">
        <f>ROUND(I135*H135,2)</f>
        <v>0</v>
      </c>
      <c r="K135" s="162" t="s">
        <v>148</v>
      </c>
      <c r="L135" s="32"/>
      <c r="M135" s="167" t="s">
        <v>1</v>
      </c>
      <c r="N135" s="168" t="s">
        <v>46</v>
      </c>
      <c r="O135" s="57"/>
      <c r="P135" s="169">
        <f>O135*H135</f>
        <v>0</v>
      </c>
      <c r="Q135" s="169">
        <v>0</v>
      </c>
      <c r="R135" s="169">
        <f>Q135*H135</f>
        <v>0</v>
      </c>
      <c r="S135" s="169">
        <v>0</v>
      </c>
      <c r="T135" s="17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1" t="s">
        <v>149</v>
      </c>
      <c r="AT135" s="171" t="s">
        <v>144</v>
      </c>
      <c r="AU135" s="171" t="s">
        <v>91</v>
      </c>
      <c r="AY135" s="16" t="s">
        <v>142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16" t="s">
        <v>21</v>
      </c>
      <c r="BK135" s="172">
        <f>ROUND(I135*H135,2)</f>
        <v>0</v>
      </c>
      <c r="BL135" s="16" t="s">
        <v>149</v>
      </c>
      <c r="BM135" s="171" t="s">
        <v>290</v>
      </c>
    </row>
    <row r="136" spans="1:65" s="2" customFormat="1" ht="19.2">
      <c r="A136" s="31"/>
      <c r="B136" s="32"/>
      <c r="C136" s="31"/>
      <c r="D136" s="173" t="s">
        <v>151</v>
      </c>
      <c r="E136" s="31"/>
      <c r="F136" s="174" t="s">
        <v>191</v>
      </c>
      <c r="G136" s="31"/>
      <c r="H136" s="31"/>
      <c r="I136" s="95"/>
      <c r="J136" s="31"/>
      <c r="K136" s="31"/>
      <c r="L136" s="32"/>
      <c r="M136" s="175"/>
      <c r="N136" s="176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151</v>
      </c>
      <c r="AU136" s="16" t="s">
        <v>91</v>
      </c>
    </row>
    <row r="137" spans="1:65" s="13" customFormat="1" ht="10.199999999999999">
      <c r="B137" s="177"/>
      <c r="D137" s="173" t="s">
        <v>153</v>
      </c>
      <c r="E137" s="178" t="s">
        <v>1</v>
      </c>
      <c r="F137" s="179" t="s">
        <v>291</v>
      </c>
      <c r="H137" s="180">
        <v>4.5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153</v>
      </c>
      <c r="AU137" s="178" t="s">
        <v>91</v>
      </c>
      <c r="AV137" s="13" t="s">
        <v>91</v>
      </c>
      <c r="AW137" s="13" t="s">
        <v>36</v>
      </c>
      <c r="AX137" s="13" t="s">
        <v>81</v>
      </c>
      <c r="AY137" s="178" t="s">
        <v>142</v>
      </c>
    </row>
    <row r="138" spans="1:65" s="2" customFormat="1" ht="14.4" customHeight="1">
      <c r="A138" s="31"/>
      <c r="B138" s="159"/>
      <c r="C138" s="160" t="s">
        <v>160</v>
      </c>
      <c r="D138" s="160" t="s">
        <v>144</v>
      </c>
      <c r="E138" s="161" t="s">
        <v>198</v>
      </c>
      <c r="F138" s="162" t="s">
        <v>199</v>
      </c>
      <c r="G138" s="163" t="s">
        <v>147</v>
      </c>
      <c r="H138" s="164">
        <v>4.5</v>
      </c>
      <c r="I138" s="165"/>
      <c r="J138" s="166">
        <f>ROUND(I138*H138,2)</f>
        <v>0</v>
      </c>
      <c r="K138" s="162" t="s">
        <v>148</v>
      </c>
      <c r="L138" s="32"/>
      <c r="M138" s="167" t="s">
        <v>1</v>
      </c>
      <c r="N138" s="168" t="s">
        <v>46</v>
      </c>
      <c r="O138" s="57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1" t="s">
        <v>149</v>
      </c>
      <c r="AT138" s="171" t="s">
        <v>144</v>
      </c>
      <c r="AU138" s="171" t="s">
        <v>91</v>
      </c>
      <c r="AY138" s="16" t="s">
        <v>142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16" t="s">
        <v>21</v>
      </c>
      <c r="BK138" s="172">
        <f>ROUND(I138*H138,2)</f>
        <v>0</v>
      </c>
      <c r="BL138" s="16" t="s">
        <v>149</v>
      </c>
      <c r="BM138" s="171" t="s">
        <v>292</v>
      </c>
    </row>
    <row r="139" spans="1:65" s="2" customFormat="1" ht="19.2">
      <c r="A139" s="31"/>
      <c r="B139" s="32"/>
      <c r="C139" s="31"/>
      <c r="D139" s="173" t="s">
        <v>151</v>
      </c>
      <c r="E139" s="31"/>
      <c r="F139" s="174" t="s">
        <v>201</v>
      </c>
      <c r="G139" s="31"/>
      <c r="H139" s="31"/>
      <c r="I139" s="95"/>
      <c r="J139" s="31"/>
      <c r="K139" s="31"/>
      <c r="L139" s="32"/>
      <c r="M139" s="175"/>
      <c r="N139" s="176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151</v>
      </c>
      <c r="AU139" s="16" t="s">
        <v>91</v>
      </c>
    </row>
    <row r="140" spans="1:65" s="13" customFormat="1" ht="10.199999999999999">
      <c r="B140" s="177"/>
      <c r="D140" s="173" t="s">
        <v>153</v>
      </c>
      <c r="E140" s="178" t="s">
        <v>1</v>
      </c>
      <c r="F140" s="179" t="s">
        <v>293</v>
      </c>
      <c r="H140" s="180">
        <v>4.5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153</v>
      </c>
      <c r="AU140" s="178" t="s">
        <v>91</v>
      </c>
      <c r="AV140" s="13" t="s">
        <v>91</v>
      </c>
      <c r="AW140" s="13" t="s">
        <v>36</v>
      </c>
      <c r="AX140" s="13" t="s">
        <v>21</v>
      </c>
      <c r="AY140" s="178" t="s">
        <v>142</v>
      </c>
    </row>
    <row r="141" spans="1:65" s="2" customFormat="1" ht="14.4" customHeight="1">
      <c r="A141" s="31"/>
      <c r="B141" s="159"/>
      <c r="C141" s="160" t="s">
        <v>149</v>
      </c>
      <c r="D141" s="160" t="s">
        <v>144</v>
      </c>
      <c r="E141" s="161" t="s">
        <v>294</v>
      </c>
      <c r="F141" s="162" t="s">
        <v>295</v>
      </c>
      <c r="G141" s="163" t="s">
        <v>147</v>
      </c>
      <c r="H141" s="164">
        <v>9.6010000000000009</v>
      </c>
      <c r="I141" s="165"/>
      <c r="J141" s="166">
        <f>ROUND(I141*H141,2)</f>
        <v>0</v>
      </c>
      <c r="K141" s="162" t="s">
        <v>148</v>
      </c>
      <c r="L141" s="32"/>
      <c r="M141" s="167" t="s">
        <v>1</v>
      </c>
      <c r="N141" s="168" t="s">
        <v>46</v>
      </c>
      <c r="O141" s="57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1" t="s">
        <v>149</v>
      </c>
      <c r="AT141" s="171" t="s">
        <v>144</v>
      </c>
      <c r="AU141" s="171" t="s">
        <v>91</v>
      </c>
      <c r="AY141" s="16" t="s">
        <v>142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6" t="s">
        <v>21</v>
      </c>
      <c r="BK141" s="172">
        <f>ROUND(I141*H141,2)</f>
        <v>0</v>
      </c>
      <c r="BL141" s="16" t="s">
        <v>149</v>
      </c>
      <c r="BM141" s="171" t="s">
        <v>296</v>
      </c>
    </row>
    <row r="142" spans="1:65" s="2" customFormat="1" ht="19.2">
      <c r="A142" s="31"/>
      <c r="B142" s="32"/>
      <c r="C142" s="31"/>
      <c r="D142" s="173" t="s">
        <v>151</v>
      </c>
      <c r="E142" s="31"/>
      <c r="F142" s="174" t="s">
        <v>297</v>
      </c>
      <c r="G142" s="31"/>
      <c r="H142" s="31"/>
      <c r="I142" s="95"/>
      <c r="J142" s="31"/>
      <c r="K142" s="31"/>
      <c r="L142" s="32"/>
      <c r="M142" s="175"/>
      <c r="N142" s="176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151</v>
      </c>
      <c r="AU142" s="16" t="s">
        <v>91</v>
      </c>
    </row>
    <row r="143" spans="1:65" s="13" customFormat="1" ht="10.199999999999999">
      <c r="B143" s="177"/>
      <c r="D143" s="173" t="s">
        <v>153</v>
      </c>
      <c r="E143" s="178" t="s">
        <v>1</v>
      </c>
      <c r="F143" s="179" t="s">
        <v>298</v>
      </c>
      <c r="H143" s="180">
        <v>0.9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153</v>
      </c>
      <c r="AU143" s="178" t="s">
        <v>91</v>
      </c>
      <c r="AV143" s="13" t="s">
        <v>91</v>
      </c>
      <c r="AW143" s="13" t="s">
        <v>36</v>
      </c>
      <c r="AX143" s="13" t="s">
        <v>81</v>
      </c>
      <c r="AY143" s="178" t="s">
        <v>142</v>
      </c>
    </row>
    <row r="144" spans="1:65" s="13" customFormat="1" ht="10.199999999999999">
      <c r="B144" s="177"/>
      <c r="D144" s="173" t="s">
        <v>153</v>
      </c>
      <c r="E144" s="178" t="s">
        <v>1</v>
      </c>
      <c r="F144" s="179" t="s">
        <v>299</v>
      </c>
      <c r="H144" s="180">
        <v>8.7010000000000005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8" t="s">
        <v>153</v>
      </c>
      <c r="AU144" s="178" t="s">
        <v>91</v>
      </c>
      <c r="AV144" s="13" t="s">
        <v>91</v>
      </c>
      <c r="AW144" s="13" t="s">
        <v>36</v>
      </c>
      <c r="AX144" s="13" t="s">
        <v>81</v>
      </c>
      <c r="AY144" s="178" t="s">
        <v>142</v>
      </c>
    </row>
    <row r="145" spans="1:65" s="12" customFormat="1" ht="22.8" customHeight="1">
      <c r="B145" s="146"/>
      <c r="D145" s="147" t="s">
        <v>80</v>
      </c>
      <c r="E145" s="157" t="s">
        <v>91</v>
      </c>
      <c r="F145" s="157" t="s">
        <v>300</v>
      </c>
      <c r="I145" s="149"/>
      <c r="J145" s="158">
        <f>BK145</f>
        <v>0</v>
      </c>
      <c r="L145" s="146"/>
      <c r="M145" s="151"/>
      <c r="N145" s="152"/>
      <c r="O145" s="152"/>
      <c r="P145" s="153">
        <f>SUM(P146:P148)</f>
        <v>0</v>
      </c>
      <c r="Q145" s="152"/>
      <c r="R145" s="153">
        <f>SUM(R146:R148)</f>
        <v>2.7108854500000001</v>
      </c>
      <c r="S145" s="152"/>
      <c r="T145" s="154">
        <f>SUM(T146:T148)</f>
        <v>0</v>
      </c>
      <c r="AR145" s="147" t="s">
        <v>21</v>
      </c>
      <c r="AT145" s="155" t="s">
        <v>80</v>
      </c>
      <c r="AU145" s="155" t="s">
        <v>21</v>
      </c>
      <c r="AY145" s="147" t="s">
        <v>142</v>
      </c>
      <c r="BK145" s="156">
        <f>SUM(BK146:BK148)</f>
        <v>0</v>
      </c>
    </row>
    <row r="146" spans="1:65" s="2" customFormat="1" ht="14.4" customHeight="1">
      <c r="A146" s="31"/>
      <c r="B146" s="159"/>
      <c r="C146" s="160" t="s">
        <v>171</v>
      </c>
      <c r="D146" s="160" t="s">
        <v>144</v>
      </c>
      <c r="E146" s="161" t="s">
        <v>301</v>
      </c>
      <c r="F146" s="162" t="s">
        <v>302</v>
      </c>
      <c r="G146" s="163" t="s">
        <v>147</v>
      </c>
      <c r="H146" s="164">
        <v>1.105</v>
      </c>
      <c r="I146" s="165"/>
      <c r="J146" s="166">
        <f>ROUND(I146*H146,2)</f>
        <v>0</v>
      </c>
      <c r="K146" s="162" t="s">
        <v>148</v>
      </c>
      <c r="L146" s="32"/>
      <c r="M146" s="167" t="s">
        <v>1</v>
      </c>
      <c r="N146" s="168" t="s">
        <v>46</v>
      </c>
      <c r="O146" s="57"/>
      <c r="P146" s="169">
        <f>O146*H146</f>
        <v>0</v>
      </c>
      <c r="Q146" s="169">
        <v>2.45329</v>
      </c>
      <c r="R146" s="169">
        <f>Q146*H146</f>
        <v>2.7108854500000001</v>
      </c>
      <c r="S146" s="169">
        <v>0</v>
      </c>
      <c r="T146" s="17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1" t="s">
        <v>149</v>
      </c>
      <c r="AT146" s="171" t="s">
        <v>144</v>
      </c>
      <c r="AU146" s="171" t="s">
        <v>91</v>
      </c>
      <c r="AY146" s="16" t="s">
        <v>142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16" t="s">
        <v>21</v>
      </c>
      <c r="BK146" s="172">
        <f>ROUND(I146*H146,2)</f>
        <v>0</v>
      </c>
      <c r="BL146" s="16" t="s">
        <v>149</v>
      </c>
      <c r="BM146" s="171" t="s">
        <v>303</v>
      </c>
    </row>
    <row r="147" spans="1:65" s="2" customFormat="1" ht="10.199999999999999">
      <c r="A147" s="31"/>
      <c r="B147" s="32"/>
      <c r="C147" s="31"/>
      <c r="D147" s="173" t="s">
        <v>151</v>
      </c>
      <c r="E147" s="31"/>
      <c r="F147" s="174" t="s">
        <v>304</v>
      </c>
      <c r="G147" s="31"/>
      <c r="H147" s="31"/>
      <c r="I147" s="95"/>
      <c r="J147" s="31"/>
      <c r="K147" s="31"/>
      <c r="L147" s="32"/>
      <c r="M147" s="175"/>
      <c r="N147" s="176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151</v>
      </c>
      <c r="AU147" s="16" t="s">
        <v>91</v>
      </c>
    </row>
    <row r="148" spans="1:65" s="13" customFormat="1" ht="10.199999999999999">
      <c r="B148" s="177"/>
      <c r="D148" s="173" t="s">
        <v>153</v>
      </c>
      <c r="E148" s="178" t="s">
        <v>1</v>
      </c>
      <c r="F148" s="179" t="s">
        <v>305</v>
      </c>
      <c r="H148" s="180">
        <v>1.105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8" t="s">
        <v>153</v>
      </c>
      <c r="AU148" s="178" t="s">
        <v>91</v>
      </c>
      <c r="AV148" s="13" t="s">
        <v>91</v>
      </c>
      <c r="AW148" s="13" t="s">
        <v>36</v>
      </c>
      <c r="AX148" s="13" t="s">
        <v>81</v>
      </c>
      <c r="AY148" s="178" t="s">
        <v>142</v>
      </c>
    </row>
    <row r="149" spans="1:65" s="12" customFormat="1" ht="22.8" customHeight="1">
      <c r="B149" s="146"/>
      <c r="D149" s="147" t="s">
        <v>80</v>
      </c>
      <c r="E149" s="157" t="s">
        <v>160</v>
      </c>
      <c r="F149" s="157" t="s">
        <v>306</v>
      </c>
      <c r="I149" s="149"/>
      <c r="J149" s="158">
        <f>BK149</f>
        <v>0</v>
      </c>
      <c r="L149" s="146"/>
      <c r="M149" s="151"/>
      <c r="N149" s="152"/>
      <c r="O149" s="152"/>
      <c r="P149" s="153">
        <f>SUM(P150:P166)</f>
        <v>0</v>
      </c>
      <c r="Q149" s="152"/>
      <c r="R149" s="153">
        <f>SUM(R150:R166)</f>
        <v>14.658969839999997</v>
      </c>
      <c r="S149" s="152"/>
      <c r="T149" s="154">
        <f>SUM(T150:T166)</f>
        <v>0</v>
      </c>
      <c r="AR149" s="147" t="s">
        <v>21</v>
      </c>
      <c r="AT149" s="155" t="s">
        <v>80</v>
      </c>
      <c r="AU149" s="155" t="s">
        <v>21</v>
      </c>
      <c r="AY149" s="147" t="s">
        <v>142</v>
      </c>
      <c r="BK149" s="156">
        <f>SUM(BK150:BK166)</f>
        <v>0</v>
      </c>
    </row>
    <row r="150" spans="1:65" s="2" customFormat="1" ht="14.4" customHeight="1">
      <c r="A150" s="31"/>
      <c r="B150" s="159"/>
      <c r="C150" s="160" t="s">
        <v>177</v>
      </c>
      <c r="D150" s="160" t="s">
        <v>144</v>
      </c>
      <c r="E150" s="161" t="s">
        <v>307</v>
      </c>
      <c r="F150" s="162" t="s">
        <v>308</v>
      </c>
      <c r="G150" s="163" t="s">
        <v>147</v>
      </c>
      <c r="H150" s="164">
        <v>3.05</v>
      </c>
      <c r="I150" s="165"/>
      <c r="J150" s="166">
        <f>ROUND(I150*H150,2)</f>
        <v>0</v>
      </c>
      <c r="K150" s="162" t="s">
        <v>148</v>
      </c>
      <c r="L150" s="32"/>
      <c r="M150" s="167" t="s">
        <v>1</v>
      </c>
      <c r="N150" s="168" t="s">
        <v>46</v>
      </c>
      <c r="O150" s="57"/>
      <c r="P150" s="169">
        <f>O150*H150</f>
        <v>0</v>
      </c>
      <c r="Q150" s="169">
        <v>2.8089400000000002</v>
      </c>
      <c r="R150" s="169">
        <f>Q150*H150</f>
        <v>8.5672669999999993</v>
      </c>
      <c r="S150" s="169">
        <v>0</v>
      </c>
      <c r="T150" s="17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1" t="s">
        <v>149</v>
      </c>
      <c r="AT150" s="171" t="s">
        <v>144</v>
      </c>
      <c r="AU150" s="171" t="s">
        <v>91</v>
      </c>
      <c r="AY150" s="16" t="s">
        <v>142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6" t="s">
        <v>21</v>
      </c>
      <c r="BK150" s="172">
        <f>ROUND(I150*H150,2)</f>
        <v>0</v>
      </c>
      <c r="BL150" s="16" t="s">
        <v>149</v>
      </c>
      <c r="BM150" s="171" t="s">
        <v>309</v>
      </c>
    </row>
    <row r="151" spans="1:65" s="2" customFormat="1" ht="28.8">
      <c r="A151" s="31"/>
      <c r="B151" s="32"/>
      <c r="C151" s="31"/>
      <c r="D151" s="173" t="s">
        <v>151</v>
      </c>
      <c r="E151" s="31"/>
      <c r="F151" s="174" t="s">
        <v>310</v>
      </c>
      <c r="G151" s="31"/>
      <c r="H151" s="31"/>
      <c r="I151" s="95"/>
      <c r="J151" s="31"/>
      <c r="K151" s="31"/>
      <c r="L151" s="32"/>
      <c r="M151" s="175"/>
      <c r="N151" s="176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151</v>
      </c>
      <c r="AU151" s="16" t="s">
        <v>91</v>
      </c>
    </row>
    <row r="152" spans="1:65" s="13" customFormat="1" ht="10.199999999999999">
      <c r="B152" s="177"/>
      <c r="D152" s="173" t="s">
        <v>153</v>
      </c>
      <c r="E152" s="178" t="s">
        <v>1</v>
      </c>
      <c r="F152" s="179" t="s">
        <v>311</v>
      </c>
      <c r="H152" s="180">
        <v>0.68799999999999994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8" t="s">
        <v>153</v>
      </c>
      <c r="AU152" s="178" t="s">
        <v>91</v>
      </c>
      <c r="AV152" s="13" t="s">
        <v>91</v>
      </c>
      <c r="AW152" s="13" t="s">
        <v>36</v>
      </c>
      <c r="AX152" s="13" t="s">
        <v>81</v>
      </c>
      <c r="AY152" s="178" t="s">
        <v>142</v>
      </c>
    </row>
    <row r="153" spans="1:65" s="13" customFormat="1" ht="10.199999999999999">
      <c r="B153" s="177"/>
      <c r="D153" s="173" t="s">
        <v>153</v>
      </c>
      <c r="E153" s="178" t="s">
        <v>1</v>
      </c>
      <c r="F153" s="179" t="s">
        <v>312</v>
      </c>
      <c r="H153" s="180">
        <v>2.3620000000000001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153</v>
      </c>
      <c r="AU153" s="178" t="s">
        <v>91</v>
      </c>
      <c r="AV153" s="13" t="s">
        <v>91</v>
      </c>
      <c r="AW153" s="13" t="s">
        <v>36</v>
      </c>
      <c r="AX153" s="13" t="s">
        <v>81</v>
      </c>
      <c r="AY153" s="178" t="s">
        <v>142</v>
      </c>
    </row>
    <row r="154" spans="1:65" s="2" customFormat="1" ht="14.4" customHeight="1">
      <c r="A154" s="31"/>
      <c r="B154" s="159"/>
      <c r="C154" s="160" t="s">
        <v>182</v>
      </c>
      <c r="D154" s="160" t="s">
        <v>144</v>
      </c>
      <c r="E154" s="161" t="s">
        <v>313</v>
      </c>
      <c r="F154" s="162" t="s">
        <v>314</v>
      </c>
      <c r="G154" s="163" t="s">
        <v>224</v>
      </c>
      <c r="H154" s="164">
        <v>10.641999999999999</v>
      </c>
      <c r="I154" s="165"/>
      <c r="J154" s="166">
        <f>ROUND(I154*H154,2)</f>
        <v>0</v>
      </c>
      <c r="K154" s="162" t="s">
        <v>148</v>
      </c>
      <c r="L154" s="32"/>
      <c r="M154" s="167" t="s">
        <v>1</v>
      </c>
      <c r="N154" s="168" t="s">
        <v>46</v>
      </c>
      <c r="O154" s="57"/>
      <c r="P154" s="169">
        <f>O154*H154</f>
        <v>0</v>
      </c>
      <c r="Q154" s="169">
        <v>7.6499999999999997E-3</v>
      </c>
      <c r="R154" s="169">
        <f>Q154*H154</f>
        <v>8.1411299999999992E-2</v>
      </c>
      <c r="S154" s="169">
        <v>0</v>
      </c>
      <c r="T154" s="17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1" t="s">
        <v>149</v>
      </c>
      <c r="AT154" s="171" t="s">
        <v>144</v>
      </c>
      <c r="AU154" s="171" t="s">
        <v>91</v>
      </c>
      <c r="AY154" s="16" t="s">
        <v>142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6" t="s">
        <v>21</v>
      </c>
      <c r="BK154" s="172">
        <f>ROUND(I154*H154,2)</f>
        <v>0</v>
      </c>
      <c r="BL154" s="16" t="s">
        <v>149</v>
      </c>
      <c r="BM154" s="171" t="s">
        <v>315</v>
      </c>
    </row>
    <row r="155" spans="1:65" s="2" customFormat="1" ht="28.8">
      <c r="A155" s="31"/>
      <c r="B155" s="32"/>
      <c r="C155" s="31"/>
      <c r="D155" s="173" t="s">
        <v>151</v>
      </c>
      <c r="E155" s="31"/>
      <c r="F155" s="174" t="s">
        <v>316</v>
      </c>
      <c r="G155" s="31"/>
      <c r="H155" s="31"/>
      <c r="I155" s="95"/>
      <c r="J155" s="31"/>
      <c r="K155" s="31"/>
      <c r="L155" s="32"/>
      <c r="M155" s="175"/>
      <c r="N155" s="176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151</v>
      </c>
      <c r="AU155" s="16" t="s">
        <v>91</v>
      </c>
    </row>
    <row r="156" spans="1:65" s="13" customFormat="1" ht="10.199999999999999">
      <c r="B156" s="177"/>
      <c r="D156" s="173" t="s">
        <v>153</v>
      </c>
      <c r="E156" s="178" t="s">
        <v>1</v>
      </c>
      <c r="F156" s="179" t="s">
        <v>317</v>
      </c>
      <c r="H156" s="180">
        <v>3.85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153</v>
      </c>
      <c r="AU156" s="178" t="s">
        <v>91</v>
      </c>
      <c r="AV156" s="13" t="s">
        <v>91</v>
      </c>
      <c r="AW156" s="13" t="s">
        <v>36</v>
      </c>
      <c r="AX156" s="13" t="s">
        <v>81</v>
      </c>
      <c r="AY156" s="178" t="s">
        <v>142</v>
      </c>
    </row>
    <row r="157" spans="1:65" s="13" customFormat="1" ht="10.199999999999999">
      <c r="B157" s="177"/>
      <c r="D157" s="173" t="s">
        <v>153</v>
      </c>
      <c r="E157" s="178" t="s">
        <v>1</v>
      </c>
      <c r="F157" s="179" t="s">
        <v>318</v>
      </c>
      <c r="H157" s="180">
        <v>6.7919999999999998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8" t="s">
        <v>153</v>
      </c>
      <c r="AU157" s="178" t="s">
        <v>91</v>
      </c>
      <c r="AV157" s="13" t="s">
        <v>91</v>
      </c>
      <c r="AW157" s="13" t="s">
        <v>36</v>
      </c>
      <c r="AX157" s="13" t="s">
        <v>81</v>
      </c>
      <c r="AY157" s="178" t="s">
        <v>142</v>
      </c>
    </row>
    <row r="158" spans="1:65" s="2" customFormat="1" ht="14.4" customHeight="1">
      <c r="A158" s="31"/>
      <c r="B158" s="159"/>
      <c r="C158" s="160" t="s">
        <v>164</v>
      </c>
      <c r="D158" s="160" t="s">
        <v>144</v>
      </c>
      <c r="E158" s="161" t="s">
        <v>319</v>
      </c>
      <c r="F158" s="162" t="s">
        <v>320</v>
      </c>
      <c r="G158" s="163" t="s">
        <v>224</v>
      </c>
      <c r="H158" s="164">
        <v>10.64</v>
      </c>
      <c r="I158" s="165"/>
      <c r="J158" s="166">
        <f>ROUND(I158*H158,2)</f>
        <v>0</v>
      </c>
      <c r="K158" s="162" t="s">
        <v>148</v>
      </c>
      <c r="L158" s="32"/>
      <c r="M158" s="167" t="s">
        <v>1</v>
      </c>
      <c r="N158" s="168" t="s">
        <v>46</v>
      </c>
      <c r="O158" s="57"/>
      <c r="P158" s="169">
        <f>O158*H158</f>
        <v>0</v>
      </c>
      <c r="Q158" s="169">
        <v>8.5999999999999998E-4</v>
      </c>
      <c r="R158" s="169">
        <f>Q158*H158</f>
        <v>9.1503999999999995E-3</v>
      </c>
      <c r="S158" s="169">
        <v>0</v>
      </c>
      <c r="T158" s="17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1" t="s">
        <v>149</v>
      </c>
      <c r="AT158" s="171" t="s">
        <v>144</v>
      </c>
      <c r="AU158" s="171" t="s">
        <v>91</v>
      </c>
      <c r="AY158" s="16" t="s">
        <v>142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16" t="s">
        <v>21</v>
      </c>
      <c r="BK158" s="172">
        <f>ROUND(I158*H158,2)</f>
        <v>0</v>
      </c>
      <c r="BL158" s="16" t="s">
        <v>149</v>
      </c>
      <c r="BM158" s="171" t="s">
        <v>321</v>
      </c>
    </row>
    <row r="159" spans="1:65" s="2" customFormat="1" ht="28.8">
      <c r="A159" s="31"/>
      <c r="B159" s="32"/>
      <c r="C159" s="31"/>
      <c r="D159" s="173" t="s">
        <v>151</v>
      </c>
      <c r="E159" s="31"/>
      <c r="F159" s="174" t="s">
        <v>322</v>
      </c>
      <c r="G159" s="31"/>
      <c r="H159" s="31"/>
      <c r="I159" s="95"/>
      <c r="J159" s="31"/>
      <c r="K159" s="31"/>
      <c r="L159" s="32"/>
      <c r="M159" s="175"/>
      <c r="N159" s="176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151</v>
      </c>
      <c r="AU159" s="16" t="s">
        <v>91</v>
      </c>
    </row>
    <row r="160" spans="1:65" s="2" customFormat="1" ht="14.4" customHeight="1">
      <c r="A160" s="31"/>
      <c r="B160" s="159"/>
      <c r="C160" s="160" t="s">
        <v>193</v>
      </c>
      <c r="D160" s="160" t="s">
        <v>144</v>
      </c>
      <c r="E160" s="161" t="s">
        <v>323</v>
      </c>
      <c r="F160" s="162" t="s">
        <v>324</v>
      </c>
      <c r="G160" s="163" t="s">
        <v>267</v>
      </c>
      <c r="H160" s="164">
        <v>3.7999999999999999E-2</v>
      </c>
      <c r="I160" s="165"/>
      <c r="J160" s="166">
        <f>ROUND(I160*H160,2)</f>
        <v>0</v>
      </c>
      <c r="K160" s="162" t="s">
        <v>148</v>
      </c>
      <c r="L160" s="32"/>
      <c r="M160" s="167" t="s">
        <v>1</v>
      </c>
      <c r="N160" s="168" t="s">
        <v>46</v>
      </c>
      <c r="O160" s="57"/>
      <c r="P160" s="169">
        <f>O160*H160</f>
        <v>0</v>
      </c>
      <c r="Q160" s="169">
        <v>1.03003</v>
      </c>
      <c r="R160" s="169">
        <f>Q160*H160</f>
        <v>3.9141139999999998E-2</v>
      </c>
      <c r="S160" s="169">
        <v>0</v>
      </c>
      <c r="T160" s="17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1" t="s">
        <v>149</v>
      </c>
      <c r="AT160" s="171" t="s">
        <v>144</v>
      </c>
      <c r="AU160" s="171" t="s">
        <v>91</v>
      </c>
      <c r="AY160" s="16" t="s">
        <v>142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16" t="s">
        <v>21</v>
      </c>
      <c r="BK160" s="172">
        <f>ROUND(I160*H160,2)</f>
        <v>0</v>
      </c>
      <c r="BL160" s="16" t="s">
        <v>149</v>
      </c>
      <c r="BM160" s="171" t="s">
        <v>325</v>
      </c>
    </row>
    <row r="161" spans="1:65" s="2" customFormat="1" ht="38.4">
      <c r="A161" s="31"/>
      <c r="B161" s="32"/>
      <c r="C161" s="31"/>
      <c r="D161" s="173" t="s">
        <v>151</v>
      </c>
      <c r="E161" s="31"/>
      <c r="F161" s="174" t="s">
        <v>326</v>
      </c>
      <c r="G161" s="31"/>
      <c r="H161" s="31"/>
      <c r="I161" s="95"/>
      <c r="J161" s="31"/>
      <c r="K161" s="31"/>
      <c r="L161" s="32"/>
      <c r="M161" s="175"/>
      <c r="N161" s="176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151</v>
      </c>
      <c r="AU161" s="16" t="s">
        <v>91</v>
      </c>
    </row>
    <row r="162" spans="1:65" s="13" customFormat="1" ht="10.199999999999999">
      <c r="B162" s="177"/>
      <c r="D162" s="173" t="s">
        <v>153</v>
      </c>
      <c r="E162" s="178" t="s">
        <v>1</v>
      </c>
      <c r="F162" s="179" t="s">
        <v>327</v>
      </c>
      <c r="H162" s="180">
        <v>0.02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153</v>
      </c>
      <c r="AU162" s="178" t="s">
        <v>91</v>
      </c>
      <c r="AV162" s="13" t="s">
        <v>91</v>
      </c>
      <c r="AW162" s="13" t="s">
        <v>36</v>
      </c>
      <c r="AX162" s="13" t="s">
        <v>81</v>
      </c>
      <c r="AY162" s="178" t="s">
        <v>142</v>
      </c>
    </row>
    <row r="163" spans="1:65" s="13" customFormat="1" ht="10.199999999999999">
      <c r="B163" s="177"/>
      <c r="D163" s="173" t="s">
        <v>153</v>
      </c>
      <c r="E163" s="178" t="s">
        <v>1</v>
      </c>
      <c r="F163" s="179" t="s">
        <v>328</v>
      </c>
      <c r="H163" s="180">
        <v>1.7999999999999999E-2</v>
      </c>
      <c r="I163" s="181"/>
      <c r="L163" s="177"/>
      <c r="M163" s="182"/>
      <c r="N163" s="183"/>
      <c r="O163" s="183"/>
      <c r="P163" s="183"/>
      <c r="Q163" s="183"/>
      <c r="R163" s="183"/>
      <c r="S163" s="183"/>
      <c r="T163" s="184"/>
      <c r="AT163" s="178" t="s">
        <v>153</v>
      </c>
      <c r="AU163" s="178" t="s">
        <v>91</v>
      </c>
      <c r="AV163" s="13" t="s">
        <v>91</v>
      </c>
      <c r="AW163" s="13" t="s">
        <v>36</v>
      </c>
      <c r="AX163" s="13" t="s">
        <v>81</v>
      </c>
      <c r="AY163" s="178" t="s">
        <v>142</v>
      </c>
    </row>
    <row r="164" spans="1:65" s="2" customFormat="1" ht="21.6" customHeight="1">
      <c r="A164" s="31"/>
      <c r="B164" s="159"/>
      <c r="C164" s="160" t="s">
        <v>26</v>
      </c>
      <c r="D164" s="160" t="s">
        <v>144</v>
      </c>
      <c r="E164" s="161" t="s">
        <v>329</v>
      </c>
      <c r="F164" s="162" t="s">
        <v>330</v>
      </c>
      <c r="G164" s="163" t="s">
        <v>331</v>
      </c>
      <c r="H164" s="164">
        <v>2.71</v>
      </c>
      <c r="I164" s="165"/>
      <c r="J164" s="166">
        <f>ROUND(I164*H164,2)</f>
        <v>0</v>
      </c>
      <c r="K164" s="162" t="s">
        <v>1</v>
      </c>
      <c r="L164" s="32"/>
      <c r="M164" s="167" t="s">
        <v>1</v>
      </c>
      <c r="N164" s="168" t="s">
        <v>46</v>
      </c>
      <c r="O164" s="57"/>
      <c r="P164" s="169">
        <f>O164*H164</f>
        <v>0</v>
      </c>
      <c r="Q164" s="169">
        <v>2.2000000000000002</v>
      </c>
      <c r="R164" s="169">
        <f>Q164*H164</f>
        <v>5.9620000000000006</v>
      </c>
      <c r="S164" s="169">
        <v>0</v>
      </c>
      <c r="T164" s="17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1" t="s">
        <v>149</v>
      </c>
      <c r="AT164" s="171" t="s">
        <v>144</v>
      </c>
      <c r="AU164" s="171" t="s">
        <v>91</v>
      </c>
      <c r="AY164" s="16" t="s">
        <v>142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6" t="s">
        <v>21</v>
      </c>
      <c r="BK164" s="172">
        <f>ROUND(I164*H164,2)</f>
        <v>0</v>
      </c>
      <c r="BL164" s="16" t="s">
        <v>149</v>
      </c>
      <c r="BM164" s="171" t="s">
        <v>332</v>
      </c>
    </row>
    <row r="165" spans="1:65" s="2" customFormat="1" ht="10.199999999999999">
      <c r="A165" s="31"/>
      <c r="B165" s="32"/>
      <c r="C165" s="31"/>
      <c r="D165" s="173" t="s">
        <v>151</v>
      </c>
      <c r="E165" s="31"/>
      <c r="F165" s="174" t="s">
        <v>333</v>
      </c>
      <c r="G165" s="31"/>
      <c r="H165" s="31"/>
      <c r="I165" s="95"/>
      <c r="J165" s="31"/>
      <c r="K165" s="31"/>
      <c r="L165" s="32"/>
      <c r="M165" s="175"/>
      <c r="N165" s="176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151</v>
      </c>
      <c r="AU165" s="16" t="s">
        <v>91</v>
      </c>
    </row>
    <row r="166" spans="1:65" s="13" customFormat="1" ht="10.199999999999999">
      <c r="B166" s="177"/>
      <c r="D166" s="173" t="s">
        <v>153</v>
      </c>
      <c r="E166" s="178" t="s">
        <v>1</v>
      </c>
      <c r="F166" s="179" t="s">
        <v>334</v>
      </c>
      <c r="H166" s="180">
        <v>2.71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153</v>
      </c>
      <c r="AU166" s="178" t="s">
        <v>91</v>
      </c>
      <c r="AV166" s="13" t="s">
        <v>91</v>
      </c>
      <c r="AW166" s="13" t="s">
        <v>36</v>
      </c>
      <c r="AX166" s="13" t="s">
        <v>21</v>
      </c>
      <c r="AY166" s="178" t="s">
        <v>142</v>
      </c>
    </row>
    <row r="167" spans="1:65" s="12" customFormat="1" ht="22.8" customHeight="1">
      <c r="B167" s="146"/>
      <c r="D167" s="147" t="s">
        <v>80</v>
      </c>
      <c r="E167" s="157" t="s">
        <v>149</v>
      </c>
      <c r="F167" s="157" t="s">
        <v>256</v>
      </c>
      <c r="I167" s="149"/>
      <c r="J167" s="158">
        <f>BK167</f>
        <v>0</v>
      </c>
      <c r="L167" s="146"/>
      <c r="M167" s="151"/>
      <c r="N167" s="152"/>
      <c r="O167" s="152"/>
      <c r="P167" s="153">
        <f>SUM(P168:P170)</f>
        <v>0</v>
      </c>
      <c r="Q167" s="152"/>
      <c r="R167" s="153">
        <f>SUM(R168:R170)</f>
        <v>2.1384000000000003</v>
      </c>
      <c r="S167" s="152"/>
      <c r="T167" s="154">
        <f>SUM(T168:T170)</f>
        <v>0</v>
      </c>
      <c r="AR167" s="147" t="s">
        <v>21</v>
      </c>
      <c r="AT167" s="155" t="s">
        <v>80</v>
      </c>
      <c r="AU167" s="155" t="s">
        <v>21</v>
      </c>
      <c r="AY167" s="147" t="s">
        <v>142</v>
      </c>
      <c r="BK167" s="156">
        <f>SUM(BK168:BK170)</f>
        <v>0</v>
      </c>
    </row>
    <row r="168" spans="1:65" s="2" customFormat="1" ht="14.4" customHeight="1">
      <c r="A168" s="31"/>
      <c r="B168" s="159"/>
      <c r="C168" s="160" t="s">
        <v>203</v>
      </c>
      <c r="D168" s="160" t="s">
        <v>144</v>
      </c>
      <c r="E168" s="161" t="s">
        <v>258</v>
      </c>
      <c r="F168" s="162" t="s">
        <v>259</v>
      </c>
      <c r="G168" s="163" t="s">
        <v>147</v>
      </c>
      <c r="H168" s="164">
        <v>0.99</v>
      </c>
      <c r="I168" s="165"/>
      <c r="J168" s="166">
        <f>ROUND(I168*H168,2)</f>
        <v>0</v>
      </c>
      <c r="K168" s="162" t="s">
        <v>148</v>
      </c>
      <c r="L168" s="32"/>
      <c r="M168" s="167" t="s">
        <v>1</v>
      </c>
      <c r="N168" s="168" t="s">
        <v>46</v>
      </c>
      <c r="O168" s="57"/>
      <c r="P168" s="169">
        <f>O168*H168</f>
        <v>0</v>
      </c>
      <c r="Q168" s="169">
        <v>2.16</v>
      </c>
      <c r="R168" s="169">
        <f>Q168*H168</f>
        <v>2.1384000000000003</v>
      </c>
      <c r="S168" s="169">
        <v>0</v>
      </c>
      <c r="T168" s="17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1" t="s">
        <v>149</v>
      </c>
      <c r="AT168" s="171" t="s">
        <v>144</v>
      </c>
      <c r="AU168" s="171" t="s">
        <v>91</v>
      </c>
      <c r="AY168" s="16" t="s">
        <v>142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16" t="s">
        <v>21</v>
      </c>
      <c r="BK168" s="172">
        <f>ROUND(I168*H168,2)</f>
        <v>0</v>
      </c>
      <c r="BL168" s="16" t="s">
        <v>149</v>
      </c>
      <c r="BM168" s="171" t="s">
        <v>335</v>
      </c>
    </row>
    <row r="169" spans="1:65" s="2" customFormat="1" ht="10.199999999999999">
      <c r="A169" s="31"/>
      <c r="B169" s="32"/>
      <c r="C169" s="31"/>
      <c r="D169" s="173" t="s">
        <v>151</v>
      </c>
      <c r="E169" s="31"/>
      <c r="F169" s="174" t="s">
        <v>261</v>
      </c>
      <c r="G169" s="31"/>
      <c r="H169" s="31"/>
      <c r="I169" s="95"/>
      <c r="J169" s="31"/>
      <c r="K169" s="31"/>
      <c r="L169" s="32"/>
      <c r="M169" s="175"/>
      <c r="N169" s="176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151</v>
      </c>
      <c r="AU169" s="16" t="s">
        <v>91</v>
      </c>
    </row>
    <row r="170" spans="1:65" s="13" customFormat="1" ht="10.199999999999999">
      <c r="B170" s="177"/>
      <c r="D170" s="173" t="s">
        <v>153</v>
      </c>
      <c r="E170" s="178" t="s">
        <v>1</v>
      </c>
      <c r="F170" s="179" t="s">
        <v>288</v>
      </c>
      <c r="H170" s="180">
        <v>0.99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153</v>
      </c>
      <c r="AU170" s="178" t="s">
        <v>91</v>
      </c>
      <c r="AV170" s="13" t="s">
        <v>91</v>
      </c>
      <c r="AW170" s="13" t="s">
        <v>36</v>
      </c>
      <c r="AX170" s="13" t="s">
        <v>21</v>
      </c>
      <c r="AY170" s="178" t="s">
        <v>142</v>
      </c>
    </row>
    <row r="171" spans="1:65" s="12" customFormat="1" ht="22.8" customHeight="1">
      <c r="B171" s="146"/>
      <c r="D171" s="147" t="s">
        <v>80</v>
      </c>
      <c r="E171" s="157" t="s">
        <v>193</v>
      </c>
      <c r="F171" s="157" t="s">
        <v>336</v>
      </c>
      <c r="I171" s="149"/>
      <c r="J171" s="158">
        <f>BK171</f>
        <v>0</v>
      </c>
      <c r="L171" s="146"/>
      <c r="M171" s="151"/>
      <c r="N171" s="152"/>
      <c r="O171" s="152"/>
      <c r="P171" s="153">
        <f>SUM(P172:P183)</f>
        <v>0</v>
      </c>
      <c r="Q171" s="152"/>
      <c r="R171" s="153">
        <f>SUM(R172:R183)</f>
        <v>1.557804E-2</v>
      </c>
      <c r="S171" s="152"/>
      <c r="T171" s="154">
        <f>SUM(T172:T183)</f>
        <v>8.5645000000000007</v>
      </c>
      <c r="AR171" s="147" t="s">
        <v>21</v>
      </c>
      <c r="AT171" s="155" t="s">
        <v>80</v>
      </c>
      <c r="AU171" s="155" t="s">
        <v>21</v>
      </c>
      <c r="AY171" s="147" t="s">
        <v>142</v>
      </c>
      <c r="BK171" s="156">
        <f>SUM(BK172:BK183)</f>
        <v>0</v>
      </c>
    </row>
    <row r="172" spans="1:65" s="2" customFormat="1" ht="14.4" customHeight="1">
      <c r="A172" s="31"/>
      <c r="B172" s="159"/>
      <c r="C172" s="160" t="s">
        <v>208</v>
      </c>
      <c r="D172" s="160" t="s">
        <v>144</v>
      </c>
      <c r="E172" s="161" t="s">
        <v>337</v>
      </c>
      <c r="F172" s="162" t="s">
        <v>338</v>
      </c>
      <c r="G172" s="163" t="s">
        <v>224</v>
      </c>
      <c r="H172" s="164">
        <v>1</v>
      </c>
      <c r="I172" s="165"/>
      <c r="J172" s="166">
        <f>ROUND(I172*H172,2)</f>
        <v>0</v>
      </c>
      <c r="K172" s="162" t="s">
        <v>148</v>
      </c>
      <c r="L172" s="32"/>
      <c r="M172" s="167" t="s">
        <v>1</v>
      </c>
      <c r="N172" s="168" t="s">
        <v>46</v>
      </c>
      <c r="O172" s="57"/>
      <c r="P172" s="169">
        <f>O172*H172</f>
        <v>0</v>
      </c>
      <c r="Q172" s="169">
        <v>9.8499999999999994E-3</v>
      </c>
      <c r="R172" s="169">
        <f>Q172*H172</f>
        <v>9.8499999999999994E-3</v>
      </c>
      <c r="S172" s="169">
        <v>0</v>
      </c>
      <c r="T172" s="17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1" t="s">
        <v>149</v>
      </c>
      <c r="AT172" s="171" t="s">
        <v>144</v>
      </c>
      <c r="AU172" s="171" t="s">
        <v>91</v>
      </c>
      <c r="AY172" s="16" t="s">
        <v>142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16" t="s">
        <v>21</v>
      </c>
      <c r="BK172" s="172">
        <f>ROUND(I172*H172,2)</f>
        <v>0</v>
      </c>
      <c r="BL172" s="16" t="s">
        <v>149</v>
      </c>
      <c r="BM172" s="171" t="s">
        <v>339</v>
      </c>
    </row>
    <row r="173" spans="1:65" s="2" customFormat="1" ht="19.2">
      <c r="A173" s="31"/>
      <c r="B173" s="32"/>
      <c r="C173" s="31"/>
      <c r="D173" s="173" t="s">
        <v>151</v>
      </c>
      <c r="E173" s="31"/>
      <c r="F173" s="174" t="s">
        <v>340</v>
      </c>
      <c r="G173" s="31"/>
      <c r="H173" s="31"/>
      <c r="I173" s="95"/>
      <c r="J173" s="31"/>
      <c r="K173" s="31"/>
      <c r="L173" s="32"/>
      <c r="M173" s="175"/>
      <c r="N173" s="176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151</v>
      </c>
      <c r="AU173" s="16" t="s">
        <v>91</v>
      </c>
    </row>
    <row r="174" spans="1:65" s="13" customFormat="1" ht="10.199999999999999">
      <c r="B174" s="177"/>
      <c r="D174" s="173" t="s">
        <v>153</v>
      </c>
      <c r="E174" s="178" t="s">
        <v>1</v>
      </c>
      <c r="F174" s="179" t="s">
        <v>341</v>
      </c>
      <c r="H174" s="180">
        <v>1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153</v>
      </c>
      <c r="AU174" s="178" t="s">
        <v>91</v>
      </c>
      <c r="AV174" s="13" t="s">
        <v>91</v>
      </c>
      <c r="AW174" s="13" t="s">
        <v>36</v>
      </c>
      <c r="AX174" s="13" t="s">
        <v>21</v>
      </c>
      <c r="AY174" s="178" t="s">
        <v>142</v>
      </c>
    </row>
    <row r="175" spans="1:65" s="2" customFormat="1" ht="14.4" customHeight="1">
      <c r="A175" s="31"/>
      <c r="B175" s="159"/>
      <c r="C175" s="160" t="s">
        <v>215</v>
      </c>
      <c r="D175" s="160" t="s">
        <v>144</v>
      </c>
      <c r="E175" s="161" t="s">
        <v>342</v>
      </c>
      <c r="F175" s="162" t="s">
        <v>343</v>
      </c>
      <c r="G175" s="163" t="s">
        <v>224</v>
      </c>
      <c r="H175" s="164">
        <v>0.188</v>
      </c>
      <c r="I175" s="165"/>
      <c r="J175" s="166">
        <f>ROUND(I175*H175,2)</f>
        <v>0</v>
      </c>
      <c r="K175" s="162" t="s">
        <v>148</v>
      </c>
      <c r="L175" s="32"/>
      <c r="M175" s="167" t="s">
        <v>1</v>
      </c>
      <c r="N175" s="168" t="s">
        <v>46</v>
      </c>
      <c r="O175" s="57"/>
      <c r="P175" s="169">
        <f>O175*H175</f>
        <v>0</v>
      </c>
      <c r="Q175" s="169">
        <v>1.58E-3</v>
      </c>
      <c r="R175" s="169">
        <f>Q175*H175</f>
        <v>2.9703999999999999E-4</v>
      </c>
      <c r="S175" s="169">
        <v>0</v>
      </c>
      <c r="T175" s="17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1" t="s">
        <v>149</v>
      </c>
      <c r="AT175" s="171" t="s">
        <v>144</v>
      </c>
      <c r="AU175" s="171" t="s">
        <v>91</v>
      </c>
      <c r="AY175" s="16" t="s">
        <v>142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16" t="s">
        <v>21</v>
      </c>
      <c r="BK175" s="172">
        <f>ROUND(I175*H175,2)</f>
        <v>0</v>
      </c>
      <c r="BL175" s="16" t="s">
        <v>149</v>
      </c>
      <c r="BM175" s="171" t="s">
        <v>344</v>
      </c>
    </row>
    <row r="176" spans="1:65" s="2" customFormat="1" ht="10.199999999999999">
      <c r="A176" s="31"/>
      <c r="B176" s="32"/>
      <c r="C176" s="31"/>
      <c r="D176" s="173" t="s">
        <v>151</v>
      </c>
      <c r="E176" s="31"/>
      <c r="F176" s="174" t="s">
        <v>345</v>
      </c>
      <c r="G176" s="31"/>
      <c r="H176" s="31"/>
      <c r="I176" s="95"/>
      <c r="J176" s="31"/>
      <c r="K176" s="31"/>
      <c r="L176" s="32"/>
      <c r="M176" s="175"/>
      <c r="N176" s="176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151</v>
      </c>
      <c r="AU176" s="16" t="s">
        <v>91</v>
      </c>
    </row>
    <row r="177" spans="1:65" s="13" customFormat="1" ht="10.199999999999999">
      <c r="B177" s="177"/>
      <c r="D177" s="173" t="s">
        <v>153</v>
      </c>
      <c r="E177" s="178" t="s">
        <v>1</v>
      </c>
      <c r="F177" s="179" t="s">
        <v>346</v>
      </c>
      <c r="H177" s="180">
        <v>0.188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8" t="s">
        <v>153</v>
      </c>
      <c r="AU177" s="178" t="s">
        <v>91</v>
      </c>
      <c r="AV177" s="13" t="s">
        <v>91</v>
      </c>
      <c r="AW177" s="13" t="s">
        <v>36</v>
      </c>
      <c r="AX177" s="13" t="s">
        <v>21</v>
      </c>
      <c r="AY177" s="178" t="s">
        <v>142</v>
      </c>
    </row>
    <row r="178" spans="1:65" s="2" customFormat="1" ht="14.4" customHeight="1">
      <c r="A178" s="31"/>
      <c r="B178" s="159"/>
      <c r="C178" s="160" t="s">
        <v>221</v>
      </c>
      <c r="D178" s="160" t="s">
        <v>144</v>
      </c>
      <c r="E178" s="161" t="s">
        <v>347</v>
      </c>
      <c r="F178" s="162" t="s">
        <v>348</v>
      </c>
      <c r="G178" s="163" t="s">
        <v>331</v>
      </c>
      <c r="H178" s="164">
        <v>1.3</v>
      </c>
      <c r="I178" s="165"/>
      <c r="J178" s="166">
        <f>ROUND(I178*H178,2)</f>
        <v>0</v>
      </c>
      <c r="K178" s="162" t="s">
        <v>148</v>
      </c>
      <c r="L178" s="32"/>
      <c r="M178" s="167" t="s">
        <v>1</v>
      </c>
      <c r="N178" s="168" t="s">
        <v>46</v>
      </c>
      <c r="O178" s="57"/>
      <c r="P178" s="169">
        <f>O178*H178</f>
        <v>0</v>
      </c>
      <c r="Q178" s="169">
        <v>2.2000000000000001E-4</v>
      </c>
      <c r="R178" s="169">
        <f>Q178*H178</f>
        <v>2.8600000000000001E-4</v>
      </c>
      <c r="S178" s="169">
        <v>0</v>
      </c>
      <c r="T178" s="17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1" t="s">
        <v>149</v>
      </c>
      <c r="AT178" s="171" t="s">
        <v>144</v>
      </c>
      <c r="AU178" s="171" t="s">
        <v>91</v>
      </c>
      <c r="AY178" s="16" t="s">
        <v>142</v>
      </c>
      <c r="BE178" s="172">
        <f>IF(N178="základní",J178,0)</f>
        <v>0</v>
      </c>
      <c r="BF178" s="172">
        <f>IF(N178="snížená",J178,0)</f>
        <v>0</v>
      </c>
      <c r="BG178" s="172">
        <f>IF(N178="zákl. přenesená",J178,0)</f>
        <v>0</v>
      </c>
      <c r="BH178" s="172">
        <f>IF(N178="sníž. přenesená",J178,0)</f>
        <v>0</v>
      </c>
      <c r="BI178" s="172">
        <f>IF(N178="nulová",J178,0)</f>
        <v>0</v>
      </c>
      <c r="BJ178" s="16" t="s">
        <v>21</v>
      </c>
      <c r="BK178" s="172">
        <f>ROUND(I178*H178,2)</f>
        <v>0</v>
      </c>
      <c r="BL178" s="16" t="s">
        <v>149</v>
      </c>
      <c r="BM178" s="171" t="s">
        <v>349</v>
      </c>
    </row>
    <row r="179" spans="1:65" s="2" customFormat="1" ht="10.199999999999999">
      <c r="A179" s="31"/>
      <c r="B179" s="32"/>
      <c r="C179" s="31"/>
      <c r="D179" s="173" t="s">
        <v>151</v>
      </c>
      <c r="E179" s="31"/>
      <c r="F179" s="174" t="s">
        <v>350</v>
      </c>
      <c r="G179" s="31"/>
      <c r="H179" s="31"/>
      <c r="I179" s="95"/>
      <c r="J179" s="31"/>
      <c r="K179" s="31"/>
      <c r="L179" s="32"/>
      <c r="M179" s="175"/>
      <c r="N179" s="176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151</v>
      </c>
      <c r="AU179" s="16" t="s">
        <v>91</v>
      </c>
    </row>
    <row r="180" spans="1:65" s="13" customFormat="1" ht="10.199999999999999">
      <c r="B180" s="177"/>
      <c r="D180" s="173" t="s">
        <v>153</v>
      </c>
      <c r="E180" s="178" t="s">
        <v>1</v>
      </c>
      <c r="F180" s="179" t="s">
        <v>351</v>
      </c>
      <c r="H180" s="180">
        <v>1.3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8" t="s">
        <v>153</v>
      </c>
      <c r="AU180" s="178" t="s">
        <v>91</v>
      </c>
      <c r="AV180" s="13" t="s">
        <v>91</v>
      </c>
      <c r="AW180" s="13" t="s">
        <v>36</v>
      </c>
      <c r="AX180" s="13" t="s">
        <v>21</v>
      </c>
      <c r="AY180" s="178" t="s">
        <v>142</v>
      </c>
    </row>
    <row r="181" spans="1:65" s="2" customFormat="1" ht="14.4" customHeight="1">
      <c r="A181" s="31"/>
      <c r="B181" s="159"/>
      <c r="C181" s="160" t="s">
        <v>8</v>
      </c>
      <c r="D181" s="160" t="s">
        <v>144</v>
      </c>
      <c r="E181" s="161" t="s">
        <v>352</v>
      </c>
      <c r="F181" s="162" t="s">
        <v>353</v>
      </c>
      <c r="G181" s="163" t="s">
        <v>147</v>
      </c>
      <c r="H181" s="164">
        <v>3.5</v>
      </c>
      <c r="I181" s="165"/>
      <c r="J181" s="166">
        <f>ROUND(I181*H181,2)</f>
        <v>0</v>
      </c>
      <c r="K181" s="162" t="s">
        <v>148</v>
      </c>
      <c r="L181" s="32"/>
      <c r="M181" s="167" t="s">
        <v>1</v>
      </c>
      <c r="N181" s="168" t="s">
        <v>46</v>
      </c>
      <c r="O181" s="57"/>
      <c r="P181" s="169">
        <f>O181*H181</f>
        <v>0</v>
      </c>
      <c r="Q181" s="169">
        <v>1.47E-3</v>
      </c>
      <c r="R181" s="169">
        <f>Q181*H181</f>
        <v>5.1450000000000003E-3</v>
      </c>
      <c r="S181" s="169">
        <v>2.4470000000000001</v>
      </c>
      <c r="T181" s="170">
        <f>S181*H181</f>
        <v>8.5645000000000007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1" t="s">
        <v>149</v>
      </c>
      <c r="AT181" s="171" t="s">
        <v>144</v>
      </c>
      <c r="AU181" s="171" t="s">
        <v>91</v>
      </c>
      <c r="AY181" s="16" t="s">
        <v>142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6" t="s">
        <v>21</v>
      </c>
      <c r="BK181" s="172">
        <f>ROUND(I181*H181,2)</f>
        <v>0</v>
      </c>
      <c r="BL181" s="16" t="s">
        <v>149</v>
      </c>
      <c r="BM181" s="171" t="s">
        <v>354</v>
      </c>
    </row>
    <row r="182" spans="1:65" s="2" customFormat="1" ht="19.2">
      <c r="A182" s="31"/>
      <c r="B182" s="32"/>
      <c r="C182" s="31"/>
      <c r="D182" s="173" t="s">
        <v>151</v>
      </c>
      <c r="E182" s="31"/>
      <c r="F182" s="174" t="s">
        <v>355</v>
      </c>
      <c r="G182" s="31"/>
      <c r="H182" s="31"/>
      <c r="I182" s="95"/>
      <c r="J182" s="31"/>
      <c r="K182" s="31"/>
      <c r="L182" s="32"/>
      <c r="M182" s="175"/>
      <c r="N182" s="176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151</v>
      </c>
      <c r="AU182" s="16" t="s">
        <v>91</v>
      </c>
    </row>
    <row r="183" spans="1:65" s="13" customFormat="1" ht="10.199999999999999">
      <c r="B183" s="177"/>
      <c r="D183" s="173" t="s">
        <v>153</v>
      </c>
      <c r="E183" s="178" t="s">
        <v>1</v>
      </c>
      <c r="F183" s="179" t="s">
        <v>356</v>
      </c>
      <c r="H183" s="180">
        <v>3.5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153</v>
      </c>
      <c r="AU183" s="178" t="s">
        <v>91</v>
      </c>
      <c r="AV183" s="13" t="s">
        <v>91</v>
      </c>
      <c r="AW183" s="13" t="s">
        <v>36</v>
      </c>
      <c r="AX183" s="13" t="s">
        <v>21</v>
      </c>
      <c r="AY183" s="178" t="s">
        <v>142</v>
      </c>
    </row>
    <row r="184" spans="1:65" s="12" customFormat="1" ht="22.8" customHeight="1">
      <c r="B184" s="146"/>
      <c r="D184" s="147" t="s">
        <v>80</v>
      </c>
      <c r="E184" s="157" t="s">
        <v>357</v>
      </c>
      <c r="F184" s="157" t="s">
        <v>358</v>
      </c>
      <c r="I184" s="149"/>
      <c r="J184" s="158">
        <f>BK184</f>
        <v>0</v>
      </c>
      <c r="L184" s="146"/>
      <c r="M184" s="151"/>
      <c r="N184" s="152"/>
      <c r="O184" s="152"/>
      <c r="P184" s="153">
        <f>SUM(P185:P192)</f>
        <v>0</v>
      </c>
      <c r="Q184" s="152"/>
      <c r="R184" s="153">
        <f>SUM(R185:R192)</f>
        <v>0</v>
      </c>
      <c r="S184" s="152"/>
      <c r="T184" s="154">
        <f>SUM(T185:T192)</f>
        <v>0</v>
      </c>
      <c r="AR184" s="147" t="s">
        <v>21</v>
      </c>
      <c r="AT184" s="155" t="s">
        <v>80</v>
      </c>
      <c r="AU184" s="155" t="s">
        <v>21</v>
      </c>
      <c r="AY184" s="147" t="s">
        <v>142</v>
      </c>
      <c r="BK184" s="156">
        <f>SUM(BK185:BK192)</f>
        <v>0</v>
      </c>
    </row>
    <row r="185" spans="1:65" s="2" customFormat="1" ht="14.4" customHeight="1">
      <c r="A185" s="31"/>
      <c r="B185" s="159"/>
      <c r="C185" s="160" t="s">
        <v>233</v>
      </c>
      <c r="D185" s="160" t="s">
        <v>144</v>
      </c>
      <c r="E185" s="161" t="s">
        <v>359</v>
      </c>
      <c r="F185" s="162" t="s">
        <v>360</v>
      </c>
      <c r="G185" s="163" t="s">
        <v>267</v>
      </c>
      <c r="H185" s="164">
        <v>8.5649999999999995</v>
      </c>
      <c r="I185" s="165"/>
      <c r="J185" s="166">
        <f>ROUND(I185*H185,2)</f>
        <v>0</v>
      </c>
      <c r="K185" s="162" t="s">
        <v>148</v>
      </c>
      <c r="L185" s="32"/>
      <c r="M185" s="167" t="s">
        <v>1</v>
      </c>
      <c r="N185" s="168" t="s">
        <v>46</v>
      </c>
      <c r="O185" s="57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1" t="s">
        <v>149</v>
      </c>
      <c r="AT185" s="171" t="s">
        <v>144</v>
      </c>
      <c r="AU185" s="171" t="s">
        <v>91</v>
      </c>
      <c r="AY185" s="16" t="s">
        <v>142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6" t="s">
        <v>21</v>
      </c>
      <c r="BK185" s="172">
        <f>ROUND(I185*H185,2)</f>
        <v>0</v>
      </c>
      <c r="BL185" s="16" t="s">
        <v>149</v>
      </c>
      <c r="BM185" s="171" t="s">
        <v>361</v>
      </c>
    </row>
    <row r="186" spans="1:65" s="2" customFormat="1" ht="10.199999999999999">
      <c r="A186" s="31"/>
      <c r="B186" s="32"/>
      <c r="C186" s="31"/>
      <c r="D186" s="173" t="s">
        <v>151</v>
      </c>
      <c r="E186" s="31"/>
      <c r="F186" s="174" t="s">
        <v>362</v>
      </c>
      <c r="G186" s="31"/>
      <c r="H186" s="31"/>
      <c r="I186" s="95"/>
      <c r="J186" s="31"/>
      <c r="K186" s="31"/>
      <c r="L186" s="32"/>
      <c r="M186" s="175"/>
      <c r="N186" s="176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151</v>
      </c>
      <c r="AU186" s="16" t="s">
        <v>91</v>
      </c>
    </row>
    <row r="187" spans="1:65" s="13" customFormat="1" ht="10.199999999999999">
      <c r="B187" s="177"/>
      <c r="D187" s="173" t="s">
        <v>153</v>
      </c>
      <c r="E187" s="178" t="s">
        <v>1</v>
      </c>
      <c r="F187" s="179" t="s">
        <v>363</v>
      </c>
      <c r="H187" s="180">
        <v>8.5649999999999995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8" t="s">
        <v>153</v>
      </c>
      <c r="AU187" s="178" t="s">
        <v>91</v>
      </c>
      <c r="AV187" s="13" t="s">
        <v>91</v>
      </c>
      <c r="AW187" s="13" t="s">
        <v>36</v>
      </c>
      <c r="AX187" s="13" t="s">
        <v>21</v>
      </c>
      <c r="AY187" s="178" t="s">
        <v>142</v>
      </c>
    </row>
    <row r="188" spans="1:65" s="2" customFormat="1" ht="14.4" customHeight="1">
      <c r="A188" s="31"/>
      <c r="B188" s="159"/>
      <c r="C188" s="160" t="s">
        <v>239</v>
      </c>
      <c r="D188" s="160" t="s">
        <v>144</v>
      </c>
      <c r="E188" s="161" t="s">
        <v>364</v>
      </c>
      <c r="F188" s="162" t="s">
        <v>365</v>
      </c>
      <c r="G188" s="163" t="s">
        <v>267</v>
      </c>
      <c r="H188" s="164">
        <v>8.5649999999999995</v>
      </c>
      <c r="I188" s="165"/>
      <c r="J188" s="166">
        <f>ROUND(I188*H188,2)</f>
        <v>0</v>
      </c>
      <c r="K188" s="162" t="s">
        <v>148</v>
      </c>
      <c r="L188" s="32"/>
      <c r="M188" s="167" t="s">
        <v>1</v>
      </c>
      <c r="N188" s="168" t="s">
        <v>46</v>
      </c>
      <c r="O188" s="57"/>
      <c r="P188" s="169">
        <f>O188*H188</f>
        <v>0</v>
      </c>
      <c r="Q188" s="169">
        <v>0</v>
      </c>
      <c r="R188" s="169">
        <f>Q188*H188</f>
        <v>0</v>
      </c>
      <c r="S188" s="169">
        <v>0</v>
      </c>
      <c r="T188" s="17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1" t="s">
        <v>149</v>
      </c>
      <c r="AT188" s="171" t="s">
        <v>144</v>
      </c>
      <c r="AU188" s="171" t="s">
        <v>91</v>
      </c>
      <c r="AY188" s="16" t="s">
        <v>142</v>
      </c>
      <c r="BE188" s="172">
        <f>IF(N188="základní",J188,0)</f>
        <v>0</v>
      </c>
      <c r="BF188" s="172">
        <f>IF(N188="snížená",J188,0)</f>
        <v>0</v>
      </c>
      <c r="BG188" s="172">
        <f>IF(N188="zákl. přenesená",J188,0)</f>
        <v>0</v>
      </c>
      <c r="BH188" s="172">
        <f>IF(N188="sníž. přenesená",J188,0)</f>
        <v>0</v>
      </c>
      <c r="BI188" s="172">
        <f>IF(N188="nulová",J188,0)</f>
        <v>0</v>
      </c>
      <c r="BJ188" s="16" t="s">
        <v>21</v>
      </c>
      <c r="BK188" s="172">
        <f>ROUND(I188*H188,2)</f>
        <v>0</v>
      </c>
      <c r="BL188" s="16" t="s">
        <v>149</v>
      </c>
      <c r="BM188" s="171" t="s">
        <v>366</v>
      </c>
    </row>
    <row r="189" spans="1:65" s="2" customFormat="1" ht="19.2">
      <c r="A189" s="31"/>
      <c r="B189" s="32"/>
      <c r="C189" s="31"/>
      <c r="D189" s="173" t="s">
        <v>151</v>
      </c>
      <c r="E189" s="31"/>
      <c r="F189" s="174" t="s">
        <v>367</v>
      </c>
      <c r="G189" s="31"/>
      <c r="H189" s="31"/>
      <c r="I189" s="95"/>
      <c r="J189" s="31"/>
      <c r="K189" s="31"/>
      <c r="L189" s="32"/>
      <c r="M189" s="175"/>
      <c r="N189" s="176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151</v>
      </c>
      <c r="AU189" s="16" t="s">
        <v>91</v>
      </c>
    </row>
    <row r="190" spans="1:65" s="2" customFormat="1" ht="14.4" customHeight="1">
      <c r="A190" s="31"/>
      <c r="B190" s="159"/>
      <c r="C190" s="160" t="s">
        <v>244</v>
      </c>
      <c r="D190" s="160" t="s">
        <v>144</v>
      </c>
      <c r="E190" s="161" t="s">
        <v>368</v>
      </c>
      <c r="F190" s="162" t="s">
        <v>369</v>
      </c>
      <c r="G190" s="163" t="s">
        <v>267</v>
      </c>
      <c r="H190" s="164">
        <v>205.56</v>
      </c>
      <c r="I190" s="165"/>
      <c r="J190" s="166">
        <f>ROUND(I190*H190,2)</f>
        <v>0</v>
      </c>
      <c r="K190" s="162" t="s">
        <v>148</v>
      </c>
      <c r="L190" s="32"/>
      <c r="M190" s="167" t="s">
        <v>1</v>
      </c>
      <c r="N190" s="168" t="s">
        <v>46</v>
      </c>
      <c r="O190" s="57"/>
      <c r="P190" s="169">
        <f>O190*H190</f>
        <v>0</v>
      </c>
      <c r="Q190" s="169">
        <v>0</v>
      </c>
      <c r="R190" s="169">
        <f>Q190*H190</f>
        <v>0</v>
      </c>
      <c r="S190" s="169">
        <v>0</v>
      </c>
      <c r="T190" s="17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1" t="s">
        <v>149</v>
      </c>
      <c r="AT190" s="171" t="s">
        <v>144</v>
      </c>
      <c r="AU190" s="171" t="s">
        <v>91</v>
      </c>
      <c r="AY190" s="16" t="s">
        <v>142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16" t="s">
        <v>21</v>
      </c>
      <c r="BK190" s="172">
        <f>ROUND(I190*H190,2)</f>
        <v>0</v>
      </c>
      <c r="BL190" s="16" t="s">
        <v>149</v>
      </c>
      <c r="BM190" s="171" t="s">
        <v>370</v>
      </c>
    </row>
    <row r="191" spans="1:65" s="2" customFormat="1" ht="19.2">
      <c r="A191" s="31"/>
      <c r="B191" s="32"/>
      <c r="C191" s="31"/>
      <c r="D191" s="173" t="s">
        <v>151</v>
      </c>
      <c r="E191" s="31"/>
      <c r="F191" s="174" t="s">
        <v>371</v>
      </c>
      <c r="G191" s="31"/>
      <c r="H191" s="31"/>
      <c r="I191" s="95"/>
      <c r="J191" s="31"/>
      <c r="K191" s="31"/>
      <c r="L191" s="32"/>
      <c r="M191" s="175"/>
      <c r="N191" s="176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151</v>
      </c>
      <c r="AU191" s="16" t="s">
        <v>91</v>
      </c>
    </row>
    <row r="192" spans="1:65" s="13" customFormat="1" ht="10.199999999999999">
      <c r="B192" s="177"/>
      <c r="D192" s="173" t="s">
        <v>153</v>
      </c>
      <c r="E192" s="178" t="s">
        <v>1</v>
      </c>
      <c r="F192" s="179" t="s">
        <v>372</v>
      </c>
      <c r="H192" s="180">
        <v>205.56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153</v>
      </c>
      <c r="AU192" s="178" t="s">
        <v>91</v>
      </c>
      <c r="AV192" s="13" t="s">
        <v>91</v>
      </c>
      <c r="AW192" s="13" t="s">
        <v>36</v>
      </c>
      <c r="AX192" s="13" t="s">
        <v>21</v>
      </c>
      <c r="AY192" s="178" t="s">
        <v>142</v>
      </c>
    </row>
    <row r="193" spans="1:65" s="12" customFormat="1" ht="22.8" customHeight="1">
      <c r="B193" s="146"/>
      <c r="D193" s="147" t="s">
        <v>80</v>
      </c>
      <c r="E193" s="157" t="s">
        <v>263</v>
      </c>
      <c r="F193" s="157" t="s">
        <v>264</v>
      </c>
      <c r="I193" s="149"/>
      <c r="J193" s="158">
        <f>BK193</f>
        <v>0</v>
      </c>
      <c r="L193" s="146"/>
      <c r="M193" s="151"/>
      <c r="N193" s="152"/>
      <c r="O193" s="152"/>
      <c r="P193" s="153">
        <f>SUM(P194:P197)</f>
        <v>0</v>
      </c>
      <c r="Q193" s="152"/>
      <c r="R193" s="153">
        <f>SUM(R194:R197)</f>
        <v>0</v>
      </c>
      <c r="S193" s="152"/>
      <c r="T193" s="154">
        <f>SUM(T194:T197)</f>
        <v>0</v>
      </c>
      <c r="AR193" s="147" t="s">
        <v>21</v>
      </c>
      <c r="AT193" s="155" t="s">
        <v>80</v>
      </c>
      <c r="AU193" s="155" t="s">
        <v>21</v>
      </c>
      <c r="AY193" s="147" t="s">
        <v>142</v>
      </c>
      <c r="BK193" s="156">
        <f>SUM(BK194:BK197)</f>
        <v>0</v>
      </c>
    </row>
    <row r="194" spans="1:65" s="2" customFormat="1" ht="14.4" customHeight="1">
      <c r="A194" s="31"/>
      <c r="B194" s="159"/>
      <c r="C194" s="160" t="s">
        <v>250</v>
      </c>
      <c r="D194" s="160" t="s">
        <v>144</v>
      </c>
      <c r="E194" s="161" t="s">
        <v>373</v>
      </c>
      <c r="F194" s="162" t="s">
        <v>374</v>
      </c>
      <c r="G194" s="163" t="s">
        <v>267</v>
      </c>
      <c r="H194" s="164">
        <v>19.524000000000001</v>
      </c>
      <c r="I194" s="165"/>
      <c r="J194" s="166">
        <f>ROUND(I194*H194,2)</f>
        <v>0</v>
      </c>
      <c r="K194" s="162" t="s">
        <v>148</v>
      </c>
      <c r="L194" s="32"/>
      <c r="M194" s="167" t="s">
        <v>1</v>
      </c>
      <c r="N194" s="168" t="s">
        <v>46</v>
      </c>
      <c r="O194" s="57"/>
      <c r="P194" s="169">
        <f>O194*H194</f>
        <v>0</v>
      </c>
      <c r="Q194" s="169">
        <v>0</v>
      </c>
      <c r="R194" s="169">
        <f>Q194*H194</f>
        <v>0</v>
      </c>
      <c r="S194" s="169">
        <v>0</v>
      </c>
      <c r="T194" s="17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1" t="s">
        <v>149</v>
      </c>
      <c r="AT194" s="171" t="s">
        <v>144</v>
      </c>
      <c r="AU194" s="171" t="s">
        <v>91</v>
      </c>
      <c r="AY194" s="16" t="s">
        <v>142</v>
      </c>
      <c r="BE194" s="172">
        <f>IF(N194="základní",J194,0)</f>
        <v>0</v>
      </c>
      <c r="BF194" s="172">
        <f>IF(N194="snížená",J194,0)</f>
        <v>0</v>
      </c>
      <c r="BG194" s="172">
        <f>IF(N194="zákl. přenesená",J194,0)</f>
        <v>0</v>
      </c>
      <c r="BH194" s="172">
        <f>IF(N194="sníž. přenesená",J194,0)</f>
        <v>0</v>
      </c>
      <c r="BI194" s="172">
        <f>IF(N194="nulová",J194,0)</f>
        <v>0</v>
      </c>
      <c r="BJ194" s="16" t="s">
        <v>21</v>
      </c>
      <c r="BK194" s="172">
        <f>ROUND(I194*H194,2)</f>
        <v>0</v>
      </c>
      <c r="BL194" s="16" t="s">
        <v>149</v>
      </c>
      <c r="BM194" s="171" t="s">
        <v>375</v>
      </c>
    </row>
    <row r="195" spans="1:65" s="2" customFormat="1" ht="19.2">
      <c r="A195" s="31"/>
      <c r="B195" s="32"/>
      <c r="C195" s="31"/>
      <c r="D195" s="173" t="s">
        <v>151</v>
      </c>
      <c r="E195" s="31"/>
      <c r="F195" s="174" t="s">
        <v>376</v>
      </c>
      <c r="G195" s="31"/>
      <c r="H195" s="31"/>
      <c r="I195" s="95"/>
      <c r="J195" s="31"/>
      <c r="K195" s="31"/>
      <c r="L195" s="32"/>
      <c r="M195" s="175"/>
      <c r="N195" s="176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151</v>
      </c>
      <c r="AU195" s="16" t="s">
        <v>91</v>
      </c>
    </row>
    <row r="196" spans="1:65" s="2" customFormat="1" ht="21.6" customHeight="1">
      <c r="A196" s="31"/>
      <c r="B196" s="159"/>
      <c r="C196" s="160" t="s">
        <v>257</v>
      </c>
      <c r="D196" s="160" t="s">
        <v>144</v>
      </c>
      <c r="E196" s="161" t="s">
        <v>377</v>
      </c>
      <c r="F196" s="162" t="s">
        <v>378</v>
      </c>
      <c r="G196" s="163" t="s">
        <v>267</v>
      </c>
      <c r="H196" s="164">
        <v>19.524000000000001</v>
      </c>
      <c r="I196" s="165"/>
      <c r="J196" s="166">
        <f>ROUND(I196*H196,2)</f>
        <v>0</v>
      </c>
      <c r="K196" s="162" t="s">
        <v>148</v>
      </c>
      <c r="L196" s="32"/>
      <c r="M196" s="167" t="s">
        <v>1</v>
      </c>
      <c r="N196" s="168" t="s">
        <v>46</v>
      </c>
      <c r="O196" s="57"/>
      <c r="P196" s="169">
        <f>O196*H196</f>
        <v>0</v>
      </c>
      <c r="Q196" s="169">
        <v>0</v>
      </c>
      <c r="R196" s="169">
        <f>Q196*H196</f>
        <v>0</v>
      </c>
      <c r="S196" s="169">
        <v>0</v>
      </c>
      <c r="T196" s="17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1" t="s">
        <v>149</v>
      </c>
      <c r="AT196" s="171" t="s">
        <v>144</v>
      </c>
      <c r="AU196" s="171" t="s">
        <v>91</v>
      </c>
      <c r="AY196" s="16" t="s">
        <v>142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16" t="s">
        <v>21</v>
      </c>
      <c r="BK196" s="172">
        <f>ROUND(I196*H196,2)</f>
        <v>0</v>
      </c>
      <c r="BL196" s="16" t="s">
        <v>149</v>
      </c>
      <c r="BM196" s="171" t="s">
        <v>379</v>
      </c>
    </row>
    <row r="197" spans="1:65" s="2" customFormat="1" ht="19.2">
      <c r="A197" s="31"/>
      <c r="B197" s="32"/>
      <c r="C197" s="31"/>
      <c r="D197" s="173" t="s">
        <v>151</v>
      </c>
      <c r="E197" s="31"/>
      <c r="F197" s="174" t="s">
        <v>380</v>
      </c>
      <c r="G197" s="31"/>
      <c r="H197" s="31"/>
      <c r="I197" s="95"/>
      <c r="J197" s="31"/>
      <c r="K197" s="31"/>
      <c r="L197" s="32"/>
      <c r="M197" s="175"/>
      <c r="N197" s="176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151</v>
      </c>
      <c r="AU197" s="16" t="s">
        <v>91</v>
      </c>
    </row>
    <row r="198" spans="1:65" s="12" customFormat="1" ht="25.95" customHeight="1">
      <c r="B198" s="146"/>
      <c r="D198" s="147" t="s">
        <v>80</v>
      </c>
      <c r="E198" s="148" t="s">
        <v>381</v>
      </c>
      <c r="F198" s="148" t="s">
        <v>382</v>
      </c>
      <c r="I198" s="149"/>
      <c r="J198" s="150">
        <f>BK198</f>
        <v>0</v>
      </c>
      <c r="L198" s="146"/>
      <c r="M198" s="151"/>
      <c r="N198" s="152"/>
      <c r="O198" s="152"/>
      <c r="P198" s="153">
        <f>P199+P229</f>
        <v>0</v>
      </c>
      <c r="Q198" s="152"/>
      <c r="R198" s="153">
        <f>R199+R229</f>
        <v>0.28434542000000002</v>
      </c>
      <c r="S198" s="152"/>
      <c r="T198" s="154">
        <f>T199+T229</f>
        <v>0</v>
      </c>
      <c r="AR198" s="147" t="s">
        <v>91</v>
      </c>
      <c r="AT198" s="155" t="s">
        <v>80</v>
      </c>
      <c r="AU198" s="155" t="s">
        <v>81</v>
      </c>
      <c r="AY198" s="147" t="s">
        <v>142</v>
      </c>
      <c r="BK198" s="156">
        <f>BK199+BK229</f>
        <v>0</v>
      </c>
    </row>
    <row r="199" spans="1:65" s="12" customFormat="1" ht="22.8" customHeight="1">
      <c r="B199" s="146"/>
      <c r="D199" s="147" t="s">
        <v>80</v>
      </c>
      <c r="E199" s="157" t="s">
        <v>383</v>
      </c>
      <c r="F199" s="157" t="s">
        <v>384</v>
      </c>
      <c r="I199" s="149"/>
      <c r="J199" s="158">
        <f>BK199</f>
        <v>0</v>
      </c>
      <c r="L199" s="146"/>
      <c r="M199" s="151"/>
      <c r="N199" s="152"/>
      <c r="O199" s="152"/>
      <c r="P199" s="153">
        <f>SUM(P200:P228)</f>
        <v>0</v>
      </c>
      <c r="Q199" s="152"/>
      <c r="R199" s="153">
        <f>SUM(R200:R228)</f>
        <v>0.28353845</v>
      </c>
      <c r="S199" s="152"/>
      <c r="T199" s="154">
        <f>SUM(T200:T228)</f>
        <v>0</v>
      </c>
      <c r="AR199" s="147" t="s">
        <v>91</v>
      </c>
      <c r="AT199" s="155" t="s">
        <v>80</v>
      </c>
      <c r="AU199" s="155" t="s">
        <v>21</v>
      </c>
      <c r="AY199" s="147" t="s">
        <v>142</v>
      </c>
      <c r="BK199" s="156">
        <f>SUM(BK200:BK228)</f>
        <v>0</v>
      </c>
    </row>
    <row r="200" spans="1:65" s="2" customFormat="1" ht="14.4" customHeight="1">
      <c r="A200" s="31"/>
      <c r="B200" s="159"/>
      <c r="C200" s="160" t="s">
        <v>7</v>
      </c>
      <c r="D200" s="160" t="s">
        <v>144</v>
      </c>
      <c r="E200" s="161" t="s">
        <v>385</v>
      </c>
      <c r="F200" s="162" t="s">
        <v>386</v>
      </c>
      <c r="G200" s="163" t="s">
        <v>230</v>
      </c>
      <c r="H200" s="164">
        <v>9.6000000000000002E-2</v>
      </c>
      <c r="I200" s="165"/>
      <c r="J200" s="166">
        <f>ROUND(I200*H200,2)</f>
        <v>0</v>
      </c>
      <c r="K200" s="162" t="s">
        <v>148</v>
      </c>
      <c r="L200" s="32"/>
      <c r="M200" s="167" t="s">
        <v>1</v>
      </c>
      <c r="N200" s="168" t="s">
        <v>46</v>
      </c>
      <c r="O200" s="57"/>
      <c r="P200" s="169">
        <f>O200*H200</f>
        <v>0</v>
      </c>
      <c r="Q200" s="169">
        <v>5.0000000000000002E-5</v>
      </c>
      <c r="R200" s="169">
        <f>Q200*H200</f>
        <v>4.8000000000000006E-6</v>
      </c>
      <c r="S200" s="169">
        <v>0</v>
      </c>
      <c r="T200" s="17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1" t="s">
        <v>233</v>
      </c>
      <c r="AT200" s="171" t="s">
        <v>144</v>
      </c>
      <c r="AU200" s="171" t="s">
        <v>91</v>
      </c>
      <c r="AY200" s="16" t="s">
        <v>142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16" t="s">
        <v>21</v>
      </c>
      <c r="BK200" s="172">
        <f>ROUND(I200*H200,2)</f>
        <v>0</v>
      </c>
      <c r="BL200" s="16" t="s">
        <v>233</v>
      </c>
      <c r="BM200" s="171" t="s">
        <v>387</v>
      </c>
    </row>
    <row r="201" spans="1:65" s="2" customFormat="1" ht="10.199999999999999">
      <c r="A201" s="31"/>
      <c r="B201" s="32"/>
      <c r="C201" s="31"/>
      <c r="D201" s="173" t="s">
        <v>151</v>
      </c>
      <c r="E201" s="31"/>
      <c r="F201" s="174" t="s">
        <v>388</v>
      </c>
      <c r="G201" s="31"/>
      <c r="H201" s="31"/>
      <c r="I201" s="95"/>
      <c r="J201" s="31"/>
      <c r="K201" s="31"/>
      <c r="L201" s="32"/>
      <c r="M201" s="175"/>
      <c r="N201" s="176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151</v>
      </c>
      <c r="AU201" s="16" t="s">
        <v>91</v>
      </c>
    </row>
    <row r="202" spans="1:65" s="13" customFormat="1" ht="10.199999999999999">
      <c r="B202" s="177"/>
      <c r="D202" s="173" t="s">
        <v>153</v>
      </c>
      <c r="E202" s="178" t="s">
        <v>1</v>
      </c>
      <c r="F202" s="179" t="s">
        <v>389</v>
      </c>
      <c r="H202" s="180">
        <v>9.6000000000000002E-2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8" t="s">
        <v>153</v>
      </c>
      <c r="AU202" s="178" t="s">
        <v>91</v>
      </c>
      <c r="AV202" s="13" t="s">
        <v>91</v>
      </c>
      <c r="AW202" s="13" t="s">
        <v>36</v>
      </c>
      <c r="AX202" s="13" t="s">
        <v>21</v>
      </c>
      <c r="AY202" s="178" t="s">
        <v>142</v>
      </c>
    </row>
    <row r="203" spans="1:65" s="2" customFormat="1" ht="14.4" customHeight="1">
      <c r="A203" s="31"/>
      <c r="B203" s="159"/>
      <c r="C203" s="185" t="s">
        <v>270</v>
      </c>
      <c r="D203" s="185" t="s">
        <v>161</v>
      </c>
      <c r="E203" s="186" t="s">
        <v>390</v>
      </c>
      <c r="F203" s="187" t="s">
        <v>391</v>
      </c>
      <c r="G203" s="188" t="s">
        <v>392</v>
      </c>
      <c r="H203" s="189">
        <v>3</v>
      </c>
      <c r="I203" s="190"/>
      <c r="J203" s="191">
        <f>ROUND(I203*H203,2)</f>
        <v>0</v>
      </c>
      <c r="K203" s="187" t="s">
        <v>148</v>
      </c>
      <c r="L203" s="192"/>
      <c r="M203" s="193" t="s">
        <v>1</v>
      </c>
      <c r="N203" s="194" t="s">
        <v>46</v>
      </c>
      <c r="O203" s="57"/>
      <c r="P203" s="169">
        <f>O203*H203</f>
        <v>0</v>
      </c>
      <c r="Q203" s="169">
        <v>3.2000000000000001E-2</v>
      </c>
      <c r="R203" s="169">
        <f>Q203*H203</f>
        <v>9.6000000000000002E-2</v>
      </c>
      <c r="S203" s="169">
        <v>0</v>
      </c>
      <c r="T203" s="17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1" t="s">
        <v>393</v>
      </c>
      <c r="AT203" s="171" t="s">
        <v>161</v>
      </c>
      <c r="AU203" s="171" t="s">
        <v>91</v>
      </c>
      <c r="AY203" s="16" t="s">
        <v>142</v>
      </c>
      <c r="BE203" s="172">
        <f>IF(N203="základní",J203,0)</f>
        <v>0</v>
      </c>
      <c r="BF203" s="172">
        <f>IF(N203="snížená",J203,0)</f>
        <v>0</v>
      </c>
      <c r="BG203" s="172">
        <f>IF(N203="zákl. přenesená",J203,0)</f>
        <v>0</v>
      </c>
      <c r="BH203" s="172">
        <f>IF(N203="sníž. přenesená",J203,0)</f>
        <v>0</v>
      </c>
      <c r="BI203" s="172">
        <f>IF(N203="nulová",J203,0)</f>
        <v>0</v>
      </c>
      <c r="BJ203" s="16" t="s">
        <v>21</v>
      </c>
      <c r="BK203" s="172">
        <f>ROUND(I203*H203,2)</f>
        <v>0</v>
      </c>
      <c r="BL203" s="16" t="s">
        <v>233</v>
      </c>
      <c r="BM203" s="171" t="s">
        <v>394</v>
      </c>
    </row>
    <row r="204" spans="1:65" s="2" customFormat="1" ht="10.199999999999999">
      <c r="A204" s="31"/>
      <c r="B204" s="32"/>
      <c r="C204" s="31"/>
      <c r="D204" s="173" t="s">
        <v>151</v>
      </c>
      <c r="E204" s="31"/>
      <c r="F204" s="174" t="s">
        <v>395</v>
      </c>
      <c r="G204" s="31"/>
      <c r="H204" s="31"/>
      <c r="I204" s="95"/>
      <c r="J204" s="31"/>
      <c r="K204" s="31"/>
      <c r="L204" s="32"/>
      <c r="M204" s="175"/>
      <c r="N204" s="176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151</v>
      </c>
      <c r="AU204" s="16" t="s">
        <v>91</v>
      </c>
    </row>
    <row r="205" spans="1:65" s="2" customFormat="1" ht="14.4" customHeight="1">
      <c r="A205" s="31"/>
      <c r="B205" s="159"/>
      <c r="C205" s="160" t="s">
        <v>396</v>
      </c>
      <c r="D205" s="160" t="s">
        <v>144</v>
      </c>
      <c r="E205" s="161" t="s">
        <v>397</v>
      </c>
      <c r="F205" s="162" t="s">
        <v>398</v>
      </c>
      <c r="G205" s="163" t="s">
        <v>230</v>
      </c>
      <c r="H205" s="164">
        <v>19.05</v>
      </c>
      <c r="I205" s="165"/>
      <c r="J205" s="166">
        <f>ROUND(I205*H205,2)</f>
        <v>0</v>
      </c>
      <c r="K205" s="162" t="s">
        <v>148</v>
      </c>
      <c r="L205" s="32"/>
      <c r="M205" s="167" t="s">
        <v>1</v>
      </c>
      <c r="N205" s="168" t="s">
        <v>46</v>
      </c>
      <c r="O205" s="57"/>
      <c r="P205" s="169">
        <f>O205*H205</f>
        <v>0</v>
      </c>
      <c r="Q205" s="169">
        <v>6.0000000000000002E-5</v>
      </c>
      <c r="R205" s="169">
        <f>Q205*H205</f>
        <v>1.1430000000000001E-3</v>
      </c>
      <c r="S205" s="169">
        <v>0</v>
      </c>
      <c r="T205" s="17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1" t="s">
        <v>233</v>
      </c>
      <c r="AT205" s="171" t="s">
        <v>144</v>
      </c>
      <c r="AU205" s="171" t="s">
        <v>91</v>
      </c>
      <c r="AY205" s="16" t="s">
        <v>142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16" t="s">
        <v>21</v>
      </c>
      <c r="BK205" s="172">
        <f>ROUND(I205*H205,2)</f>
        <v>0</v>
      </c>
      <c r="BL205" s="16" t="s">
        <v>233</v>
      </c>
      <c r="BM205" s="171" t="s">
        <v>399</v>
      </c>
    </row>
    <row r="206" spans="1:65" s="2" customFormat="1" ht="10.199999999999999">
      <c r="A206" s="31"/>
      <c r="B206" s="32"/>
      <c r="C206" s="31"/>
      <c r="D206" s="173" t="s">
        <v>151</v>
      </c>
      <c r="E206" s="31"/>
      <c r="F206" s="174" t="s">
        <v>400</v>
      </c>
      <c r="G206" s="31"/>
      <c r="H206" s="31"/>
      <c r="I206" s="95"/>
      <c r="J206" s="31"/>
      <c r="K206" s="31"/>
      <c r="L206" s="32"/>
      <c r="M206" s="175"/>
      <c r="N206" s="176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151</v>
      </c>
      <c r="AU206" s="16" t="s">
        <v>91</v>
      </c>
    </row>
    <row r="207" spans="1:65" s="13" customFormat="1" ht="10.199999999999999">
      <c r="B207" s="177"/>
      <c r="D207" s="173" t="s">
        <v>153</v>
      </c>
      <c r="E207" s="178" t="s">
        <v>1</v>
      </c>
      <c r="F207" s="179" t="s">
        <v>401</v>
      </c>
      <c r="H207" s="180">
        <v>19.05</v>
      </c>
      <c r="I207" s="181"/>
      <c r="L207" s="177"/>
      <c r="M207" s="182"/>
      <c r="N207" s="183"/>
      <c r="O207" s="183"/>
      <c r="P207" s="183"/>
      <c r="Q207" s="183"/>
      <c r="R207" s="183"/>
      <c r="S207" s="183"/>
      <c r="T207" s="184"/>
      <c r="AT207" s="178" t="s">
        <v>153</v>
      </c>
      <c r="AU207" s="178" t="s">
        <v>91</v>
      </c>
      <c r="AV207" s="13" t="s">
        <v>91</v>
      </c>
      <c r="AW207" s="13" t="s">
        <v>36</v>
      </c>
      <c r="AX207" s="13" t="s">
        <v>21</v>
      </c>
      <c r="AY207" s="178" t="s">
        <v>142</v>
      </c>
    </row>
    <row r="208" spans="1:65" s="2" customFormat="1" ht="14.4" customHeight="1">
      <c r="A208" s="31"/>
      <c r="B208" s="159"/>
      <c r="C208" s="185" t="s">
        <v>402</v>
      </c>
      <c r="D208" s="185" t="s">
        <v>161</v>
      </c>
      <c r="E208" s="186" t="s">
        <v>403</v>
      </c>
      <c r="F208" s="187" t="s">
        <v>404</v>
      </c>
      <c r="G208" s="188" t="s">
        <v>405</v>
      </c>
      <c r="H208" s="189">
        <v>1</v>
      </c>
      <c r="I208" s="190"/>
      <c r="J208" s="191">
        <f>ROUND(I208*H208,2)</f>
        <v>0</v>
      </c>
      <c r="K208" s="187" t="s">
        <v>1</v>
      </c>
      <c r="L208" s="192"/>
      <c r="M208" s="193" t="s">
        <v>1</v>
      </c>
      <c r="N208" s="194" t="s">
        <v>46</v>
      </c>
      <c r="O208" s="57"/>
      <c r="P208" s="169">
        <f>O208*H208</f>
        <v>0</v>
      </c>
      <c r="Q208" s="169">
        <v>1.9E-2</v>
      </c>
      <c r="R208" s="169">
        <f>Q208*H208</f>
        <v>1.9E-2</v>
      </c>
      <c r="S208" s="169">
        <v>0</v>
      </c>
      <c r="T208" s="17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1" t="s">
        <v>393</v>
      </c>
      <c r="AT208" s="171" t="s">
        <v>161</v>
      </c>
      <c r="AU208" s="171" t="s">
        <v>91</v>
      </c>
      <c r="AY208" s="16" t="s">
        <v>142</v>
      </c>
      <c r="BE208" s="172">
        <f>IF(N208="základní",J208,0)</f>
        <v>0</v>
      </c>
      <c r="BF208" s="172">
        <f>IF(N208="snížená",J208,0)</f>
        <v>0</v>
      </c>
      <c r="BG208" s="172">
        <f>IF(N208="zákl. přenesená",J208,0)</f>
        <v>0</v>
      </c>
      <c r="BH208" s="172">
        <f>IF(N208="sníž. přenesená",J208,0)</f>
        <v>0</v>
      </c>
      <c r="BI208" s="172">
        <f>IF(N208="nulová",J208,0)</f>
        <v>0</v>
      </c>
      <c r="BJ208" s="16" t="s">
        <v>21</v>
      </c>
      <c r="BK208" s="172">
        <f>ROUND(I208*H208,2)</f>
        <v>0</v>
      </c>
      <c r="BL208" s="16" t="s">
        <v>233</v>
      </c>
      <c r="BM208" s="171" t="s">
        <v>406</v>
      </c>
    </row>
    <row r="209" spans="1:65" s="2" customFormat="1" ht="10.199999999999999">
      <c r="A209" s="31"/>
      <c r="B209" s="32"/>
      <c r="C209" s="31"/>
      <c r="D209" s="173" t="s">
        <v>151</v>
      </c>
      <c r="E209" s="31"/>
      <c r="F209" s="174" t="s">
        <v>404</v>
      </c>
      <c r="G209" s="31"/>
      <c r="H209" s="31"/>
      <c r="I209" s="95"/>
      <c r="J209" s="31"/>
      <c r="K209" s="31"/>
      <c r="L209" s="32"/>
      <c r="M209" s="175"/>
      <c r="N209" s="176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151</v>
      </c>
      <c r="AU209" s="16" t="s">
        <v>91</v>
      </c>
    </row>
    <row r="210" spans="1:65" s="2" customFormat="1" ht="14.4" customHeight="1">
      <c r="A210" s="31"/>
      <c r="B210" s="159"/>
      <c r="C210" s="160" t="s">
        <v>407</v>
      </c>
      <c r="D210" s="160" t="s">
        <v>144</v>
      </c>
      <c r="E210" s="161" t="s">
        <v>408</v>
      </c>
      <c r="F210" s="162" t="s">
        <v>409</v>
      </c>
      <c r="G210" s="163" t="s">
        <v>230</v>
      </c>
      <c r="H210" s="164">
        <v>64.613</v>
      </c>
      <c r="I210" s="165"/>
      <c r="J210" s="166">
        <f>ROUND(I210*H210,2)</f>
        <v>0</v>
      </c>
      <c r="K210" s="162" t="s">
        <v>148</v>
      </c>
      <c r="L210" s="32"/>
      <c r="M210" s="167" t="s">
        <v>1</v>
      </c>
      <c r="N210" s="168" t="s">
        <v>46</v>
      </c>
      <c r="O210" s="57"/>
      <c r="P210" s="169">
        <f>O210*H210</f>
        <v>0</v>
      </c>
      <c r="Q210" s="169">
        <v>5.0000000000000002E-5</v>
      </c>
      <c r="R210" s="169">
        <f>Q210*H210</f>
        <v>3.2306500000000003E-3</v>
      </c>
      <c r="S210" s="169">
        <v>0</v>
      </c>
      <c r="T210" s="17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1" t="s">
        <v>233</v>
      </c>
      <c r="AT210" s="171" t="s">
        <v>144</v>
      </c>
      <c r="AU210" s="171" t="s">
        <v>91</v>
      </c>
      <c r="AY210" s="16" t="s">
        <v>142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16" t="s">
        <v>21</v>
      </c>
      <c r="BK210" s="172">
        <f>ROUND(I210*H210,2)</f>
        <v>0</v>
      </c>
      <c r="BL210" s="16" t="s">
        <v>233</v>
      </c>
      <c r="BM210" s="171" t="s">
        <v>410</v>
      </c>
    </row>
    <row r="211" spans="1:65" s="2" customFormat="1" ht="10.199999999999999">
      <c r="A211" s="31"/>
      <c r="B211" s="32"/>
      <c r="C211" s="31"/>
      <c r="D211" s="173" t="s">
        <v>151</v>
      </c>
      <c r="E211" s="31"/>
      <c r="F211" s="174" t="s">
        <v>411</v>
      </c>
      <c r="G211" s="31"/>
      <c r="H211" s="31"/>
      <c r="I211" s="95"/>
      <c r="J211" s="31"/>
      <c r="K211" s="31"/>
      <c r="L211" s="32"/>
      <c r="M211" s="175"/>
      <c r="N211" s="176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151</v>
      </c>
      <c r="AU211" s="16" t="s">
        <v>91</v>
      </c>
    </row>
    <row r="212" spans="1:65" s="13" customFormat="1" ht="10.199999999999999">
      <c r="B212" s="177"/>
      <c r="D212" s="173" t="s">
        <v>153</v>
      </c>
      <c r="E212" s="178" t="s">
        <v>1</v>
      </c>
      <c r="F212" s="179" t="s">
        <v>412</v>
      </c>
      <c r="H212" s="180">
        <v>41.87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153</v>
      </c>
      <c r="AU212" s="178" t="s">
        <v>91</v>
      </c>
      <c r="AV212" s="13" t="s">
        <v>91</v>
      </c>
      <c r="AW212" s="13" t="s">
        <v>36</v>
      </c>
      <c r="AX212" s="13" t="s">
        <v>81</v>
      </c>
      <c r="AY212" s="178" t="s">
        <v>142</v>
      </c>
    </row>
    <row r="213" spans="1:65" s="13" customFormat="1" ht="10.199999999999999">
      <c r="B213" s="177"/>
      <c r="D213" s="173" t="s">
        <v>153</v>
      </c>
      <c r="E213" s="178" t="s">
        <v>1</v>
      </c>
      <c r="F213" s="179" t="s">
        <v>413</v>
      </c>
      <c r="H213" s="180">
        <v>22.742999999999999</v>
      </c>
      <c r="I213" s="181"/>
      <c r="L213" s="177"/>
      <c r="M213" s="182"/>
      <c r="N213" s="183"/>
      <c r="O213" s="183"/>
      <c r="P213" s="183"/>
      <c r="Q213" s="183"/>
      <c r="R213" s="183"/>
      <c r="S213" s="183"/>
      <c r="T213" s="184"/>
      <c r="AT213" s="178" t="s">
        <v>153</v>
      </c>
      <c r="AU213" s="178" t="s">
        <v>91</v>
      </c>
      <c r="AV213" s="13" t="s">
        <v>91</v>
      </c>
      <c r="AW213" s="13" t="s">
        <v>36</v>
      </c>
      <c r="AX213" s="13" t="s">
        <v>81</v>
      </c>
      <c r="AY213" s="178" t="s">
        <v>142</v>
      </c>
    </row>
    <row r="214" spans="1:65" s="2" customFormat="1" ht="14.4" customHeight="1">
      <c r="A214" s="31"/>
      <c r="B214" s="159"/>
      <c r="C214" s="185" t="s">
        <v>414</v>
      </c>
      <c r="D214" s="185" t="s">
        <v>161</v>
      </c>
      <c r="E214" s="186" t="s">
        <v>415</v>
      </c>
      <c r="F214" s="187" t="s">
        <v>416</v>
      </c>
      <c r="G214" s="188" t="s">
        <v>405</v>
      </c>
      <c r="H214" s="189">
        <v>1</v>
      </c>
      <c r="I214" s="190"/>
      <c r="J214" s="191">
        <f>ROUND(I214*H214,2)</f>
        <v>0</v>
      </c>
      <c r="K214" s="187" t="s">
        <v>1</v>
      </c>
      <c r="L214" s="192"/>
      <c r="M214" s="193" t="s">
        <v>1</v>
      </c>
      <c r="N214" s="194" t="s">
        <v>46</v>
      </c>
      <c r="O214" s="57"/>
      <c r="P214" s="169">
        <f>O214*H214</f>
        <v>0</v>
      </c>
      <c r="Q214" s="169">
        <v>4.1869999999999997E-2</v>
      </c>
      <c r="R214" s="169">
        <f>Q214*H214</f>
        <v>4.1869999999999997E-2</v>
      </c>
      <c r="S214" s="169">
        <v>0</v>
      </c>
      <c r="T214" s="17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1" t="s">
        <v>393</v>
      </c>
      <c r="AT214" s="171" t="s">
        <v>161</v>
      </c>
      <c r="AU214" s="171" t="s">
        <v>91</v>
      </c>
      <c r="AY214" s="16" t="s">
        <v>142</v>
      </c>
      <c r="BE214" s="172">
        <f>IF(N214="základní",J214,0)</f>
        <v>0</v>
      </c>
      <c r="BF214" s="172">
        <f>IF(N214="snížená",J214,0)</f>
        <v>0</v>
      </c>
      <c r="BG214" s="172">
        <f>IF(N214="zákl. přenesená",J214,0)</f>
        <v>0</v>
      </c>
      <c r="BH214" s="172">
        <f>IF(N214="sníž. přenesená",J214,0)</f>
        <v>0</v>
      </c>
      <c r="BI214" s="172">
        <f>IF(N214="nulová",J214,0)</f>
        <v>0</v>
      </c>
      <c r="BJ214" s="16" t="s">
        <v>21</v>
      </c>
      <c r="BK214" s="172">
        <f>ROUND(I214*H214,2)</f>
        <v>0</v>
      </c>
      <c r="BL214" s="16" t="s">
        <v>233</v>
      </c>
      <c r="BM214" s="171" t="s">
        <v>417</v>
      </c>
    </row>
    <row r="215" spans="1:65" s="2" customFormat="1" ht="10.199999999999999">
      <c r="A215" s="31"/>
      <c r="B215" s="32"/>
      <c r="C215" s="31"/>
      <c r="D215" s="173" t="s">
        <v>151</v>
      </c>
      <c r="E215" s="31"/>
      <c r="F215" s="174" t="s">
        <v>416</v>
      </c>
      <c r="G215" s="31"/>
      <c r="H215" s="31"/>
      <c r="I215" s="95"/>
      <c r="J215" s="31"/>
      <c r="K215" s="31"/>
      <c r="L215" s="32"/>
      <c r="M215" s="175"/>
      <c r="N215" s="176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151</v>
      </c>
      <c r="AU215" s="16" t="s">
        <v>91</v>
      </c>
    </row>
    <row r="216" spans="1:65" s="2" customFormat="1" ht="14.4" customHeight="1">
      <c r="A216" s="31"/>
      <c r="B216" s="159"/>
      <c r="C216" s="185" t="s">
        <v>418</v>
      </c>
      <c r="D216" s="185" t="s">
        <v>161</v>
      </c>
      <c r="E216" s="186" t="s">
        <v>419</v>
      </c>
      <c r="F216" s="187" t="s">
        <v>420</v>
      </c>
      <c r="G216" s="188" t="s">
        <v>267</v>
      </c>
      <c r="H216" s="189">
        <v>2.5000000000000001E-2</v>
      </c>
      <c r="I216" s="190"/>
      <c r="J216" s="191">
        <f>ROUND(I216*H216,2)</f>
        <v>0</v>
      </c>
      <c r="K216" s="187" t="s">
        <v>148</v>
      </c>
      <c r="L216" s="192"/>
      <c r="M216" s="193" t="s">
        <v>1</v>
      </c>
      <c r="N216" s="194" t="s">
        <v>46</v>
      </c>
      <c r="O216" s="57"/>
      <c r="P216" s="169">
        <f>O216*H216</f>
        <v>0</v>
      </c>
      <c r="Q216" s="169">
        <v>1</v>
      </c>
      <c r="R216" s="169">
        <f>Q216*H216</f>
        <v>2.5000000000000001E-2</v>
      </c>
      <c r="S216" s="169">
        <v>0</v>
      </c>
      <c r="T216" s="17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1" t="s">
        <v>393</v>
      </c>
      <c r="AT216" s="171" t="s">
        <v>161</v>
      </c>
      <c r="AU216" s="171" t="s">
        <v>91</v>
      </c>
      <c r="AY216" s="16" t="s">
        <v>142</v>
      </c>
      <c r="BE216" s="172">
        <f>IF(N216="základní",J216,0)</f>
        <v>0</v>
      </c>
      <c r="BF216" s="172">
        <f>IF(N216="snížená",J216,0)</f>
        <v>0</v>
      </c>
      <c r="BG216" s="172">
        <f>IF(N216="zákl. přenesená",J216,0)</f>
        <v>0</v>
      </c>
      <c r="BH216" s="172">
        <f>IF(N216="sníž. přenesená",J216,0)</f>
        <v>0</v>
      </c>
      <c r="BI216" s="172">
        <f>IF(N216="nulová",J216,0)</f>
        <v>0</v>
      </c>
      <c r="BJ216" s="16" t="s">
        <v>21</v>
      </c>
      <c r="BK216" s="172">
        <f>ROUND(I216*H216,2)</f>
        <v>0</v>
      </c>
      <c r="BL216" s="16" t="s">
        <v>233</v>
      </c>
      <c r="BM216" s="171" t="s">
        <v>421</v>
      </c>
    </row>
    <row r="217" spans="1:65" s="2" customFormat="1" ht="10.199999999999999">
      <c r="A217" s="31"/>
      <c r="B217" s="32"/>
      <c r="C217" s="31"/>
      <c r="D217" s="173" t="s">
        <v>151</v>
      </c>
      <c r="E217" s="31"/>
      <c r="F217" s="174" t="s">
        <v>420</v>
      </c>
      <c r="G217" s="31"/>
      <c r="H217" s="31"/>
      <c r="I217" s="95"/>
      <c r="J217" s="31"/>
      <c r="K217" s="31"/>
      <c r="L217" s="32"/>
      <c r="M217" s="175"/>
      <c r="N217" s="176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151</v>
      </c>
      <c r="AU217" s="16" t="s">
        <v>91</v>
      </c>
    </row>
    <row r="218" spans="1:65" s="2" customFormat="1" ht="19.2">
      <c r="A218" s="31"/>
      <c r="B218" s="32"/>
      <c r="C218" s="31"/>
      <c r="D218" s="173" t="s">
        <v>422</v>
      </c>
      <c r="E218" s="31"/>
      <c r="F218" s="199" t="s">
        <v>423</v>
      </c>
      <c r="G218" s="31"/>
      <c r="H218" s="31"/>
      <c r="I218" s="95"/>
      <c r="J218" s="31"/>
      <c r="K218" s="31"/>
      <c r="L218" s="32"/>
      <c r="M218" s="175"/>
      <c r="N218" s="176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422</v>
      </c>
      <c r="AU218" s="16" t="s">
        <v>91</v>
      </c>
    </row>
    <row r="219" spans="1:65" s="13" customFormat="1" ht="10.199999999999999">
      <c r="B219" s="177"/>
      <c r="D219" s="173" t="s">
        <v>153</v>
      </c>
      <c r="E219" s="178" t="s">
        <v>1</v>
      </c>
      <c r="F219" s="179" t="s">
        <v>424</v>
      </c>
      <c r="H219" s="180">
        <v>2.5000000000000001E-2</v>
      </c>
      <c r="I219" s="181"/>
      <c r="L219" s="177"/>
      <c r="M219" s="182"/>
      <c r="N219" s="183"/>
      <c r="O219" s="183"/>
      <c r="P219" s="183"/>
      <c r="Q219" s="183"/>
      <c r="R219" s="183"/>
      <c r="S219" s="183"/>
      <c r="T219" s="184"/>
      <c r="AT219" s="178" t="s">
        <v>153</v>
      </c>
      <c r="AU219" s="178" t="s">
        <v>91</v>
      </c>
      <c r="AV219" s="13" t="s">
        <v>91</v>
      </c>
      <c r="AW219" s="13" t="s">
        <v>36</v>
      </c>
      <c r="AX219" s="13" t="s">
        <v>21</v>
      </c>
      <c r="AY219" s="178" t="s">
        <v>142</v>
      </c>
    </row>
    <row r="220" spans="1:65" s="2" customFormat="1" ht="14.4" customHeight="1">
      <c r="A220" s="31"/>
      <c r="B220" s="159"/>
      <c r="C220" s="160" t="s">
        <v>425</v>
      </c>
      <c r="D220" s="160" t="s">
        <v>144</v>
      </c>
      <c r="E220" s="161" t="s">
        <v>426</v>
      </c>
      <c r="F220" s="162" t="s">
        <v>427</v>
      </c>
      <c r="G220" s="163" t="s">
        <v>230</v>
      </c>
      <c r="H220" s="164">
        <v>85.8</v>
      </c>
      <c r="I220" s="165"/>
      <c r="J220" s="166">
        <f>ROUND(I220*H220,2)</f>
        <v>0</v>
      </c>
      <c r="K220" s="162" t="s">
        <v>148</v>
      </c>
      <c r="L220" s="32"/>
      <c r="M220" s="167" t="s">
        <v>1</v>
      </c>
      <c r="N220" s="168" t="s">
        <v>46</v>
      </c>
      <c r="O220" s="57"/>
      <c r="P220" s="169">
        <f>O220*H220</f>
        <v>0</v>
      </c>
      <c r="Q220" s="169">
        <v>5.0000000000000002E-5</v>
      </c>
      <c r="R220" s="169">
        <f>Q220*H220</f>
        <v>4.2900000000000004E-3</v>
      </c>
      <c r="S220" s="169">
        <v>0</v>
      </c>
      <c r="T220" s="17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1" t="s">
        <v>233</v>
      </c>
      <c r="AT220" s="171" t="s">
        <v>144</v>
      </c>
      <c r="AU220" s="171" t="s">
        <v>91</v>
      </c>
      <c r="AY220" s="16" t="s">
        <v>142</v>
      </c>
      <c r="BE220" s="172">
        <f>IF(N220="základní",J220,0)</f>
        <v>0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16" t="s">
        <v>21</v>
      </c>
      <c r="BK220" s="172">
        <f>ROUND(I220*H220,2)</f>
        <v>0</v>
      </c>
      <c r="BL220" s="16" t="s">
        <v>233</v>
      </c>
      <c r="BM220" s="171" t="s">
        <v>428</v>
      </c>
    </row>
    <row r="221" spans="1:65" s="2" customFormat="1" ht="10.199999999999999">
      <c r="A221" s="31"/>
      <c r="B221" s="32"/>
      <c r="C221" s="31"/>
      <c r="D221" s="173" t="s">
        <v>151</v>
      </c>
      <c r="E221" s="31"/>
      <c r="F221" s="174" t="s">
        <v>429</v>
      </c>
      <c r="G221" s="31"/>
      <c r="H221" s="31"/>
      <c r="I221" s="95"/>
      <c r="J221" s="31"/>
      <c r="K221" s="31"/>
      <c r="L221" s="32"/>
      <c r="M221" s="175"/>
      <c r="N221" s="176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151</v>
      </c>
      <c r="AU221" s="16" t="s">
        <v>91</v>
      </c>
    </row>
    <row r="222" spans="1:65" s="13" customFormat="1" ht="10.199999999999999">
      <c r="B222" s="177"/>
      <c r="D222" s="173" t="s">
        <v>153</v>
      </c>
      <c r="E222" s="178" t="s">
        <v>1</v>
      </c>
      <c r="F222" s="179" t="s">
        <v>430</v>
      </c>
      <c r="H222" s="180">
        <v>85.8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153</v>
      </c>
      <c r="AU222" s="178" t="s">
        <v>91</v>
      </c>
      <c r="AV222" s="13" t="s">
        <v>91</v>
      </c>
      <c r="AW222" s="13" t="s">
        <v>36</v>
      </c>
      <c r="AX222" s="13" t="s">
        <v>81</v>
      </c>
      <c r="AY222" s="178" t="s">
        <v>142</v>
      </c>
    </row>
    <row r="223" spans="1:65" s="2" customFormat="1" ht="14.4" customHeight="1">
      <c r="A223" s="31"/>
      <c r="B223" s="159"/>
      <c r="C223" s="185" t="s">
        <v>431</v>
      </c>
      <c r="D223" s="185" t="s">
        <v>161</v>
      </c>
      <c r="E223" s="186" t="s">
        <v>432</v>
      </c>
      <c r="F223" s="187" t="s">
        <v>433</v>
      </c>
      <c r="G223" s="188" t="s">
        <v>267</v>
      </c>
      <c r="H223" s="189">
        <v>9.2999999999999999E-2</v>
      </c>
      <c r="I223" s="190"/>
      <c r="J223" s="191">
        <f>ROUND(I223*H223,2)</f>
        <v>0</v>
      </c>
      <c r="K223" s="187" t="s">
        <v>148</v>
      </c>
      <c r="L223" s="192"/>
      <c r="M223" s="193" t="s">
        <v>1</v>
      </c>
      <c r="N223" s="194" t="s">
        <v>46</v>
      </c>
      <c r="O223" s="57"/>
      <c r="P223" s="169">
        <f>O223*H223</f>
        <v>0</v>
      </c>
      <c r="Q223" s="169">
        <v>1</v>
      </c>
      <c r="R223" s="169">
        <f>Q223*H223</f>
        <v>9.2999999999999999E-2</v>
      </c>
      <c r="S223" s="169">
        <v>0</v>
      </c>
      <c r="T223" s="17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1" t="s">
        <v>393</v>
      </c>
      <c r="AT223" s="171" t="s">
        <v>161</v>
      </c>
      <c r="AU223" s="171" t="s">
        <v>91</v>
      </c>
      <c r="AY223" s="16" t="s">
        <v>142</v>
      </c>
      <c r="BE223" s="172">
        <f>IF(N223="základní",J223,0)</f>
        <v>0</v>
      </c>
      <c r="BF223" s="172">
        <f>IF(N223="snížená",J223,0)</f>
        <v>0</v>
      </c>
      <c r="BG223" s="172">
        <f>IF(N223="zákl. přenesená",J223,0)</f>
        <v>0</v>
      </c>
      <c r="BH223" s="172">
        <f>IF(N223="sníž. přenesená",J223,0)</f>
        <v>0</v>
      </c>
      <c r="BI223" s="172">
        <f>IF(N223="nulová",J223,0)</f>
        <v>0</v>
      </c>
      <c r="BJ223" s="16" t="s">
        <v>21</v>
      </c>
      <c r="BK223" s="172">
        <f>ROUND(I223*H223,2)</f>
        <v>0</v>
      </c>
      <c r="BL223" s="16" t="s">
        <v>233</v>
      </c>
      <c r="BM223" s="171" t="s">
        <v>434</v>
      </c>
    </row>
    <row r="224" spans="1:65" s="2" customFormat="1" ht="10.199999999999999">
      <c r="A224" s="31"/>
      <c r="B224" s="32"/>
      <c r="C224" s="31"/>
      <c r="D224" s="173" t="s">
        <v>151</v>
      </c>
      <c r="E224" s="31"/>
      <c r="F224" s="174" t="s">
        <v>433</v>
      </c>
      <c r="G224" s="31"/>
      <c r="H224" s="31"/>
      <c r="I224" s="95"/>
      <c r="J224" s="31"/>
      <c r="K224" s="31"/>
      <c r="L224" s="32"/>
      <c r="M224" s="175"/>
      <c r="N224" s="176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151</v>
      </c>
      <c r="AU224" s="16" t="s">
        <v>91</v>
      </c>
    </row>
    <row r="225" spans="1:65" s="2" customFormat="1" ht="19.2">
      <c r="A225" s="31"/>
      <c r="B225" s="32"/>
      <c r="C225" s="31"/>
      <c r="D225" s="173" t="s">
        <v>422</v>
      </c>
      <c r="E225" s="31"/>
      <c r="F225" s="199" t="s">
        <v>435</v>
      </c>
      <c r="G225" s="31"/>
      <c r="H225" s="31"/>
      <c r="I225" s="95"/>
      <c r="J225" s="31"/>
      <c r="K225" s="31"/>
      <c r="L225" s="32"/>
      <c r="M225" s="175"/>
      <c r="N225" s="176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422</v>
      </c>
      <c r="AU225" s="16" t="s">
        <v>91</v>
      </c>
    </row>
    <row r="226" spans="1:65" s="13" customFormat="1" ht="10.199999999999999">
      <c r="B226" s="177"/>
      <c r="D226" s="173" t="s">
        <v>153</v>
      </c>
      <c r="E226" s="178" t="s">
        <v>1</v>
      </c>
      <c r="F226" s="179" t="s">
        <v>436</v>
      </c>
      <c r="H226" s="180">
        <v>9.2999999999999999E-2</v>
      </c>
      <c r="I226" s="181"/>
      <c r="L226" s="177"/>
      <c r="M226" s="182"/>
      <c r="N226" s="183"/>
      <c r="O226" s="183"/>
      <c r="P226" s="183"/>
      <c r="Q226" s="183"/>
      <c r="R226" s="183"/>
      <c r="S226" s="183"/>
      <c r="T226" s="184"/>
      <c r="AT226" s="178" t="s">
        <v>153</v>
      </c>
      <c r="AU226" s="178" t="s">
        <v>91</v>
      </c>
      <c r="AV226" s="13" t="s">
        <v>91</v>
      </c>
      <c r="AW226" s="13" t="s">
        <v>36</v>
      </c>
      <c r="AX226" s="13" t="s">
        <v>21</v>
      </c>
      <c r="AY226" s="178" t="s">
        <v>142</v>
      </c>
    </row>
    <row r="227" spans="1:65" s="2" customFormat="1" ht="14.4" customHeight="1">
      <c r="A227" s="31"/>
      <c r="B227" s="159"/>
      <c r="C227" s="160" t="s">
        <v>437</v>
      </c>
      <c r="D227" s="160" t="s">
        <v>144</v>
      </c>
      <c r="E227" s="161" t="s">
        <v>438</v>
      </c>
      <c r="F227" s="162" t="s">
        <v>439</v>
      </c>
      <c r="G227" s="163" t="s">
        <v>267</v>
      </c>
      <c r="H227" s="164">
        <v>0.28399999999999997</v>
      </c>
      <c r="I227" s="165"/>
      <c r="J227" s="166">
        <f>ROUND(I227*H227,2)</f>
        <v>0</v>
      </c>
      <c r="K227" s="162" t="s">
        <v>148</v>
      </c>
      <c r="L227" s="32"/>
      <c r="M227" s="167" t="s">
        <v>1</v>
      </c>
      <c r="N227" s="168" t="s">
        <v>46</v>
      </c>
      <c r="O227" s="57"/>
      <c r="P227" s="169">
        <f>O227*H227</f>
        <v>0</v>
      </c>
      <c r="Q227" s="169">
        <v>0</v>
      </c>
      <c r="R227" s="169">
        <f>Q227*H227</f>
        <v>0</v>
      </c>
      <c r="S227" s="169">
        <v>0</v>
      </c>
      <c r="T227" s="17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1" t="s">
        <v>233</v>
      </c>
      <c r="AT227" s="171" t="s">
        <v>144</v>
      </c>
      <c r="AU227" s="171" t="s">
        <v>91</v>
      </c>
      <c r="AY227" s="16" t="s">
        <v>142</v>
      </c>
      <c r="BE227" s="172">
        <f>IF(N227="základní",J227,0)</f>
        <v>0</v>
      </c>
      <c r="BF227" s="172">
        <f>IF(N227="snížená",J227,0)</f>
        <v>0</v>
      </c>
      <c r="BG227" s="172">
        <f>IF(N227="zákl. přenesená",J227,0)</f>
        <v>0</v>
      </c>
      <c r="BH227" s="172">
        <f>IF(N227="sníž. přenesená",J227,0)</f>
        <v>0</v>
      </c>
      <c r="BI227" s="172">
        <f>IF(N227="nulová",J227,0)</f>
        <v>0</v>
      </c>
      <c r="BJ227" s="16" t="s">
        <v>21</v>
      </c>
      <c r="BK227" s="172">
        <f>ROUND(I227*H227,2)</f>
        <v>0</v>
      </c>
      <c r="BL227" s="16" t="s">
        <v>233</v>
      </c>
      <c r="BM227" s="171" t="s">
        <v>440</v>
      </c>
    </row>
    <row r="228" spans="1:65" s="2" customFormat="1" ht="19.2">
      <c r="A228" s="31"/>
      <c r="B228" s="32"/>
      <c r="C228" s="31"/>
      <c r="D228" s="173" t="s">
        <v>151</v>
      </c>
      <c r="E228" s="31"/>
      <c r="F228" s="174" t="s">
        <v>441</v>
      </c>
      <c r="G228" s="31"/>
      <c r="H228" s="31"/>
      <c r="I228" s="95"/>
      <c r="J228" s="31"/>
      <c r="K228" s="31"/>
      <c r="L228" s="32"/>
      <c r="M228" s="175"/>
      <c r="N228" s="176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151</v>
      </c>
      <c r="AU228" s="16" t="s">
        <v>91</v>
      </c>
    </row>
    <row r="229" spans="1:65" s="12" customFormat="1" ht="22.8" customHeight="1">
      <c r="B229" s="146"/>
      <c r="D229" s="147" t="s">
        <v>80</v>
      </c>
      <c r="E229" s="157" t="s">
        <v>442</v>
      </c>
      <c r="F229" s="157" t="s">
        <v>443</v>
      </c>
      <c r="I229" s="149"/>
      <c r="J229" s="158">
        <f>BK229</f>
        <v>0</v>
      </c>
      <c r="L229" s="146"/>
      <c r="M229" s="151"/>
      <c r="N229" s="152"/>
      <c r="O229" s="152"/>
      <c r="P229" s="153">
        <f>SUM(P230:P234)</f>
        <v>0</v>
      </c>
      <c r="Q229" s="152"/>
      <c r="R229" s="153">
        <f>SUM(R230:R234)</f>
        <v>8.0696999999999995E-4</v>
      </c>
      <c r="S229" s="152"/>
      <c r="T229" s="154">
        <f>SUM(T230:T234)</f>
        <v>0</v>
      </c>
      <c r="AR229" s="147" t="s">
        <v>91</v>
      </c>
      <c r="AT229" s="155" t="s">
        <v>80</v>
      </c>
      <c r="AU229" s="155" t="s">
        <v>21</v>
      </c>
      <c r="AY229" s="147" t="s">
        <v>142</v>
      </c>
      <c r="BK229" s="156">
        <f>SUM(BK230:BK234)</f>
        <v>0</v>
      </c>
    </row>
    <row r="230" spans="1:65" s="2" customFormat="1" ht="14.4" customHeight="1">
      <c r="A230" s="31"/>
      <c r="B230" s="159"/>
      <c r="C230" s="160" t="s">
        <v>444</v>
      </c>
      <c r="D230" s="160" t="s">
        <v>144</v>
      </c>
      <c r="E230" s="161" t="s">
        <v>445</v>
      </c>
      <c r="F230" s="162" t="s">
        <v>446</v>
      </c>
      <c r="G230" s="163" t="s">
        <v>224</v>
      </c>
      <c r="H230" s="164">
        <v>2.181</v>
      </c>
      <c r="I230" s="165"/>
      <c r="J230" s="166">
        <f>ROUND(I230*H230,2)</f>
        <v>0</v>
      </c>
      <c r="K230" s="162" t="s">
        <v>148</v>
      </c>
      <c r="L230" s="32"/>
      <c r="M230" s="167" t="s">
        <v>1</v>
      </c>
      <c r="N230" s="168" t="s">
        <v>46</v>
      </c>
      <c r="O230" s="57"/>
      <c r="P230" s="169">
        <f>O230*H230</f>
        <v>0</v>
      </c>
      <c r="Q230" s="169">
        <v>1.3999999999999999E-4</v>
      </c>
      <c r="R230" s="169">
        <f>Q230*H230</f>
        <v>3.0533999999999997E-4</v>
      </c>
      <c r="S230" s="169">
        <v>0</v>
      </c>
      <c r="T230" s="17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1" t="s">
        <v>233</v>
      </c>
      <c r="AT230" s="171" t="s">
        <v>144</v>
      </c>
      <c r="AU230" s="171" t="s">
        <v>91</v>
      </c>
      <c r="AY230" s="16" t="s">
        <v>142</v>
      </c>
      <c r="BE230" s="172">
        <f>IF(N230="základní",J230,0)</f>
        <v>0</v>
      </c>
      <c r="BF230" s="172">
        <f>IF(N230="snížená",J230,0)</f>
        <v>0</v>
      </c>
      <c r="BG230" s="172">
        <f>IF(N230="zákl. přenesená",J230,0)</f>
        <v>0</v>
      </c>
      <c r="BH230" s="172">
        <f>IF(N230="sníž. přenesená",J230,0)</f>
        <v>0</v>
      </c>
      <c r="BI230" s="172">
        <f>IF(N230="nulová",J230,0)</f>
        <v>0</v>
      </c>
      <c r="BJ230" s="16" t="s">
        <v>21</v>
      </c>
      <c r="BK230" s="172">
        <f>ROUND(I230*H230,2)</f>
        <v>0</v>
      </c>
      <c r="BL230" s="16" t="s">
        <v>233</v>
      </c>
      <c r="BM230" s="171" t="s">
        <v>447</v>
      </c>
    </row>
    <row r="231" spans="1:65" s="2" customFormat="1" ht="10.199999999999999">
      <c r="A231" s="31"/>
      <c r="B231" s="32"/>
      <c r="C231" s="31"/>
      <c r="D231" s="173" t="s">
        <v>151</v>
      </c>
      <c r="E231" s="31"/>
      <c r="F231" s="174" t="s">
        <v>448</v>
      </c>
      <c r="G231" s="31"/>
      <c r="H231" s="31"/>
      <c r="I231" s="95"/>
      <c r="J231" s="31"/>
      <c r="K231" s="31"/>
      <c r="L231" s="32"/>
      <c r="M231" s="175"/>
      <c r="N231" s="176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151</v>
      </c>
      <c r="AU231" s="16" t="s">
        <v>91</v>
      </c>
    </row>
    <row r="232" spans="1:65" s="13" customFormat="1" ht="10.199999999999999">
      <c r="B232" s="177"/>
      <c r="D232" s="173" t="s">
        <v>153</v>
      </c>
      <c r="E232" s="178" t="s">
        <v>1</v>
      </c>
      <c r="F232" s="179" t="s">
        <v>449</v>
      </c>
      <c r="H232" s="180">
        <v>2.181</v>
      </c>
      <c r="I232" s="181"/>
      <c r="L232" s="177"/>
      <c r="M232" s="182"/>
      <c r="N232" s="183"/>
      <c r="O232" s="183"/>
      <c r="P232" s="183"/>
      <c r="Q232" s="183"/>
      <c r="R232" s="183"/>
      <c r="S232" s="183"/>
      <c r="T232" s="184"/>
      <c r="AT232" s="178" t="s">
        <v>153</v>
      </c>
      <c r="AU232" s="178" t="s">
        <v>91</v>
      </c>
      <c r="AV232" s="13" t="s">
        <v>91</v>
      </c>
      <c r="AW232" s="13" t="s">
        <v>36</v>
      </c>
      <c r="AX232" s="13" t="s">
        <v>21</v>
      </c>
      <c r="AY232" s="178" t="s">
        <v>142</v>
      </c>
    </row>
    <row r="233" spans="1:65" s="2" customFormat="1" ht="14.4" customHeight="1">
      <c r="A233" s="31"/>
      <c r="B233" s="159"/>
      <c r="C233" s="160" t="s">
        <v>393</v>
      </c>
      <c r="D233" s="160" t="s">
        <v>144</v>
      </c>
      <c r="E233" s="161" t="s">
        <v>450</v>
      </c>
      <c r="F233" s="162" t="s">
        <v>451</v>
      </c>
      <c r="G233" s="163" t="s">
        <v>224</v>
      </c>
      <c r="H233" s="164">
        <v>2.181</v>
      </c>
      <c r="I233" s="165"/>
      <c r="J233" s="166">
        <f>ROUND(I233*H233,2)</f>
        <v>0</v>
      </c>
      <c r="K233" s="162" t="s">
        <v>148</v>
      </c>
      <c r="L233" s="32"/>
      <c r="M233" s="167" t="s">
        <v>1</v>
      </c>
      <c r="N233" s="168" t="s">
        <v>46</v>
      </c>
      <c r="O233" s="57"/>
      <c r="P233" s="169">
        <f>O233*H233</f>
        <v>0</v>
      </c>
      <c r="Q233" s="169">
        <v>2.3000000000000001E-4</v>
      </c>
      <c r="R233" s="169">
        <f>Q233*H233</f>
        <v>5.0162999999999998E-4</v>
      </c>
      <c r="S233" s="169">
        <v>0</v>
      </c>
      <c r="T233" s="17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1" t="s">
        <v>233</v>
      </c>
      <c r="AT233" s="171" t="s">
        <v>144</v>
      </c>
      <c r="AU233" s="171" t="s">
        <v>91</v>
      </c>
      <c r="AY233" s="16" t="s">
        <v>142</v>
      </c>
      <c r="BE233" s="172">
        <f>IF(N233="základní",J233,0)</f>
        <v>0</v>
      </c>
      <c r="BF233" s="172">
        <f>IF(N233="snížená",J233,0)</f>
        <v>0</v>
      </c>
      <c r="BG233" s="172">
        <f>IF(N233="zákl. přenesená",J233,0)</f>
        <v>0</v>
      </c>
      <c r="BH233" s="172">
        <f>IF(N233="sníž. přenesená",J233,0)</f>
        <v>0</v>
      </c>
      <c r="BI233" s="172">
        <f>IF(N233="nulová",J233,0)</f>
        <v>0</v>
      </c>
      <c r="BJ233" s="16" t="s">
        <v>21</v>
      </c>
      <c r="BK233" s="172">
        <f>ROUND(I233*H233,2)</f>
        <v>0</v>
      </c>
      <c r="BL233" s="16" t="s">
        <v>233</v>
      </c>
      <c r="BM233" s="171" t="s">
        <v>452</v>
      </c>
    </row>
    <row r="234" spans="1:65" s="2" customFormat="1" ht="10.199999999999999">
      <c r="A234" s="31"/>
      <c r="B234" s="32"/>
      <c r="C234" s="31"/>
      <c r="D234" s="173" t="s">
        <v>151</v>
      </c>
      <c r="E234" s="31"/>
      <c r="F234" s="174" t="s">
        <v>453</v>
      </c>
      <c r="G234" s="31"/>
      <c r="H234" s="31"/>
      <c r="I234" s="95"/>
      <c r="J234" s="31"/>
      <c r="K234" s="31"/>
      <c r="L234" s="32"/>
      <c r="M234" s="195"/>
      <c r="N234" s="196"/>
      <c r="O234" s="197"/>
      <c r="P234" s="197"/>
      <c r="Q234" s="197"/>
      <c r="R234" s="197"/>
      <c r="S234" s="197"/>
      <c r="T234" s="198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6" t="s">
        <v>151</v>
      </c>
      <c r="AU234" s="16" t="s">
        <v>91</v>
      </c>
    </row>
    <row r="235" spans="1:65" s="2" customFormat="1" ht="6.9" customHeight="1">
      <c r="A235" s="31"/>
      <c r="B235" s="46"/>
      <c r="C235" s="47"/>
      <c r="D235" s="47"/>
      <c r="E235" s="47"/>
      <c r="F235" s="47"/>
      <c r="G235" s="47"/>
      <c r="H235" s="47"/>
      <c r="I235" s="119"/>
      <c r="J235" s="47"/>
      <c r="K235" s="47"/>
      <c r="L235" s="32"/>
      <c r="M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</sheetData>
  <autoFilter ref="C126:K23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9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454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90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ROUND(J120,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ROUND((SUM(BE120:BE188)),  2)</f>
        <v>0</v>
      </c>
      <c r="G33" s="31"/>
      <c r="H33" s="31"/>
      <c r="I33" s="106">
        <v>0.21</v>
      </c>
      <c r="J33" s="105">
        <f>ROUND(((SUM(BE120:BE188))*I33),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ROUND((SUM(BF120:BF188)),  2)</f>
        <v>0</v>
      </c>
      <c r="G34" s="31"/>
      <c r="H34" s="31"/>
      <c r="I34" s="106">
        <v>0.15</v>
      </c>
      <c r="J34" s="105">
        <f>ROUND(((SUM(BF120:BF188))*I34),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ROUND((SUM(BG120:BG188)),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ROUND((SUM(BH120:BH188)),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ROUND((SUM(BI120:BI188)),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SO-03 - Zdrž - horní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J120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J121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J122</f>
        <v>0</v>
      </c>
      <c r="L98" s="130"/>
    </row>
    <row r="99" spans="1:31" s="10" customFormat="1" ht="19.95" customHeight="1">
      <c r="B99" s="130"/>
      <c r="D99" s="131" t="s">
        <v>125</v>
      </c>
      <c r="E99" s="132"/>
      <c r="F99" s="132"/>
      <c r="G99" s="132"/>
      <c r="H99" s="132"/>
      <c r="I99" s="133"/>
      <c r="J99" s="134">
        <f>J180</f>
        <v>0</v>
      </c>
      <c r="L99" s="130"/>
    </row>
    <row r="100" spans="1:31" s="10" customFormat="1" ht="19.95" customHeight="1">
      <c r="B100" s="130"/>
      <c r="D100" s="131" t="s">
        <v>126</v>
      </c>
      <c r="E100" s="132"/>
      <c r="F100" s="132"/>
      <c r="G100" s="132"/>
      <c r="H100" s="132"/>
      <c r="I100" s="133"/>
      <c r="J100" s="134">
        <f>J184</f>
        <v>0</v>
      </c>
      <c r="L100" s="130"/>
    </row>
    <row r="101" spans="1:31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95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" customHeight="1">
      <c r="A102" s="31"/>
      <c r="B102" s="46"/>
      <c r="C102" s="47"/>
      <c r="D102" s="47"/>
      <c r="E102" s="47"/>
      <c r="F102" s="47"/>
      <c r="G102" s="47"/>
      <c r="H102" s="47"/>
      <c r="I102" s="119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" customHeight="1">
      <c r="A106" s="31"/>
      <c r="B106" s="48"/>
      <c r="C106" s="49"/>
      <c r="D106" s="49"/>
      <c r="E106" s="49"/>
      <c r="F106" s="49"/>
      <c r="G106" s="49"/>
      <c r="H106" s="49"/>
      <c r="I106" s="120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" customHeight="1">
      <c r="A107" s="31"/>
      <c r="B107" s="32"/>
      <c r="C107" s="20" t="s">
        <v>127</v>
      </c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customHeight="1">
      <c r="A108" s="31"/>
      <c r="B108" s="32"/>
      <c r="C108" s="31"/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4.4" customHeight="1">
      <c r="A110" s="31"/>
      <c r="B110" s="32"/>
      <c r="C110" s="31"/>
      <c r="D110" s="31"/>
      <c r="E110" s="253" t="str">
        <f>E7</f>
        <v>Panské rybníky Jarošov</v>
      </c>
      <c r="F110" s="254"/>
      <c r="G110" s="254"/>
      <c r="H110" s="254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116</v>
      </c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4.4" customHeight="1">
      <c r="A112" s="31"/>
      <c r="B112" s="32"/>
      <c r="C112" s="31"/>
      <c r="D112" s="31"/>
      <c r="E112" s="233" t="str">
        <f>E9</f>
        <v>SO-03 - Zdrž - horní</v>
      </c>
      <c r="F112" s="255"/>
      <c r="G112" s="255"/>
      <c r="H112" s="255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22</v>
      </c>
      <c r="D114" s="31"/>
      <c r="E114" s="31"/>
      <c r="F114" s="24" t="str">
        <f>F12</f>
        <v xml:space="preserve"> </v>
      </c>
      <c r="G114" s="31"/>
      <c r="H114" s="31"/>
      <c r="I114" s="96" t="s">
        <v>24</v>
      </c>
      <c r="J114" s="54" t="str">
        <f>IF(J12="","",J12)</f>
        <v>28. 11. 2016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6.4" customHeight="1">
      <c r="A116" s="31"/>
      <c r="B116" s="32"/>
      <c r="C116" s="26" t="s">
        <v>28</v>
      </c>
      <c r="D116" s="31"/>
      <c r="E116" s="31"/>
      <c r="F116" s="24" t="str">
        <f>E15</f>
        <v>Město Litomyšl</v>
      </c>
      <c r="G116" s="31"/>
      <c r="H116" s="31"/>
      <c r="I116" s="96" t="s">
        <v>34</v>
      </c>
      <c r="J116" s="29" t="str">
        <f>E21</f>
        <v>Agroprojekce Litomyšl, s.r.o.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6" customHeight="1">
      <c r="A117" s="31"/>
      <c r="B117" s="32"/>
      <c r="C117" s="26" t="s">
        <v>32</v>
      </c>
      <c r="D117" s="31"/>
      <c r="E117" s="31"/>
      <c r="F117" s="24" t="str">
        <f>IF(E18="","",E18)</f>
        <v>Vyplň údaj</v>
      </c>
      <c r="G117" s="31"/>
      <c r="H117" s="31"/>
      <c r="I117" s="96" t="s">
        <v>37</v>
      </c>
      <c r="J117" s="29" t="str">
        <f>E24</f>
        <v>Vodseďálek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35"/>
      <c r="B119" s="136"/>
      <c r="C119" s="137" t="s">
        <v>128</v>
      </c>
      <c r="D119" s="138" t="s">
        <v>66</v>
      </c>
      <c r="E119" s="138" t="s">
        <v>62</v>
      </c>
      <c r="F119" s="138" t="s">
        <v>63</v>
      </c>
      <c r="G119" s="138" t="s">
        <v>129</v>
      </c>
      <c r="H119" s="138" t="s">
        <v>130</v>
      </c>
      <c r="I119" s="139" t="s">
        <v>131</v>
      </c>
      <c r="J119" s="138" t="s">
        <v>120</v>
      </c>
      <c r="K119" s="140" t="s">
        <v>132</v>
      </c>
      <c r="L119" s="141"/>
      <c r="M119" s="61" t="s">
        <v>1</v>
      </c>
      <c r="N119" s="62" t="s">
        <v>45</v>
      </c>
      <c r="O119" s="62" t="s">
        <v>133</v>
      </c>
      <c r="P119" s="62" t="s">
        <v>134</v>
      </c>
      <c r="Q119" s="62" t="s">
        <v>135</v>
      </c>
      <c r="R119" s="62" t="s">
        <v>136</v>
      </c>
      <c r="S119" s="62" t="s">
        <v>137</v>
      </c>
      <c r="T119" s="63" t="s">
        <v>138</v>
      </c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65" s="2" customFormat="1" ht="22.8" customHeight="1">
      <c r="A120" s="31"/>
      <c r="B120" s="32"/>
      <c r="C120" s="68" t="s">
        <v>139</v>
      </c>
      <c r="D120" s="31"/>
      <c r="E120" s="31"/>
      <c r="F120" s="31"/>
      <c r="G120" s="31"/>
      <c r="H120" s="31"/>
      <c r="I120" s="95"/>
      <c r="J120" s="142">
        <f>BK120</f>
        <v>0</v>
      </c>
      <c r="K120" s="31"/>
      <c r="L120" s="32"/>
      <c r="M120" s="64"/>
      <c r="N120" s="55"/>
      <c r="O120" s="65"/>
      <c r="P120" s="143">
        <f>P121</f>
        <v>0</v>
      </c>
      <c r="Q120" s="65"/>
      <c r="R120" s="143">
        <f>R121</f>
        <v>79.491480999999993</v>
      </c>
      <c r="S120" s="65"/>
      <c r="T120" s="144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80</v>
      </c>
      <c r="AU120" s="16" t="s">
        <v>122</v>
      </c>
      <c r="BK120" s="145">
        <f>BK121</f>
        <v>0</v>
      </c>
    </row>
    <row r="121" spans="1:65" s="12" customFormat="1" ht="25.95" customHeight="1">
      <c r="B121" s="146"/>
      <c r="D121" s="147" t="s">
        <v>80</v>
      </c>
      <c r="E121" s="148" t="s">
        <v>140</v>
      </c>
      <c r="F121" s="148" t="s">
        <v>141</v>
      </c>
      <c r="I121" s="149"/>
      <c r="J121" s="150">
        <f>BK121</f>
        <v>0</v>
      </c>
      <c r="L121" s="146"/>
      <c r="M121" s="151"/>
      <c r="N121" s="152"/>
      <c r="O121" s="152"/>
      <c r="P121" s="153">
        <f>P122+P180+P184</f>
        <v>0</v>
      </c>
      <c r="Q121" s="152"/>
      <c r="R121" s="153">
        <f>R122+R180+R184</f>
        <v>79.491480999999993</v>
      </c>
      <c r="S121" s="152"/>
      <c r="T121" s="154">
        <f>T122+T180+T184</f>
        <v>0</v>
      </c>
      <c r="AR121" s="147" t="s">
        <v>21</v>
      </c>
      <c r="AT121" s="155" t="s">
        <v>80</v>
      </c>
      <c r="AU121" s="155" t="s">
        <v>81</v>
      </c>
      <c r="AY121" s="147" t="s">
        <v>142</v>
      </c>
      <c r="BK121" s="156">
        <f>BK122+BK180+BK184</f>
        <v>0</v>
      </c>
    </row>
    <row r="122" spans="1:65" s="12" customFormat="1" ht="22.8" customHeight="1">
      <c r="B122" s="146"/>
      <c r="D122" s="147" t="s">
        <v>80</v>
      </c>
      <c r="E122" s="157" t="s">
        <v>21</v>
      </c>
      <c r="F122" s="157" t="s">
        <v>143</v>
      </c>
      <c r="I122" s="149"/>
      <c r="J122" s="158">
        <f>BK122</f>
        <v>0</v>
      </c>
      <c r="L122" s="146"/>
      <c r="M122" s="151"/>
      <c r="N122" s="152"/>
      <c r="O122" s="152"/>
      <c r="P122" s="153">
        <f>SUM(P123:P179)</f>
        <v>0</v>
      </c>
      <c r="Q122" s="152"/>
      <c r="R122" s="153">
        <f>SUM(R123:R179)</f>
        <v>3.4809999999999997E-3</v>
      </c>
      <c r="S122" s="152"/>
      <c r="T122" s="154">
        <f>SUM(T123:T179)</f>
        <v>0</v>
      </c>
      <c r="AR122" s="147" t="s">
        <v>21</v>
      </c>
      <c r="AT122" s="155" t="s">
        <v>80</v>
      </c>
      <c r="AU122" s="155" t="s">
        <v>21</v>
      </c>
      <c r="AY122" s="147" t="s">
        <v>142</v>
      </c>
      <c r="BK122" s="156">
        <f>SUM(BK123:BK179)</f>
        <v>0</v>
      </c>
    </row>
    <row r="123" spans="1:65" s="2" customFormat="1" ht="14.4" customHeight="1">
      <c r="A123" s="31"/>
      <c r="B123" s="159"/>
      <c r="C123" s="160" t="s">
        <v>21</v>
      </c>
      <c r="D123" s="160" t="s">
        <v>144</v>
      </c>
      <c r="E123" s="161" t="s">
        <v>145</v>
      </c>
      <c r="F123" s="162" t="s">
        <v>146</v>
      </c>
      <c r="G123" s="163" t="s">
        <v>147</v>
      </c>
      <c r="H123" s="164">
        <v>70.400000000000006</v>
      </c>
      <c r="I123" s="165"/>
      <c r="J123" s="166">
        <f>ROUND(I123*H123,2)</f>
        <v>0</v>
      </c>
      <c r="K123" s="162" t="s">
        <v>148</v>
      </c>
      <c r="L123" s="32"/>
      <c r="M123" s="167" t="s">
        <v>1</v>
      </c>
      <c r="N123" s="168" t="s">
        <v>46</v>
      </c>
      <c r="O123" s="57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1" t="s">
        <v>149</v>
      </c>
      <c r="AT123" s="171" t="s">
        <v>144</v>
      </c>
      <c r="AU123" s="171" t="s">
        <v>91</v>
      </c>
      <c r="AY123" s="16" t="s">
        <v>142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16" t="s">
        <v>21</v>
      </c>
      <c r="BK123" s="172">
        <f>ROUND(I123*H123,2)</f>
        <v>0</v>
      </c>
      <c r="BL123" s="16" t="s">
        <v>149</v>
      </c>
      <c r="BM123" s="171" t="s">
        <v>150</v>
      </c>
    </row>
    <row r="124" spans="1:65" s="2" customFormat="1" ht="19.2">
      <c r="A124" s="31"/>
      <c r="B124" s="32"/>
      <c r="C124" s="31"/>
      <c r="D124" s="173" t="s">
        <v>151</v>
      </c>
      <c r="E124" s="31"/>
      <c r="F124" s="174" t="s">
        <v>152</v>
      </c>
      <c r="G124" s="31"/>
      <c r="H124" s="31"/>
      <c r="I124" s="95"/>
      <c r="J124" s="31"/>
      <c r="K124" s="31"/>
      <c r="L124" s="32"/>
      <c r="M124" s="175"/>
      <c r="N124" s="176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151</v>
      </c>
      <c r="AU124" s="16" t="s">
        <v>91</v>
      </c>
    </row>
    <row r="125" spans="1:65" s="13" customFormat="1" ht="10.199999999999999">
      <c r="B125" s="177"/>
      <c r="D125" s="173" t="s">
        <v>153</v>
      </c>
      <c r="E125" s="178" t="s">
        <v>1</v>
      </c>
      <c r="F125" s="179" t="s">
        <v>455</v>
      </c>
      <c r="H125" s="180">
        <v>70.400000000000006</v>
      </c>
      <c r="I125" s="181"/>
      <c r="L125" s="177"/>
      <c r="M125" s="182"/>
      <c r="N125" s="183"/>
      <c r="O125" s="183"/>
      <c r="P125" s="183"/>
      <c r="Q125" s="183"/>
      <c r="R125" s="183"/>
      <c r="S125" s="183"/>
      <c r="T125" s="184"/>
      <c r="AT125" s="178" t="s">
        <v>153</v>
      </c>
      <c r="AU125" s="178" t="s">
        <v>91</v>
      </c>
      <c r="AV125" s="13" t="s">
        <v>91</v>
      </c>
      <c r="AW125" s="13" t="s">
        <v>36</v>
      </c>
      <c r="AX125" s="13" t="s">
        <v>21</v>
      </c>
      <c r="AY125" s="178" t="s">
        <v>142</v>
      </c>
    </row>
    <row r="126" spans="1:65" s="2" customFormat="1" ht="14.4" customHeight="1">
      <c r="A126" s="31"/>
      <c r="B126" s="159"/>
      <c r="C126" s="160" t="s">
        <v>91</v>
      </c>
      <c r="D126" s="160" t="s">
        <v>144</v>
      </c>
      <c r="E126" s="161" t="s">
        <v>155</v>
      </c>
      <c r="F126" s="162" t="s">
        <v>156</v>
      </c>
      <c r="G126" s="163" t="s">
        <v>147</v>
      </c>
      <c r="H126" s="164">
        <v>148.80000000000001</v>
      </c>
      <c r="I126" s="165"/>
      <c r="J126" s="166">
        <f>ROUND(I126*H126,2)</f>
        <v>0</v>
      </c>
      <c r="K126" s="162" t="s">
        <v>148</v>
      </c>
      <c r="L126" s="32"/>
      <c r="M126" s="167" t="s">
        <v>1</v>
      </c>
      <c r="N126" s="168" t="s">
        <v>46</v>
      </c>
      <c r="O126" s="57"/>
      <c r="P126" s="169">
        <f>O126*H126</f>
        <v>0</v>
      </c>
      <c r="Q126" s="169">
        <v>0</v>
      </c>
      <c r="R126" s="169">
        <f>Q126*H126</f>
        <v>0</v>
      </c>
      <c r="S126" s="169">
        <v>0</v>
      </c>
      <c r="T126" s="17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1" t="s">
        <v>149</v>
      </c>
      <c r="AT126" s="171" t="s">
        <v>144</v>
      </c>
      <c r="AU126" s="171" t="s">
        <v>91</v>
      </c>
      <c r="AY126" s="16" t="s">
        <v>142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16" t="s">
        <v>21</v>
      </c>
      <c r="BK126" s="172">
        <f>ROUND(I126*H126,2)</f>
        <v>0</v>
      </c>
      <c r="BL126" s="16" t="s">
        <v>149</v>
      </c>
      <c r="BM126" s="171" t="s">
        <v>157</v>
      </c>
    </row>
    <row r="127" spans="1:65" s="2" customFormat="1" ht="19.2">
      <c r="A127" s="31"/>
      <c r="B127" s="32"/>
      <c r="C127" s="31"/>
      <c r="D127" s="173" t="s">
        <v>151</v>
      </c>
      <c r="E127" s="31"/>
      <c r="F127" s="174" t="s">
        <v>158</v>
      </c>
      <c r="G127" s="31"/>
      <c r="H127" s="31"/>
      <c r="I127" s="95"/>
      <c r="J127" s="31"/>
      <c r="K127" s="31"/>
      <c r="L127" s="32"/>
      <c r="M127" s="175"/>
      <c r="N127" s="176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151</v>
      </c>
      <c r="AU127" s="16" t="s">
        <v>91</v>
      </c>
    </row>
    <row r="128" spans="1:65" s="13" customFormat="1" ht="10.199999999999999">
      <c r="B128" s="177"/>
      <c r="D128" s="173" t="s">
        <v>153</v>
      </c>
      <c r="E128" s="178" t="s">
        <v>1</v>
      </c>
      <c r="F128" s="179" t="s">
        <v>456</v>
      </c>
      <c r="H128" s="180">
        <v>148.80000000000001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153</v>
      </c>
      <c r="AU128" s="178" t="s">
        <v>91</v>
      </c>
      <c r="AV128" s="13" t="s">
        <v>91</v>
      </c>
      <c r="AW128" s="13" t="s">
        <v>36</v>
      </c>
      <c r="AX128" s="13" t="s">
        <v>21</v>
      </c>
      <c r="AY128" s="178" t="s">
        <v>142</v>
      </c>
    </row>
    <row r="129" spans="1:65" s="2" customFormat="1" ht="14.4" customHeight="1">
      <c r="A129" s="31"/>
      <c r="B129" s="159"/>
      <c r="C129" s="185" t="s">
        <v>160</v>
      </c>
      <c r="D129" s="185" t="s">
        <v>161</v>
      </c>
      <c r="E129" s="186" t="s">
        <v>162</v>
      </c>
      <c r="F129" s="187" t="s">
        <v>163</v>
      </c>
      <c r="G129" s="188" t="s">
        <v>147</v>
      </c>
      <c r="H129" s="189">
        <v>148.80000000000001</v>
      </c>
      <c r="I129" s="190"/>
      <c r="J129" s="191">
        <f>ROUND(I129*H129,2)</f>
        <v>0</v>
      </c>
      <c r="K129" s="187" t="s">
        <v>1</v>
      </c>
      <c r="L129" s="192"/>
      <c r="M129" s="193" t="s">
        <v>1</v>
      </c>
      <c r="N129" s="194" t="s">
        <v>46</v>
      </c>
      <c r="O129" s="57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1" t="s">
        <v>164</v>
      </c>
      <c r="AT129" s="171" t="s">
        <v>161</v>
      </c>
      <c r="AU129" s="171" t="s">
        <v>91</v>
      </c>
      <c r="AY129" s="16" t="s">
        <v>142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6" t="s">
        <v>21</v>
      </c>
      <c r="BK129" s="172">
        <f>ROUND(I129*H129,2)</f>
        <v>0</v>
      </c>
      <c r="BL129" s="16" t="s">
        <v>149</v>
      </c>
      <c r="BM129" s="171" t="s">
        <v>165</v>
      </c>
    </row>
    <row r="130" spans="1:65" s="2" customFormat="1" ht="14.4" customHeight="1">
      <c r="A130" s="31"/>
      <c r="B130" s="159"/>
      <c r="C130" s="160" t="s">
        <v>149</v>
      </c>
      <c r="D130" s="160" t="s">
        <v>144</v>
      </c>
      <c r="E130" s="161" t="s">
        <v>166</v>
      </c>
      <c r="F130" s="162" t="s">
        <v>167</v>
      </c>
      <c r="G130" s="163" t="s">
        <v>147</v>
      </c>
      <c r="H130" s="164">
        <v>865.4</v>
      </c>
      <c r="I130" s="165"/>
      <c r="J130" s="166">
        <f>ROUND(I130*H130,2)</f>
        <v>0</v>
      </c>
      <c r="K130" s="162" t="s">
        <v>148</v>
      </c>
      <c r="L130" s="32"/>
      <c r="M130" s="167" t="s">
        <v>1</v>
      </c>
      <c r="N130" s="168" t="s">
        <v>46</v>
      </c>
      <c r="O130" s="57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1" t="s">
        <v>149</v>
      </c>
      <c r="AT130" s="171" t="s">
        <v>144</v>
      </c>
      <c r="AU130" s="171" t="s">
        <v>91</v>
      </c>
      <c r="AY130" s="16" t="s">
        <v>142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16" t="s">
        <v>21</v>
      </c>
      <c r="BK130" s="172">
        <f>ROUND(I130*H130,2)</f>
        <v>0</v>
      </c>
      <c r="BL130" s="16" t="s">
        <v>149</v>
      </c>
      <c r="BM130" s="171" t="s">
        <v>168</v>
      </c>
    </row>
    <row r="131" spans="1:65" s="2" customFormat="1" ht="19.2">
      <c r="A131" s="31"/>
      <c r="B131" s="32"/>
      <c r="C131" s="31"/>
      <c r="D131" s="173" t="s">
        <v>151</v>
      </c>
      <c r="E131" s="31"/>
      <c r="F131" s="174" t="s">
        <v>169</v>
      </c>
      <c r="G131" s="31"/>
      <c r="H131" s="31"/>
      <c r="I131" s="95"/>
      <c r="J131" s="31"/>
      <c r="K131" s="31"/>
      <c r="L131" s="32"/>
      <c r="M131" s="175"/>
      <c r="N131" s="176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151</v>
      </c>
      <c r="AU131" s="16" t="s">
        <v>91</v>
      </c>
    </row>
    <row r="132" spans="1:65" s="13" customFormat="1" ht="10.199999999999999">
      <c r="B132" s="177"/>
      <c r="D132" s="173" t="s">
        <v>153</v>
      </c>
      <c r="E132" s="178" t="s">
        <v>1</v>
      </c>
      <c r="F132" s="179" t="s">
        <v>457</v>
      </c>
      <c r="H132" s="180">
        <v>865.4</v>
      </c>
      <c r="I132" s="181"/>
      <c r="L132" s="177"/>
      <c r="M132" s="182"/>
      <c r="N132" s="183"/>
      <c r="O132" s="183"/>
      <c r="P132" s="183"/>
      <c r="Q132" s="183"/>
      <c r="R132" s="183"/>
      <c r="S132" s="183"/>
      <c r="T132" s="184"/>
      <c r="AT132" s="178" t="s">
        <v>153</v>
      </c>
      <c r="AU132" s="178" t="s">
        <v>91</v>
      </c>
      <c r="AV132" s="13" t="s">
        <v>91</v>
      </c>
      <c r="AW132" s="13" t="s">
        <v>36</v>
      </c>
      <c r="AX132" s="13" t="s">
        <v>21</v>
      </c>
      <c r="AY132" s="178" t="s">
        <v>142</v>
      </c>
    </row>
    <row r="133" spans="1:65" s="2" customFormat="1" ht="14.4" customHeight="1">
      <c r="A133" s="31"/>
      <c r="B133" s="159"/>
      <c r="C133" s="160" t="s">
        <v>171</v>
      </c>
      <c r="D133" s="160" t="s">
        <v>144</v>
      </c>
      <c r="E133" s="161" t="s">
        <v>172</v>
      </c>
      <c r="F133" s="162" t="s">
        <v>173</v>
      </c>
      <c r="G133" s="163" t="s">
        <v>147</v>
      </c>
      <c r="H133" s="164">
        <v>70.400000000000006</v>
      </c>
      <c r="I133" s="165"/>
      <c r="J133" s="166">
        <f>ROUND(I133*H133,2)</f>
        <v>0</v>
      </c>
      <c r="K133" s="162" t="s">
        <v>148</v>
      </c>
      <c r="L133" s="32"/>
      <c r="M133" s="167" t="s">
        <v>1</v>
      </c>
      <c r="N133" s="168" t="s">
        <v>46</v>
      </c>
      <c r="O133" s="57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149</v>
      </c>
      <c r="AT133" s="171" t="s">
        <v>144</v>
      </c>
      <c r="AU133" s="171" t="s">
        <v>91</v>
      </c>
      <c r="AY133" s="16" t="s">
        <v>142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6" t="s">
        <v>21</v>
      </c>
      <c r="BK133" s="172">
        <f>ROUND(I133*H133,2)</f>
        <v>0</v>
      </c>
      <c r="BL133" s="16" t="s">
        <v>149</v>
      </c>
      <c r="BM133" s="171" t="s">
        <v>458</v>
      </c>
    </row>
    <row r="134" spans="1:65" s="2" customFormat="1" ht="19.2">
      <c r="A134" s="31"/>
      <c r="B134" s="32"/>
      <c r="C134" s="31"/>
      <c r="D134" s="173" t="s">
        <v>151</v>
      </c>
      <c r="E134" s="31"/>
      <c r="F134" s="174" t="s">
        <v>175</v>
      </c>
      <c r="G134" s="31"/>
      <c r="H134" s="31"/>
      <c r="I134" s="95"/>
      <c r="J134" s="31"/>
      <c r="K134" s="31"/>
      <c r="L134" s="32"/>
      <c r="M134" s="175"/>
      <c r="N134" s="176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151</v>
      </c>
      <c r="AU134" s="16" t="s">
        <v>91</v>
      </c>
    </row>
    <row r="135" spans="1:65" s="13" customFormat="1" ht="10.199999999999999">
      <c r="B135" s="177"/>
      <c r="D135" s="173" t="s">
        <v>153</v>
      </c>
      <c r="E135" s="178" t="s">
        <v>1</v>
      </c>
      <c r="F135" s="179" t="s">
        <v>459</v>
      </c>
      <c r="H135" s="180">
        <v>70.400000000000006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153</v>
      </c>
      <c r="AU135" s="178" t="s">
        <v>91</v>
      </c>
      <c r="AV135" s="13" t="s">
        <v>91</v>
      </c>
      <c r="AW135" s="13" t="s">
        <v>36</v>
      </c>
      <c r="AX135" s="13" t="s">
        <v>21</v>
      </c>
      <c r="AY135" s="178" t="s">
        <v>142</v>
      </c>
    </row>
    <row r="136" spans="1:65" s="2" customFormat="1" ht="14.4" customHeight="1">
      <c r="A136" s="31"/>
      <c r="B136" s="159"/>
      <c r="C136" s="160" t="s">
        <v>177</v>
      </c>
      <c r="D136" s="160" t="s">
        <v>144</v>
      </c>
      <c r="E136" s="161" t="s">
        <v>178</v>
      </c>
      <c r="F136" s="162" t="s">
        <v>179</v>
      </c>
      <c r="G136" s="163" t="s">
        <v>147</v>
      </c>
      <c r="H136" s="164">
        <v>865.4</v>
      </c>
      <c r="I136" s="165"/>
      <c r="J136" s="166">
        <f>ROUND(I136*H136,2)</f>
        <v>0</v>
      </c>
      <c r="K136" s="162" t="s">
        <v>148</v>
      </c>
      <c r="L136" s="32"/>
      <c r="M136" s="167" t="s">
        <v>1</v>
      </c>
      <c r="N136" s="168" t="s">
        <v>46</v>
      </c>
      <c r="O136" s="57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149</v>
      </c>
      <c r="AT136" s="171" t="s">
        <v>144</v>
      </c>
      <c r="AU136" s="171" t="s">
        <v>91</v>
      </c>
      <c r="AY136" s="16" t="s">
        <v>142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6" t="s">
        <v>21</v>
      </c>
      <c r="BK136" s="172">
        <f>ROUND(I136*H136,2)</f>
        <v>0</v>
      </c>
      <c r="BL136" s="16" t="s">
        <v>149</v>
      </c>
      <c r="BM136" s="171" t="s">
        <v>180</v>
      </c>
    </row>
    <row r="137" spans="1:65" s="2" customFormat="1" ht="19.2">
      <c r="A137" s="31"/>
      <c r="B137" s="32"/>
      <c r="C137" s="31"/>
      <c r="D137" s="173" t="s">
        <v>151</v>
      </c>
      <c r="E137" s="31"/>
      <c r="F137" s="174" t="s">
        <v>181</v>
      </c>
      <c r="G137" s="31"/>
      <c r="H137" s="31"/>
      <c r="I137" s="95"/>
      <c r="J137" s="31"/>
      <c r="K137" s="31"/>
      <c r="L137" s="32"/>
      <c r="M137" s="175"/>
      <c r="N137" s="176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151</v>
      </c>
      <c r="AU137" s="16" t="s">
        <v>91</v>
      </c>
    </row>
    <row r="138" spans="1:65" s="2" customFormat="1" ht="14.4" customHeight="1">
      <c r="A138" s="31"/>
      <c r="B138" s="159"/>
      <c r="C138" s="160" t="s">
        <v>182</v>
      </c>
      <c r="D138" s="160" t="s">
        <v>144</v>
      </c>
      <c r="E138" s="161" t="s">
        <v>188</v>
      </c>
      <c r="F138" s="162" t="s">
        <v>189</v>
      </c>
      <c r="G138" s="163" t="s">
        <v>147</v>
      </c>
      <c r="H138" s="164">
        <v>865.4</v>
      </c>
      <c r="I138" s="165"/>
      <c r="J138" s="166">
        <f>ROUND(I138*H138,2)</f>
        <v>0</v>
      </c>
      <c r="K138" s="162" t="s">
        <v>148</v>
      </c>
      <c r="L138" s="32"/>
      <c r="M138" s="167" t="s">
        <v>1</v>
      </c>
      <c r="N138" s="168" t="s">
        <v>46</v>
      </c>
      <c r="O138" s="57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1" t="s">
        <v>149</v>
      </c>
      <c r="AT138" s="171" t="s">
        <v>144</v>
      </c>
      <c r="AU138" s="171" t="s">
        <v>91</v>
      </c>
      <c r="AY138" s="16" t="s">
        <v>142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16" t="s">
        <v>21</v>
      </c>
      <c r="BK138" s="172">
        <f>ROUND(I138*H138,2)</f>
        <v>0</v>
      </c>
      <c r="BL138" s="16" t="s">
        <v>149</v>
      </c>
      <c r="BM138" s="171" t="s">
        <v>190</v>
      </c>
    </row>
    <row r="139" spans="1:65" s="2" customFormat="1" ht="19.2">
      <c r="A139" s="31"/>
      <c r="B139" s="32"/>
      <c r="C139" s="31"/>
      <c r="D139" s="173" t="s">
        <v>151</v>
      </c>
      <c r="E139" s="31"/>
      <c r="F139" s="174" t="s">
        <v>191</v>
      </c>
      <c r="G139" s="31"/>
      <c r="H139" s="31"/>
      <c r="I139" s="95"/>
      <c r="J139" s="31"/>
      <c r="K139" s="31"/>
      <c r="L139" s="32"/>
      <c r="M139" s="175"/>
      <c r="N139" s="176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151</v>
      </c>
      <c r="AU139" s="16" t="s">
        <v>91</v>
      </c>
    </row>
    <row r="140" spans="1:65" s="13" customFormat="1" ht="10.199999999999999">
      <c r="B140" s="177"/>
      <c r="D140" s="173" t="s">
        <v>153</v>
      </c>
      <c r="E140" s="178" t="s">
        <v>1</v>
      </c>
      <c r="F140" s="179" t="s">
        <v>460</v>
      </c>
      <c r="H140" s="180">
        <v>865.4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153</v>
      </c>
      <c r="AU140" s="178" t="s">
        <v>91</v>
      </c>
      <c r="AV140" s="13" t="s">
        <v>91</v>
      </c>
      <c r="AW140" s="13" t="s">
        <v>36</v>
      </c>
      <c r="AX140" s="13" t="s">
        <v>81</v>
      </c>
      <c r="AY140" s="178" t="s">
        <v>142</v>
      </c>
    </row>
    <row r="141" spans="1:65" s="2" customFormat="1" ht="14.4" customHeight="1">
      <c r="A141" s="31"/>
      <c r="B141" s="159"/>
      <c r="C141" s="160" t="s">
        <v>164</v>
      </c>
      <c r="D141" s="160" t="s">
        <v>144</v>
      </c>
      <c r="E141" s="161" t="s">
        <v>194</v>
      </c>
      <c r="F141" s="162" t="s">
        <v>195</v>
      </c>
      <c r="G141" s="163" t="s">
        <v>147</v>
      </c>
      <c r="H141" s="164">
        <v>148.80000000000001</v>
      </c>
      <c r="I141" s="165"/>
      <c r="J141" s="166">
        <f>ROUND(I141*H141,2)</f>
        <v>0</v>
      </c>
      <c r="K141" s="162" t="s">
        <v>148</v>
      </c>
      <c r="L141" s="32"/>
      <c r="M141" s="167" t="s">
        <v>1</v>
      </c>
      <c r="N141" s="168" t="s">
        <v>46</v>
      </c>
      <c r="O141" s="57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1" t="s">
        <v>149</v>
      </c>
      <c r="AT141" s="171" t="s">
        <v>144</v>
      </c>
      <c r="AU141" s="171" t="s">
        <v>91</v>
      </c>
      <c r="AY141" s="16" t="s">
        <v>142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6" t="s">
        <v>21</v>
      </c>
      <c r="BK141" s="172">
        <f>ROUND(I141*H141,2)</f>
        <v>0</v>
      </c>
      <c r="BL141" s="16" t="s">
        <v>149</v>
      </c>
      <c r="BM141" s="171" t="s">
        <v>196</v>
      </c>
    </row>
    <row r="142" spans="1:65" s="2" customFormat="1" ht="19.2">
      <c r="A142" s="31"/>
      <c r="B142" s="32"/>
      <c r="C142" s="31"/>
      <c r="D142" s="173" t="s">
        <v>151</v>
      </c>
      <c r="E142" s="31"/>
      <c r="F142" s="174" t="s">
        <v>197</v>
      </c>
      <c r="G142" s="31"/>
      <c r="H142" s="31"/>
      <c r="I142" s="95"/>
      <c r="J142" s="31"/>
      <c r="K142" s="31"/>
      <c r="L142" s="32"/>
      <c r="M142" s="175"/>
      <c r="N142" s="176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151</v>
      </c>
      <c r="AU142" s="16" t="s">
        <v>91</v>
      </c>
    </row>
    <row r="143" spans="1:65" s="13" customFormat="1" ht="10.199999999999999">
      <c r="B143" s="177"/>
      <c r="D143" s="173" t="s">
        <v>153</v>
      </c>
      <c r="E143" s="178" t="s">
        <v>1</v>
      </c>
      <c r="F143" s="179" t="s">
        <v>456</v>
      </c>
      <c r="H143" s="180">
        <v>148.80000000000001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153</v>
      </c>
      <c r="AU143" s="178" t="s">
        <v>91</v>
      </c>
      <c r="AV143" s="13" t="s">
        <v>91</v>
      </c>
      <c r="AW143" s="13" t="s">
        <v>36</v>
      </c>
      <c r="AX143" s="13" t="s">
        <v>21</v>
      </c>
      <c r="AY143" s="178" t="s">
        <v>142</v>
      </c>
    </row>
    <row r="144" spans="1:65" s="2" customFormat="1" ht="14.4" customHeight="1">
      <c r="A144" s="31"/>
      <c r="B144" s="159"/>
      <c r="C144" s="160" t="s">
        <v>193</v>
      </c>
      <c r="D144" s="160" t="s">
        <v>144</v>
      </c>
      <c r="E144" s="161" t="s">
        <v>198</v>
      </c>
      <c r="F144" s="162" t="s">
        <v>199</v>
      </c>
      <c r="G144" s="163" t="s">
        <v>147</v>
      </c>
      <c r="H144" s="164">
        <v>70.400000000000006</v>
      </c>
      <c r="I144" s="165"/>
      <c r="J144" s="166">
        <f>ROUND(I144*H144,2)</f>
        <v>0</v>
      </c>
      <c r="K144" s="162" t="s">
        <v>148</v>
      </c>
      <c r="L144" s="32"/>
      <c r="M144" s="167" t="s">
        <v>1</v>
      </c>
      <c r="N144" s="168" t="s">
        <v>46</v>
      </c>
      <c r="O144" s="57"/>
      <c r="P144" s="169">
        <f>O144*H144</f>
        <v>0</v>
      </c>
      <c r="Q144" s="169">
        <v>0</v>
      </c>
      <c r="R144" s="169">
        <f>Q144*H144</f>
        <v>0</v>
      </c>
      <c r="S144" s="169">
        <v>0</v>
      </c>
      <c r="T144" s="17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1" t="s">
        <v>149</v>
      </c>
      <c r="AT144" s="171" t="s">
        <v>144</v>
      </c>
      <c r="AU144" s="171" t="s">
        <v>91</v>
      </c>
      <c r="AY144" s="16" t="s">
        <v>142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16" t="s">
        <v>21</v>
      </c>
      <c r="BK144" s="172">
        <f>ROUND(I144*H144,2)</f>
        <v>0</v>
      </c>
      <c r="BL144" s="16" t="s">
        <v>149</v>
      </c>
      <c r="BM144" s="171" t="s">
        <v>200</v>
      </c>
    </row>
    <row r="145" spans="1:65" s="2" customFormat="1" ht="19.2">
      <c r="A145" s="31"/>
      <c r="B145" s="32"/>
      <c r="C145" s="31"/>
      <c r="D145" s="173" t="s">
        <v>151</v>
      </c>
      <c r="E145" s="31"/>
      <c r="F145" s="174" t="s">
        <v>201</v>
      </c>
      <c r="G145" s="31"/>
      <c r="H145" s="31"/>
      <c r="I145" s="95"/>
      <c r="J145" s="31"/>
      <c r="K145" s="31"/>
      <c r="L145" s="32"/>
      <c r="M145" s="175"/>
      <c r="N145" s="176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151</v>
      </c>
      <c r="AU145" s="16" t="s">
        <v>91</v>
      </c>
    </row>
    <row r="146" spans="1:65" s="13" customFormat="1" ht="10.199999999999999">
      <c r="B146" s="177"/>
      <c r="D146" s="173" t="s">
        <v>153</v>
      </c>
      <c r="E146" s="178" t="s">
        <v>1</v>
      </c>
      <c r="F146" s="179" t="s">
        <v>459</v>
      </c>
      <c r="H146" s="180">
        <v>70.400000000000006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8" t="s">
        <v>153</v>
      </c>
      <c r="AU146" s="178" t="s">
        <v>91</v>
      </c>
      <c r="AV146" s="13" t="s">
        <v>91</v>
      </c>
      <c r="AW146" s="13" t="s">
        <v>36</v>
      </c>
      <c r="AX146" s="13" t="s">
        <v>21</v>
      </c>
      <c r="AY146" s="178" t="s">
        <v>142</v>
      </c>
    </row>
    <row r="147" spans="1:65" s="2" customFormat="1" ht="14.4" customHeight="1">
      <c r="A147" s="31"/>
      <c r="B147" s="159"/>
      <c r="C147" s="160" t="s">
        <v>26</v>
      </c>
      <c r="D147" s="160" t="s">
        <v>144</v>
      </c>
      <c r="E147" s="161" t="s">
        <v>204</v>
      </c>
      <c r="F147" s="162" t="s">
        <v>205</v>
      </c>
      <c r="G147" s="163" t="s">
        <v>147</v>
      </c>
      <c r="H147" s="164">
        <v>865.4</v>
      </c>
      <c r="I147" s="165"/>
      <c r="J147" s="166">
        <f>ROUND(I147*H147,2)</f>
        <v>0</v>
      </c>
      <c r="K147" s="162" t="s">
        <v>148</v>
      </c>
      <c r="L147" s="32"/>
      <c r="M147" s="167" t="s">
        <v>1</v>
      </c>
      <c r="N147" s="168" t="s">
        <v>46</v>
      </c>
      <c r="O147" s="57"/>
      <c r="P147" s="169">
        <f>O147*H147</f>
        <v>0</v>
      </c>
      <c r="Q147" s="169">
        <v>0</v>
      </c>
      <c r="R147" s="169">
        <f>Q147*H147</f>
        <v>0</v>
      </c>
      <c r="S147" s="169">
        <v>0</v>
      </c>
      <c r="T147" s="17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1" t="s">
        <v>149</v>
      </c>
      <c r="AT147" s="171" t="s">
        <v>144</v>
      </c>
      <c r="AU147" s="171" t="s">
        <v>91</v>
      </c>
      <c r="AY147" s="16" t="s">
        <v>142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6" t="s">
        <v>21</v>
      </c>
      <c r="BK147" s="172">
        <f>ROUND(I147*H147,2)</f>
        <v>0</v>
      </c>
      <c r="BL147" s="16" t="s">
        <v>149</v>
      </c>
      <c r="BM147" s="171" t="s">
        <v>206</v>
      </c>
    </row>
    <row r="148" spans="1:65" s="2" customFormat="1" ht="19.2">
      <c r="A148" s="31"/>
      <c r="B148" s="32"/>
      <c r="C148" s="31"/>
      <c r="D148" s="173" t="s">
        <v>151</v>
      </c>
      <c r="E148" s="31"/>
      <c r="F148" s="174" t="s">
        <v>207</v>
      </c>
      <c r="G148" s="31"/>
      <c r="H148" s="31"/>
      <c r="I148" s="95"/>
      <c r="J148" s="31"/>
      <c r="K148" s="31"/>
      <c r="L148" s="32"/>
      <c r="M148" s="175"/>
      <c r="N148" s="176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151</v>
      </c>
      <c r="AU148" s="16" t="s">
        <v>91</v>
      </c>
    </row>
    <row r="149" spans="1:65" s="13" customFormat="1" ht="10.199999999999999">
      <c r="B149" s="177"/>
      <c r="D149" s="173" t="s">
        <v>153</v>
      </c>
      <c r="E149" s="178" t="s">
        <v>1</v>
      </c>
      <c r="F149" s="179" t="s">
        <v>460</v>
      </c>
      <c r="H149" s="180">
        <v>865.4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153</v>
      </c>
      <c r="AU149" s="178" t="s">
        <v>91</v>
      </c>
      <c r="AV149" s="13" t="s">
        <v>91</v>
      </c>
      <c r="AW149" s="13" t="s">
        <v>36</v>
      </c>
      <c r="AX149" s="13" t="s">
        <v>21</v>
      </c>
      <c r="AY149" s="178" t="s">
        <v>142</v>
      </c>
    </row>
    <row r="150" spans="1:65" s="2" customFormat="1" ht="14.4" customHeight="1">
      <c r="A150" s="31"/>
      <c r="B150" s="159"/>
      <c r="C150" s="160" t="s">
        <v>203</v>
      </c>
      <c r="D150" s="160" t="s">
        <v>144</v>
      </c>
      <c r="E150" s="161" t="s">
        <v>209</v>
      </c>
      <c r="F150" s="162" t="s">
        <v>210</v>
      </c>
      <c r="G150" s="163" t="s">
        <v>147</v>
      </c>
      <c r="H150" s="164">
        <v>81.3</v>
      </c>
      <c r="I150" s="165"/>
      <c r="J150" s="166">
        <f>ROUND(I150*H150,2)</f>
        <v>0</v>
      </c>
      <c r="K150" s="162" t="s">
        <v>148</v>
      </c>
      <c r="L150" s="32"/>
      <c r="M150" s="167" t="s">
        <v>1</v>
      </c>
      <c r="N150" s="168" t="s">
        <v>46</v>
      </c>
      <c r="O150" s="57"/>
      <c r="P150" s="169">
        <f>O150*H150</f>
        <v>0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1" t="s">
        <v>149</v>
      </c>
      <c r="AT150" s="171" t="s">
        <v>144</v>
      </c>
      <c r="AU150" s="171" t="s">
        <v>91</v>
      </c>
      <c r="AY150" s="16" t="s">
        <v>142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6" t="s">
        <v>21</v>
      </c>
      <c r="BK150" s="172">
        <f>ROUND(I150*H150,2)</f>
        <v>0</v>
      </c>
      <c r="BL150" s="16" t="s">
        <v>149</v>
      </c>
      <c r="BM150" s="171" t="s">
        <v>211</v>
      </c>
    </row>
    <row r="151" spans="1:65" s="2" customFormat="1" ht="19.2">
      <c r="A151" s="31"/>
      <c r="B151" s="32"/>
      <c r="C151" s="31"/>
      <c r="D151" s="173" t="s">
        <v>151</v>
      </c>
      <c r="E151" s="31"/>
      <c r="F151" s="174" t="s">
        <v>212</v>
      </c>
      <c r="G151" s="31"/>
      <c r="H151" s="31"/>
      <c r="I151" s="95"/>
      <c r="J151" s="31"/>
      <c r="K151" s="31"/>
      <c r="L151" s="32"/>
      <c r="M151" s="175"/>
      <c r="N151" s="176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151</v>
      </c>
      <c r="AU151" s="16" t="s">
        <v>91</v>
      </c>
    </row>
    <row r="152" spans="1:65" s="13" customFormat="1" ht="10.199999999999999">
      <c r="B152" s="177"/>
      <c r="D152" s="173" t="s">
        <v>153</v>
      </c>
      <c r="E152" s="178" t="s">
        <v>1</v>
      </c>
      <c r="F152" s="179" t="s">
        <v>461</v>
      </c>
      <c r="H152" s="180">
        <v>81.3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8" t="s">
        <v>153</v>
      </c>
      <c r="AU152" s="178" t="s">
        <v>91</v>
      </c>
      <c r="AV152" s="13" t="s">
        <v>91</v>
      </c>
      <c r="AW152" s="13" t="s">
        <v>36</v>
      </c>
      <c r="AX152" s="13" t="s">
        <v>81</v>
      </c>
      <c r="AY152" s="178" t="s">
        <v>142</v>
      </c>
    </row>
    <row r="153" spans="1:65" s="2" customFormat="1" ht="14.4" customHeight="1">
      <c r="A153" s="31"/>
      <c r="B153" s="159"/>
      <c r="C153" s="160" t="s">
        <v>208</v>
      </c>
      <c r="D153" s="160" t="s">
        <v>144</v>
      </c>
      <c r="E153" s="161" t="s">
        <v>462</v>
      </c>
      <c r="F153" s="162" t="s">
        <v>463</v>
      </c>
      <c r="G153" s="163" t="s">
        <v>147</v>
      </c>
      <c r="H153" s="164">
        <v>148.80000000000001</v>
      </c>
      <c r="I153" s="165"/>
      <c r="J153" s="166">
        <f>ROUND(I153*H153,2)</f>
        <v>0</v>
      </c>
      <c r="K153" s="162" t="s">
        <v>148</v>
      </c>
      <c r="L153" s="32"/>
      <c r="M153" s="167" t="s">
        <v>1</v>
      </c>
      <c r="N153" s="168" t="s">
        <v>46</v>
      </c>
      <c r="O153" s="57"/>
      <c r="P153" s="169">
        <f>O153*H153</f>
        <v>0</v>
      </c>
      <c r="Q153" s="169">
        <v>0</v>
      </c>
      <c r="R153" s="169">
        <f>Q153*H153</f>
        <v>0</v>
      </c>
      <c r="S153" s="169">
        <v>0</v>
      </c>
      <c r="T153" s="17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1" t="s">
        <v>149</v>
      </c>
      <c r="AT153" s="171" t="s">
        <v>144</v>
      </c>
      <c r="AU153" s="171" t="s">
        <v>91</v>
      </c>
      <c r="AY153" s="16" t="s">
        <v>142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16" t="s">
        <v>21</v>
      </c>
      <c r="BK153" s="172">
        <f>ROUND(I153*H153,2)</f>
        <v>0</v>
      </c>
      <c r="BL153" s="16" t="s">
        <v>149</v>
      </c>
      <c r="BM153" s="171" t="s">
        <v>464</v>
      </c>
    </row>
    <row r="154" spans="1:65" s="2" customFormat="1" ht="19.2">
      <c r="A154" s="31"/>
      <c r="B154" s="32"/>
      <c r="C154" s="31"/>
      <c r="D154" s="173" t="s">
        <v>151</v>
      </c>
      <c r="E154" s="31"/>
      <c r="F154" s="174" t="s">
        <v>465</v>
      </c>
      <c r="G154" s="31"/>
      <c r="H154" s="31"/>
      <c r="I154" s="95"/>
      <c r="J154" s="31"/>
      <c r="K154" s="31"/>
      <c r="L154" s="32"/>
      <c r="M154" s="175"/>
      <c r="N154" s="176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151</v>
      </c>
      <c r="AU154" s="16" t="s">
        <v>91</v>
      </c>
    </row>
    <row r="155" spans="1:65" s="13" customFormat="1" ht="10.199999999999999">
      <c r="B155" s="177"/>
      <c r="D155" s="173" t="s">
        <v>153</v>
      </c>
      <c r="E155" s="178" t="s">
        <v>1</v>
      </c>
      <c r="F155" s="179" t="s">
        <v>466</v>
      </c>
      <c r="H155" s="180">
        <v>148.80000000000001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153</v>
      </c>
      <c r="AU155" s="178" t="s">
        <v>91</v>
      </c>
      <c r="AV155" s="13" t="s">
        <v>91</v>
      </c>
      <c r="AW155" s="13" t="s">
        <v>36</v>
      </c>
      <c r="AX155" s="13" t="s">
        <v>21</v>
      </c>
      <c r="AY155" s="178" t="s">
        <v>142</v>
      </c>
    </row>
    <row r="156" spans="1:65" s="2" customFormat="1" ht="14.4" customHeight="1">
      <c r="A156" s="31"/>
      <c r="B156" s="159"/>
      <c r="C156" s="160" t="s">
        <v>215</v>
      </c>
      <c r="D156" s="160" t="s">
        <v>144</v>
      </c>
      <c r="E156" s="161" t="s">
        <v>222</v>
      </c>
      <c r="F156" s="162" t="s">
        <v>223</v>
      </c>
      <c r="G156" s="163" t="s">
        <v>224</v>
      </c>
      <c r="H156" s="164">
        <v>84</v>
      </c>
      <c r="I156" s="165"/>
      <c r="J156" s="166">
        <f>ROUND(I156*H156,2)</f>
        <v>0</v>
      </c>
      <c r="K156" s="162" t="s">
        <v>148</v>
      </c>
      <c r="L156" s="32"/>
      <c r="M156" s="167" t="s">
        <v>1</v>
      </c>
      <c r="N156" s="168" t="s">
        <v>46</v>
      </c>
      <c r="O156" s="57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1" t="s">
        <v>149</v>
      </c>
      <c r="AT156" s="171" t="s">
        <v>144</v>
      </c>
      <c r="AU156" s="171" t="s">
        <v>91</v>
      </c>
      <c r="AY156" s="16" t="s">
        <v>142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16" t="s">
        <v>21</v>
      </c>
      <c r="BK156" s="172">
        <f>ROUND(I156*H156,2)</f>
        <v>0</v>
      </c>
      <c r="BL156" s="16" t="s">
        <v>149</v>
      </c>
      <c r="BM156" s="171" t="s">
        <v>225</v>
      </c>
    </row>
    <row r="157" spans="1:65" s="2" customFormat="1" ht="19.2">
      <c r="A157" s="31"/>
      <c r="B157" s="32"/>
      <c r="C157" s="31"/>
      <c r="D157" s="173" t="s">
        <v>151</v>
      </c>
      <c r="E157" s="31"/>
      <c r="F157" s="174" t="s">
        <v>226</v>
      </c>
      <c r="G157" s="31"/>
      <c r="H157" s="31"/>
      <c r="I157" s="95"/>
      <c r="J157" s="31"/>
      <c r="K157" s="31"/>
      <c r="L157" s="32"/>
      <c r="M157" s="175"/>
      <c r="N157" s="176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151</v>
      </c>
      <c r="AU157" s="16" t="s">
        <v>91</v>
      </c>
    </row>
    <row r="158" spans="1:65" s="13" customFormat="1" ht="10.199999999999999">
      <c r="B158" s="177"/>
      <c r="D158" s="173" t="s">
        <v>153</v>
      </c>
      <c r="E158" s="178" t="s">
        <v>1</v>
      </c>
      <c r="F158" s="179" t="s">
        <v>467</v>
      </c>
      <c r="H158" s="180">
        <v>84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153</v>
      </c>
      <c r="AU158" s="178" t="s">
        <v>91</v>
      </c>
      <c r="AV158" s="13" t="s">
        <v>91</v>
      </c>
      <c r="AW158" s="13" t="s">
        <v>36</v>
      </c>
      <c r="AX158" s="13" t="s">
        <v>21</v>
      </c>
      <c r="AY158" s="178" t="s">
        <v>142</v>
      </c>
    </row>
    <row r="159" spans="1:65" s="2" customFormat="1" ht="14.4" customHeight="1">
      <c r="A159" s="31"/>
      <c r="B159" s="159"/>
      <c r="C159" s="185" t="s">
        <v>221</v>
      </c>
      <c r="D159" s="185" t="s">
        <v>161</v>
      </c>
      <c r="E159" s="186" t="s">
        <v>228</v>
      </c>
      <c r="F159" s="187" t="s">
        <v>229</v>
      </c>
      <c r="G159" s="188" t="s">
        <v>230</v>
      </c>
      <c r="H159" s="189">
        <v>1.73</v>
      </c>
      <c r="I159" s="190"/>
      <c r="J159" s="191">
        <f>ROUND(I159*H159,2)</f>
        <v>0</v>
      </c>
      <c r="K159" s="187" t="s">
        <v>148</v>
      </c>
      <c r="L159" s="192"/>
      <c r="M159" s="193" t="s">
        <v>1</v>
      </c>
      <c r="N159" s="194" t="s">
        <v>46</v>
      </c>
      <c r="O159" s="57"/>
      <c r="P159" s="169">
        <f>O159*H159</f>
        <v>0</v>
      </c>
      <c r="Q159" s="169">
        <v>1E-3</v>
      </c>
      <c r="R159" s="169">
        <f>Q159*H159</f>
        <v>1.73E-3</v>
      </c>
      <c r="S159" s="169">
        <v>0</v>
      </c>
      <c r="T159" s="17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1" t="s">
        <v>164</v>
      </c>
      <c r="AT159" s="171" t="s">
        <v>161</v>
      </c>
      <c r="AU159" s="171" t="s">
        <v>91</v>
      </c>
      <c r="AY159" s="16" t="s">
        <v>142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16" t="s">
        <v>21</v>
      </c>
      <c r="BK159" s="172">
        <f>ROUND(I159*H159,2)</f>
        <v>0</v>
      </c>
      <c r="BL159" s="16" t="s">
        <v>149</v>
      </c>
      <c r="BM159" s="171" t="s">
        <v>231</v>
      </c>
    </row>
    <row r="160" spans="1:65" s="2" customFormat="1" ht="10.199999999999999">
      <c r="A160" s="31"/>
      <c r="B160" s="32"/>
      <c r="C160" s="31"/>
      <c r="D160" s="173" t="s">
        <v>151</v>
      </c>
      <c r="E160" s="31"/>
      <c r="F160" s="174" t="s">
        <v>229</v>
      </c>
      <c r="G160" s="31"/>
      <c r="H160" s="31"/>
      <c r="I160" s="95"/>
      <c r="J160" s="31"/>
      <c r="K160" s="31"/>
      <c r="L160" s="32"/>
      <c r="M160" s="175"/>
      <c r="N160" s="176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151</v>
      </c>
      <c r="AU160" s="16" t="s">
        <v>91</v>
      </c>
    </row>
    <row r="161" spans="1:65" s="13" customFormat="1" ht="10.199999999999999">
      <c r="B161" s="177"/>
      <c r="D161" s="173" t="s">
        <v>153</v>
      </c>
      <c r="E161" s="178" t="s">
        <v>1</v>
      </c>
      <c r="F161" s="179" t="s">
        <v>468</v>
      </c>
      <c r="H161" s="180">
        <v>1.73</v>
      </c>
      <c r="I161" s="181"/>
      <c r="L161" s="177"/>
      <c r="M161" s="182"/>
      <c r="N161" s="183"/>
      <c r="O161" s="183"/>
      <c r="P161" s="183"/>
      <c r="Q161" s="183"/>
      <c r="R161" s="183"/>
      <c r="S161" s="183"/>
      <c r="T161" s="184"/>
      <c r="AT161" s="178" t="s">
        <v>153</v>
      </c>
      <c r="AU161" s="178" t="s">
        <v>91</v>
      </c>
      <c r="AV161" s="13" t="s">
        <v>91</v>
      </c>
      <c r="AW161" s="13" t="s">
        <v>36</v>
      </c>
      <c r="AX161" s="13" t="s">
        <v>21</v>
      </c>
      <c r="AY161" s="178" t="s">
        <v>142</v>
      </c>
    </row>
    <row r="162" spans="1:65" s="2" customFormat="1" ht="14.4" customHeight="1">
      <c r="A162" s="31"/>
      <c r="B162" s="159"/>
      <c r="C162" s="160" t="s">
        <v>8</v>
      </c>
      <c r="D162" s="160" t="s">
        <v>144</v>
      </c>
      <c r="E162" s="161" t="s">
        <v>469</v>
      </c>
      <c r="F162" s="162" t="s">
        <v>470</v>
      </c>
      <c r="G162" s="163" t="s">
        <v>224</v>
      </c>
      <c r="H162" s="164">
        <v>85</v>
      </c>
      <c r="I162" s="165"/>
      <c r="J162" s="166">
        <f>ROUND(I162*H162,2)</f>
        <v>0</v>
      </c>
      <c r="K162" s="162" t="s">
        <v>148</v>
      </c>
      <c r="L162" s="32"/>
      <c r="M162" s="167" t="s">
        <v>1</v>
      </c>
      <c r="N162" s="168" t="s">
        <v>46</v>
      </c>
      <c r="O162" s="57"/>
      <c r="P162" s="169">
        <f>O162*H162</f>
        <v>0</v>
      </c>
      <c r="Q162" s="169">
        <v>0</v>
      </c>
      <c r="R162" s="169">
        <f>Q162*H162</f>
        <v>0</v>
      </c>
      <c r="S162" s="169">
        <v>0</v>
      </c>
      <c r="T162" s="17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1" t="s">
        <v>149</v>
      </c>
      <c r="AT162" s="171" t="s">
        <v>144</v>
      </c>
      <c r="AU162" s="171" t="s">
        <v>91</v>
      </c>
      <c r="AY162" s="16" t="s">
        <v>142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16" t="s">
        <v>21</v>
      </c>
      <c r="BK162" s="172">
        <f>ROUND(I162*H162,2)</f>
        <v>0</v>
      </c>
      <c r="BL162" s="16" t="s">
        <v>149</v>
      </c>
      <c r="BM162" s="171" t="s">
        <v>471</v>
      </c>
    </row>
    <row r="163" spans="1:65" s="2" customFormat="1" ht="19.2">
      <c r="A163" s="31"/>
      <c r="B163" s="32"/>
      <c r="C163" s="31"/>
      <c r="D163" s="173" t="s">
        <v>151</v>
      </c>
      <c r="E163" s="31"/>
      <c r="F163" s="174" t="s">
        <v>472</v>
      </c>
      <c r="G163" s="31"/>
      <c r="H163" s="31"/>
      <c r="I163" s="95"/>
      <c r="J163" s="31"/>
      <c r="K163" s="31"/>
      <c r="L163" s="32"/>
      <c r="M163" s="175"/>
      <c r="N163" s="176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151</v>
      </c>
      <c r="AU163" s="16" t="s">
        <v>91</v>
      </c>
    </row>
    <row r="164" spans="1:65" s="13" customFormat="1" ht="10.199999999999999">
      <c r="B164" s="177"/>
      <c r="D164" s="173" t="s">
        <v>153</v>
      </c>
      <c r="E164" s="178" t="s">
        <v>1</v>
      </c>
      <c r="F164" s="179" t="s">
        <v>473</v>
      </c>
      <c r="H164" s="180">
        <v>85</v>
      </c>
      <c r="I164" s="181"/>
      <c r="L164" s="177"/>
      <c r="M164" s="182"/>
      <c r="N164" s="183"/>
      <c r="O164" s="183"/>
      <c r="P164" s="183"/>
      <c r="Q164" s="183"/>
      <c r="R164" s="183"/>
      <c r="S164" s="183"/>
      <c r="T164" s="184"/>
      <c r="AT164" s="178" t="s">
        <v>153</v>
      </c>
      <c r="AU164" s="178" t="s">
        <v>91</v>
      </c>
      <c r="AV164" s="13" t="s">
        <v>91</v>
      </c>
      <c r="AW164" s="13" t="s">
        <v>36</v>
      </c>
      <c r="AX164" s="13" t="s">
        <v>81</v>
      </c>
      <c r="AY164" s="178" t="s">
        <v>142</v>
      </c>
    </row>
    <row r="165" spans="1:65" s="2" customFormat="1" ht="14.4" customHeight="1">
      <c r="A165" s="31"/>
      <c r="B165" s="159"/>
      <c r="C165" s="185" t="s">
        <v>233</v>
      </c>
      <c r="D165" s="185" t="s">
        <v>161</v>
      </c>
      <c r="E165" s="186" t="s">
        <v>474</v>
      </c>
      <c r="F165" s="187" t="s">
        <v>475</v>
      </c>
      <c r="G165" s="188" t="s">
        <v>230</v>
      </c>
      <c r="H165" s="189">
        <v>1.7509999999999999</v>
      </c>
      <c r="I165" s="190"/>
      <c r="J165" s="191">
        <f>ROUND(I165*H165,2)</f>
        <v>0</v>
      </c>
      <c r="K165" s="187" t="s">
        <v>148</v>
      </c>
      <c r="L165" s="192"/>
      <c r="M165" s="193" t="s">
        <v>1</v>
      </c>
      <c r="N165" s="194" t="s">
        <v>46</v>
      </c>
      <c r="O165" s="57"/>
      <c r="P165" s="169">
        <f>O165*H165</f>
        <v>0</v>
      </c>
      <c r="Q165" s="169">
        <v>1E-3</v>
      </c>
      <c r="R165" s="169">
        <f>Q165*H165</f>
        <v>1.751E-3</v>
      </c>
      <c r="S165" s="169">
        <v>0</v>
      </c>
      <c r="T165" s="17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1" t="s">
        <v>164</v>
      </c>
      <c r="AT165" s="171" t="s">
        <v>161</v>
      </c>
      <c r="AU165" s="171" t="s">
        <v>91</v>
      </c>
      <c r="AY165" s="16" t="s">
        <v>142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16" t="s">
        <v>21</v>
      </c>
      <c r="BK165" s="172">
        <f>ROUND(I165*H165,2)</f>
        <v>0</v>
      </c>
      <c r="BL165" s="16" t="s">
        <v>149</v>
      </c>
      <c r="BM165" s="171" t="s">
        <v>476</v>
      </c>
    </row>
    <row r="166" spans="1:65" s="2" customFormat="1" ht="10.199999999999999">
      <c r="A166" s="31"/>
      <c r="B166" s="32"/>
      <c r="C166" s="31"/>
      <c r="D166" s="173" t="s">
        <v>151</v>
      </c>
      <c r="E166" s="31"/>
      <c r="F166" s="174" t="s">
        <v>475</v>
      </c>
      <c r="G166" s="31"/>
      <c r="H166" s="31"/>
      <c r="I166" s="95"/>
      <c r="J166" s="31"/>
      <c r="K166" s="31"/>
      <c r="L166" s="32"/>
      <c r="M166" s="175"/>
      <c r="N166" s="176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151</v>
      </c>
      <c r="AU166" s="16" t="s">
        <v>91</v>
      </c>
    </row>
    <row r="167" spans="1:65" s="13" customFormat="1" ht="10.199999999999999">
      <c r="B167" s="177"/>
      <c r="D167" s="173" t="s">
        <v>153</v>
      </c>
      <c r="E167" s="178" t="s">
        <v>1</v>
      </c>
      <c r="F167" s="179" t="s">
        <v>477</v>
      </c>
      <c r="H167" s="180">
        <v>1.7509999999999999</v>
      </c>
      <c r="I167" s="181"/>
      <c r="L167" s="177"/>
      <c r="M167" s="182"/>
      <c r="N167" s="183"/>
      <c r="O167" s="183"/>
      <c r="P167" s="183"/>
      <c r="Q167" s="183"/>
      <c r="R167" s="183"/>
      <c r="S167" s="183"/>
      <c r="T167" s="184"/>
      <c r="AT167" s="178" t="s">
        <v>153</v>
      </c>
      <c r="AU167" s="178" t="s">
        <v>91</v>
      </c>
      <c r="AV167" s="13" t="s">
        <v>91</v>
      </c>
      <c r="AW167" s="13" t="s">
        <v>36</v>
      </c>
      <c r="AX167" s="13" t="s">
        <v>21</v>
      </c>
      <c r="AY167" s="178" t="s">
        <v>142</v>
      </c>
    </row>
    <row r="168" spans="1:65" s="2" customFormat="1" ht="14.4" customHeight="1">
      <c r="A168" s="31"/>
      <c r="B168" s="159"/>
      <c r="C168" s="160" t="s">
        <v>239</v>
      </c>
      <c r="D168" s="160" t="s">
        <v>144</v>
      </c>
      <c r="E168" s="161" t="s">
        <v>234</v>
      </c>
      <c r="F168" s="162" t="s">
        <v>235</v>
      </c>
      <c r="G168" s="163" t="s">
        <v>224</v>
      </c>
      <c r="H168" s="164">
        <v>2044.1</v>
      </c>
      <c r="I168" s="165"/>
      <c r="J168" s="166">
        <f>ROUND(I168*H168,2)</f>
        <v>0</v>
      </c>
      <c r="K168" s="162" t="s">
        <v>148</v>
      </c>
      <c r="L168" s="32"/>
      <c r="M168" s="167" t="s">
        <v>1</v>
      </c>
      <c r="N168" s="168" t="s">
        <v>46</v>
      </c>
      <c r="O168" s="57"/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1" t="s">
        <v>149</v>
      </c>
      <c r="AT168" s="171" t="s">
        <v>144</v>
      </c>
      <c r="AU168" s="171" t="s">
        <v>91</v>
      </c>
      <c r="AY168" s="16" t="s">
        <v>142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16" t="s">
        <v>21</v>
      </c>
      <c r="BK168" s="172">
        <f>ROUND(I168*H168,2)</f>
        <v>0</v>
      </c>
      <c r="BL168" s="16" t="s">
        <v>149</v>
      </c>
      <c r="BM168" s="171" t="s">
        <v>236</v>
      </c>
    </row>
    <row r="169" spans="1:65" s="2" customFormat="1" ht="10.199999999999999">
      <c r="A169" s="31"/>
      <c r="B169" s="32"/>
      <c r="C169" s="31"/>
      <c r="D169" s="173" t="s">
        <v>151</v>
      </c>
      <c r="E169" s="31"/>
      <c r="F169" s="174" t="s">
        <v>237</v>
      </c>
      <c r="G169" s="31"/>
      <c r="H169" s="31"/>
      <c r="I169" s="95"/>
      <c r="J169" s="31"/>
      <c r="K169" s="31"/>
      <c r="L169" s="32"/>
      <c r="M169" s="175"/>
      <c r="N169" s="176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151</v>
      </c>
      <c r="AU169" s="16" t="s">
        <v>91</v>
      </c>
    </row>
    <row r="170" spans="1:65" s="13" customFormat="1" ht="10.199999999999999">
      <c r="B170" s="177"/>
      <c r="D170" s="173" t="s">
        <v>153</v>
      </c>
      <c r="E170" s="178" t="s">
        <v>1</v>
      </c>
      <c r="F170" s="179" t="s">
        <v>478</v>
      </c>
      <c r="H170" s="180">
        <v>2044.1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153</v>
      </c>
      <c r="AU170" s="178" t="s">
        <v>91</v>
      </c>
      <c r="AV170" s="13" t="s">
        <v>91</v>
      </c>
      <c r="AW170" s="13" t="s">
        <v>36</v>
      </c>
      <c r="AX170" s="13" t="s">
        <v>21</v>
      </c>
      <c r="AY170" s="178" t="s">
        <v>142</v>
      </c>
    </row>
    <row r="171" spans="1:65" s="2" customFormat="1" ht="14.4" customHeight="1">
      <c r="A171" s="31"/>
      <c r="B171" s="159"/>
      <c r="C171" s="160" t="s">
        <v>244</v>
      </c>
      <c r="D171" s="160" t="s">
        <v>144</v>
      </c>
      <c r="E171" s="161" t="s">
        <v>240</v>
      </c>
      <c r="F171" s="162" t="s">
        <v>241</v>
      </c>
      <c r="G171" s="163" t="s">
        <v>224</v>
      </c>
      <c r="H171" s="164">
        <v>84</v>
      </c>
      <c r="I171" s="165"/>
      <c r="J171" s="166">
        <f>ROUND(I171*H171,2)</f>
        <v>0</v>
      </c>
      <c r="K171" s="162" t="s">
        <v>148</v>
      </c>
      <c r="L171" s="32"/>
      <c r="M171" s="167" t="s">
        <v>1</v>
      </c>
      <c r="N171" s="168" t="s">
        <v>46</v>
      </c>
      <c r="O171" s="57"/>
      <c r="P171" s="169">
        <f>O171*H171</f>
        <v>0</v>
      </c>
      <c r="Q171" s="169">
        <v>0</v>
      </c>
      <c r="R171" s="169">
        <f>Q171*H171</f>
        <v>0</v>
      </c>
      <c r="S171" s="169">
        <v>0</v>
      </c>
      <c r="T171" s="17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1" t="s">
        <v>149</v>
      </c>
      <c r="AT171" s="171" t="s">
        <v>144</v>
      </c>
      <c r="AU171" s="171" t="s">
        <v>91</v>
      </c>
      <c r="AY171" s="16" t="s">
        <v>142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16" t="s">
        <v>21</v>
      </c>
      <c r="BK171" s="172">
        <f>ROUND(I171*H171,2)</f>
        <v>0</v>
      </c>
      <c r="BL171" s="16" t="s">
        <v>149</v>
      </c>
      <c r="BM171" s="171" t="s">
        <v>242</v>
      </c>
    </row>
    <row r="172" spans="1:65" s="2" customFormat="1" ht="10.199999999999999">
      <c r="A172" s="31"/>
      <c r="B172" s="32"/>
      <c r="C172" s="31"/>
      <c r="D172" s="173" t="s">
        <v>151</v>
      </c>
      <c r="E172" s="31"/>
      <c r="F172" s="174" t="s">
        <v>243</v>
      </c>
      <c r="G172" s="31"/>
      <c r="H172" s="31"/>
      <c r="I172" s="95"/>
      <c r="J172" s="31"/>
      <c r="K172" s="31"/>
      <c r="L172" s="32"/>
      <c r="M172" s="175"/>
      <c r="N172" s="176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151</v>
      </c>
      <c r="AU172" s="16" t="s">
        <v>91</v>
      </c>
    </row>
    <row r="173" spans="1:65" s="13" customFormat="1" ht="10.199999999999999">
      <c r="B173" s="177"/>
      <c r="D173" s="173" t="s">
        <v>153</v>
      </c>
      <c r="E173" s="178" t="s">
        <v>1</v>
      </c>
      <c r="F173" s="179" t="s">
        <v>467</v>
      </c>
      <c r="H173" s="180">
        <v>84</v>
      </c>
      <c r="I173" s="181"/>
      <c r="L173" s="177"/>
      <c r="M173" s="182"/>
      <c r="N173" s="183"/>
      <c r="O173" s="183"/>
      <c r="P173" s="183"/>
      <c r="Q173" s="183"/>
      <c r="R173" s="183"/>
      <c r="S173" s="183"/>
      <c r="T173" s="184"/>
      <c r="AT173" s="178" t="s">
        <v>153</v>
      </c>
      <c r="AU173" s="178" t="s">
        <v>91</v>
      </c>
      <c r="AV173" s="13" t="s">
        <v>91</v>
      </c>
      <c r="AW173" s="13" t="s">
        <v>36</v>
      </c>
      <c r="AX173" s="13" t="s">
        <v>21</v>
      </c>
      <c r="AY173" s="178" t="s">
        <v>142</v>
      </c>
    </row>
    <row r="174" spans="1:65" s="2" customFormat="1" ht="14.4" customHeight="1">
      <c r="A174" s="31"/>
      <c r="B174" s="159"/>
      <c r="C174" s="160" t="s">
        <v>250</v>
      </c>
      <c r="D174" s="160" t="s">
        <v>144</v>
      </c>
      <c r="E174" s="161" t="s">
        <v>245</v>
      </c>
      <c r="F174" s="162" t="s">
        <v>246</v>
      </c>
      <c r="G174" s="163" t="s">
        <v>224</v>
      </c>
      <c r="H174" s="164">
        <v>90.8</v>
      </c>
      <c r="I174" s="165"/>
      <c r="J174" s="166">
        <f>ROUND(I174*H174,2)</f>
        <v>0</v>
      </c>
      <c r="K174" s="162" t="s">
        <v>148</v>
      </c>
      <c r="L174" s="32"/>
      <c r="M174" s="167" t="s">
        <v>1</v>
      </c>
      <c r="N174" s="168" t="s">
        <v>46</v>
      </c>
      <c r="O174" s="57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1" t="s">
        <v>149</v>
      </c>
      <c r="AT174" s="171" t="s">
        <v>144</v>
      </c>
      <c r="AU174" s="171" t="s">
        <v>91</v>
      </c>
      <c r="AY174" s="16" t="s">
        <v>142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16" t="s">
        <v>21</v>
      </c>
      <c r="BK174" s="172">
        <f>ROUND(I174*H174,2)</f>
        <v>0</v>
      </c>
      <c r="BL174" s="16" t="s">
        <v>149</v>
      </c>
      <c r="BM174" s="171" t="s">
        <v>247</v>
      </c>
    </row>
    <row r="175" spans="1:65" s="2" customFormat="1" ht="19.2">
      <c r="A175" s="31"/>
      <c r="B175" s="32"/>
      <c r="C175" s="31"/>
      <c r="D175" s="173" t="s">
        <v>151</v>
      </c>
      <c r="E175" s="31"/>
      <c r="F175" s="174" t="s">
        <v>248</v>
      </c>
      <c r="G175" s="31"/>
      <c r="H175" s="31"/>
      <c r="I175" s="95"/>
      <c r="J175" s="31"/>
      <c r="K175" s="31"/>
      <c r="L175" s="32"/>
      <c r="M175" s="175"/>
      <c r="N175" s="176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151</v>
      </c>
      <c r="AU175" s="16" t="s">
        <v>91</v>
      </c>
    </row>
    <row r="176" spans="1:65" s="13" customFormat="1" ht="10.199999999999999">
      <c r="B176" s="177"/>
      <c r="D176" s="173" t="s">
        <v>153</v>
      </c>
      <c r="E176" s="178" t="s">
        <v>1</v>
      </c>
      <c r="F176" s="179" t="s">
        <v>479</v>
      </c>
      <c r="H176" s="180">
        <v>90.8</v>
      </c>
      <c r="I176" s="181"/>
      <c r="L176" s="177"/>
      <c r="M176" s="182"/>
      <c r="N176" s="183"/>
      <c r="O176" s="183"/>
      <c r="P176" s="183"/>
      <c r="Q176" s="183"/>
      <c r="R176" s="183"/>
      <c r="S176" s="183"/>
      <c r="T176" s="184"/>
      <c r="AT176" s="178" t="s">
        <v>153</v>
      </c>
      <c r="AU176" s="178" t="s">
        <v>91</v>
      </c>
      <c r="AV176" s="13" t="s">
        <v>91</v>
      </c>
      <c r="AW176" s="13" t="s">
        <v>36</v>
      </c>
      <c r="AX176" s="13" t="s">
        <v>21</v>
      </c>
      <c r="AY176" s="178" t="s">
        <v>142</v>
      </c>
    </row>
    <row r="177" spans="1:65" s="2" customFormat="1" ht="14.4" customHeight="1">
      <c r="A177" s="31"/>
      <c r="B177" s="159"/>
      <c r="C177" s="160" t="s">
        <v>257</v>
      </c>
      <c r="D177" s="160" t="s">
        <v>144</v>
      </c>
      <c r="E177" s="161" t="s">
        <v>251</v>
      </c>
      <c r="F177" s="162" t="s">
        <v>252</v>
      </c>
      <c r="G177" s="163" t="s">
        <v>224</v>
      </c>
      <c r="H177" s="164">
        <v>250.2</v>
      </c>
      <c r="I177" s="165"/>
      <c r="J177" s="166">
        <f>ROUND(I177*H177,2)</f>
        <v>0</v>
      </c>
      <c r="K177" s="162" t="s">
        <v>148</v>
      </c>
      <c r="L177" s="32"/>
      <c r="M177" s="167" t="s">
        <v>1</v>
      </c>
      <c r="N177" s="168" t="s">
        <v>46</v>
      </c>
      <c r="O177" s="57"/>
      <c r="P177" s="169">
        <f>O177*H177</f>
        <v>0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1" t="s">
        <v>149</v>
      </c>
      <c r="AT177" s="171" t="s">
        <v>144</v>
      </c>
      <c r="AU177" s="171" t="s">
        <v>91</v>
      </c>
      <c r="AY177" s="16" t="s">
        <v>142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16" t="s">
        <v>21</v>
      </c>
      <c r="BK177" s="172">
        <f>ROUND(I177*H177,2)</f>
        <v>0</v>
      </c>
      <c r="BL177" s="16" t="s">
        <v>149</v>
      </c>
      <c r="BM177" s="171" t="s">
        <v>253</v>
      </c>
    </row>
    <row r="178" spans="1:65" s="2" customFormat="1" ht="19.2">
      <c r="A178" s="31"/>
      <c r="B178" s="32"/>
      <c r="C178" s="31"/>
      <c r="D178" s="173" t="s">
        <v>151</v>
      </c>
      <c r="E178" s="31"/>
      <c r="F178" s="174" t="s">
        <v>254</v>
      </c>
      <c r="G178" s="31"/>
      <c r="H178" s="31"/>
      <c r="I178" s="95"/>
      <c r="J178" s="31"/>
      <c r="K178" s="31"/>
      <c r="L178" s="32"/>
      <c r="M178" s="175"/>
      <c r="N178" s="176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151</v>
      </c>
      <c r="AU178" s="16" t="s">
        <v>91</v>
      </c>
    </row>
    <row r="179" spans="1:65" s="13" customFormat="1" ht="10.199999999999999">
      <c r="B179" s="177"/>
      <c r="D179" s="173" t="s">
        <v>153</v>
      </c>
      <c r="E179" s="178" t="s">
        <v>1</v>
      </c>
      <c r="F179" s="179" t="s">
        <v>480</v>
      </c>
      <c r="H179" s="180">
        <v>250.2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153</v>
      </c>
      <c r="AU179" s="178" t="s">
        <v>91</v>
      </c>
      <c r="AV179" s="13" t="s">
        <v>91</v>
      </c>
      <c r="AW179" s="13" t="s">
        <v>36</v>
      </c>
      <c r="AX179" s="13" t="s">
        <v>21</v>
      </c>
      <c r="AY179" s="178" t="s">
        <v>142</v>
      </c>
    </row>
    <row r="180" spans="1:65" s="12" customFormat="1" ht="22.8" customHeight="1">
      <c r="B180" s="146"/>
      <c r="D180" s="147" t="s">
        <v>80</v>
      </c>
      <c r="E180" s="157" t="s">
        <v>149</v>
      </c>
      <c r="F180" s="157" t="s">
        <v>256</v>
      </c>
      <c r="I180" s="149"/>
      <c r="J180" s="158">
        <f>BK180</f>
        <v>0</v>
      </c>
      <c r="L180" s="146"/>
      <c r="M180" s="151"/>
      <c r="N180" s="152"/>
      <c r="O180" s="152"/>
      <c r="P180" s="153">
        <f>SUM(P181:P183)</f>
        <v>0</v>
      </c>
      <c r="Q180" s="152"/>
      <c r="R180" s="153">
        <f>SUM(R181:R183)</f>
        <v>79.488</v>
      </c>
      <c r="S180" s="152"/>
      <c r="T180" s="154">
        <f>SUM(T181:T183)</f>
        <v>0</v>
      </c>
      <c r="AR180" s="147" t="s">
        <v>21</v>
      </c>
      <c r="AT180" s="155" t="s">
        <v>80</v>
      </c>
      <c r="AU180" s="155" t="s">
        <v>21</v>
      </c>
      <c r="AY180" s="147" t="s">
        <v>142</v>
      </c>
      <c r="BK180" s="156">
        <f>SUM(BK181:BK183)</f>
        <v>0</v>
      </c>
    </row>
    <row r="181" spans="1:65" s="2" customFormat="1" ht="14.4" customHeight="1">
      <c r="A181" s="31"/>
      <c r="B181" s="159"/>
      <c r="C181" s="160" t="s">
        <v>7</v>
      </c>
      <c r="D181" s="160" t="s">
        <v>144</v>
      </c>
      <c r="E181" s="161" t="s">
        <v>258</v>
      </c>
      <c r="F181" s="162" t="s">
        <v>259</v>
      </c>
      <c r="G181" s="163" t="s">
        <v>147</v>
      </c>
      <c r="H181" s="164">
        <v>36.799999999999997</v>
      </c>
      <c r="I181" s="165"/>
      <c r="J181" s="166">
        <f>ROUND(I181*H181,2)</f>
        <v>0</v>
      </c>
      <c r="K181" s="162" t="s">
        <v>148</v>
      </c>
      <c r="L181" s="32"/>
      <c r="M181" s="167" t="s">
        <v>1</v>
      </c>
      <c r="N181" s="168" t="s">
        <v>46</v>
      </c>
      <c r="O181" s="57"/>
      <c r="P181" s="169">
        <f>O181*H181</f>
        <v>0</v>
      </c>
      <c r="Q181" s="169">
        <v>2.16</v>
      </c>
      <c r="R181" s="169">
        <f>Q181*H181</f>
        <v>79.488</v>
      </c>
      <c r="S181" s="169">
        <v>0</v>
      </c>
      <c r="T181" s="17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1" t="s">
        <v>149</v>
      </c>
      <c r="AT181" s="171" t="s">
        <v>144</v>
      </c>
      <c r="AU181" s="171" t="s">
        <v>91</v>
      </c>
      <c r="AY181" s="16" t="s">
        <v>142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6" t="s">
        <v>21</v>
      </c>
      <c r="BK181" s="172">
        <f>ROUND(I181*H181,2)</f>
        <v>0</v>
      </c>
      <c r="BL181" s="16" t="s">
        <v>149</v>
      </c>
      <c r="BM181" s="171" t="s">
        <v>260</v>
      </c>
    </row>
    <row r="182" spans="1:65" s="2" customFormat="1" ht="10.199999999999999">
      <c r="A182" s="31"/>
      <c r="B182" s="32"/>
      <c r="C182" s="31"/>
      <c r="D182" s="173" t="s">
        <v>151</v>
      </c>
      <c r="E182" s="31"/>
      <c r="F182" s="174" t="s">
        <v>261</v>
      </c>
      <c r="G182" s="31"/>
      <c r="H182" s="31"/>
      <c r="I182" s="95"/>
      <c r="J182" s="31"/>
      <c r="K182" s="31"/>
      <c r="L182" s="32"/>
      <c r="M182" s="175"/>
      <c r="N182" s="176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151</v>
      </c>
      <c r="AU182" s="16" t="s">
        <v>91</v>
      </c>
    </row>
    <row r="183" spans="1:65" s="13" customFormat="1" ht="10.199999999999999">
      <c r="B183" s="177"/>
      <c r="D183" s="173" t="s">
        <v>153</v>
      </c>
      <c r="E183" s="178" t="s">
        <v>1</v>
      </c>
      <c r="F183" s="179" t="s">
        <v>481</v>
      </c>
      <c r="H183" s="180">
        <v>36.799999999999997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153</v>
      </c>
      <c r="AU183" s="178" t="s">
        <v>91</v>
      </c>
      <c r="AV183" s="13" t="s">
        <v>91</v>
      </c>
      <c r="AW183" s="13" t="s">
        <v>36</v>
      </c>
      <c r="AX183" s="13" t="s">
        <v>21</v>
      </c>
      <c r="AY183" s="178" t="s">
        <v>142</v>
      </c>
    </row>
    <row r="184" spans="1:65" s="12" customFormat="1" ht="22.8" customHeight="1">
      <c r="B184" s="146"/>
      <c r="D184" s="147" t="s">
        <v>80</v>
      </c>
      <c r="E184" s="157" t="s">
        <v>263</v>
      </c>
      <c r="F184" s="157" t="s">
        <v>264</v>
      </c>
      <c r="I184" s="149"/>
      <c r="J184" s="158">
        <f>BK184</f>
        <v>0</v>
      </c>
      <c r="L184" s="146"/>
      <c r="M184" s="151"/>
      <c r="N184" s="152"/>
      <c r="O184" s="152"/>
      <c r="P184" s="153">
        <f>SUM(P185:P188)</f>
        <v>0</v>
      </c>
      <c r="Q184" s="152"/>
      <c r="R184" s="153">
        <f>SUM(R185:R188)</f>
        <v>0</v>
      </c>
      <c r="S184" s="152"/>
      <c r="T184" s="154">
        <f>SUM(T185:T188)</f>
        <v>0</v>
      </c>
      <c r="AR184" s="147" t="s">
        <v>21</v>
      </c>
      <c r="AT184" s="155" t="s">
        <v>80</v>
      </c>
      <c r="AU184" s="155" t="s">
        <v>21</v>
      </c>
      <c r="AY184" s="147" t="s">
        <v>142</v>
      </c>
      <c r="BK184" s="156">
        <f>SUM(BK185:BK188)</f>
        <v>0</v>
      </c>
    </row>
    <row r="185" spans="1:65" s="2" customFormat="1" ht="14.4" customHeight="1">
      <c r="A185" s="31"/>
      <c r="B185" s="159"/>
      <c r="C185" s="160" t="s">
        <v>270</v>
      </c>
      <c r="D185" s="160" t="s">
        <v>144</v>
      </c>
      <c r="E185" s="161" t="s">
        <v>265</v>
      </c>
      <c r="F185" s="162" t="s">
        <v>266</v>
      </c>
      <c r="G185" s="163" t="s">
        <v>267</v>
      </c>
      <c r="H185" s="164">
        <v>79.491</v>
      </c>
      <c r="I185" s="165"/>
      <c r="J185" s="166">
        <f>ROUND(I185*H185,2)</f>
        <v>0</v>
      </c>
      <c r="K185" s="162" t="s">
        <v>148</v>
      </c>
      <c r="L185" s="32"/>
      <c r="M185" s="167" t="s">
        <v>1</v>
      </c>
      <c r="N185" s="168" t="s">
        <v>46</v>
      </c>
      <c r="O185" s="57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1" t="s">
        <v>149</v>
      </c>
      <c r="AT185" s="171" t="s">
        <v>144</v>
      </c>
      <c r="AU185" s="171" t="s">
        <v>91</v>
      </c>
      <c r="AY185" s="16" t="s">
        <v>142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6" t="s">
        <v>21</v>
      </c>
      <c r="BK185" s="172">
        <f>ROUND(I185*H185,2)</f>
        <v>0</v>
      </c>
      <c r="BL185" s="16" t="s">
        <v>149</v>
      </c>
      <c r="BM185" s="171" t="s">
        <v>268</v>
      </c>
    </row>
    <row r="186" spans="1:65" s="2" customFormat="1" ht="10.199999999999999">
      <c r="A186" s="31"/>
      <c r="B186" s="32"/>
      <c r="C186" s="31"/>
      <c r="D186" s="173" t="s">
        <v>151</v>
      </c>
      <c r="E186" s="31"/>
      <c r="F186" s="174" t="s">
        <v>269</v>
      </c>
      <c r="G186" s="31"/>
      <c r="H186" s="31"/>
      <c r="I186" s="95"/>
      <c r="J186" s="31"/>
      <c r="K186" s="31"/>
      <c r="L186" s="32"/>
      <c r="M186" s="175"/>
      <c r="N186" s="176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151</v>
      </c>
      <c r="AU186" s="16" t="s">
        <v>91</v>
      </c>
    </row>
    <row r="187" spans="1:65" s="2" customFormat="1" ht="14.4" customHeight="1">
      <c r="A187" s="31"/>
      <c r="B187" s="159"/>
      <c r="C187" s="160" t="s">
        <v>396</v>
      </c>
      <c r="D187" s="160" t="s">
        <v>144</v>
      </c>
      <c r="E187" s="161" t="s">
        <v>271</v>
      </c>
      <c r="F187" s="162" t="s">
        <v>272</v>
      </c>
      <c r="G187" s="163" t="s">
        <v>267</v>
      </c>
      <c r="H187" s="164">
        <v>79.491</v>
      </c>
      <c r="I187" s="165"/>
      <c r="J187" s="166">
        <f>ROUND(I187*H187,2)</f>
        <v>0</v>
      </c>
      <c r="K187" s="162" t="s">
        <v>148</v>
      </c>
      <c r="L187" s="32"/>
      <c r="M187" s="167" t="s">
        <v>1</v>
      </c>
      <c r="N187" s="168" t="s">
        <v>46</v>
      </c>
      <c r="O187" s="57"/>
      <c r="P187" s="169">
        <f>O187*H187</f>
        <v>0</v>
      </c>
      <c r="Q187" s="169">
        <v>0</v>
      </c>
      <c r="R187" s="169">
        <f>Q187*H187</f>
        <v>0</v>
      </c>
      <c r="S187" s="169">
        <v>0</v>
      </c>
      <c r="T187" s="17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1" t="s">
        <v>149</v>
      </c>
      <c r="AT187" s="171" t="s">
        <v>144</v>
      </c>
      <c r="AU187" s="171" t="s">
        <v>91</v>
      </c>
      <c r="AY187" s="16" t="s">
        <v>142</v>
      </c>
      <c r="BE187" s="172">
        <f>IF(N187="základní",J187,0)</f>
        <v>0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16" t="s">
        <v>21</v>
      </c>
      <c r="BK187" s="172">
        <f>ROUND(I187*H187,2)</f>
        <v>0</v>
      </c>
      <c r="BL187" s="16" t="s">
        <v>149</v>
      </c>
      <c r="BM187" s="171" t="s">
        <v>482</v>
      </c>
    </row>
    <row r="188" spans="1:65" s="2" customFormat="1" ht="19.2">
      <c r="A188" s="31"/>
      <c r="B188" s="32"/>
      <c r="C188" s="31"/>
      <c r="D188" s="173" t="s">
        <v>151</v>
      </c>
      <c r="E188" s="31"/>
      <c r="F188" s="174" t="s">
        <v>274</v>
      </c>
      <c r="G188" s="31"/>
      <c r="H188" s="31"/>
      <c r="I188" s="95"/>
      <c r="J188" s="31"/>
      <c r="K188" s="31"/>
      <c r="L188" s="32"/>
      <c r="M188" s="195"/>
      <c r="N188" s="196"/>
      <c r="O188" s="197"/>
      <c r="P188" s="197"/>
      <c r="Q188" s="197"/>
      <c r="R188" s="197"/>
      <c r="S188" s="197"/>
      <c r="T188" s="19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151</v>
      </c>
      <c r="AU188" s="16" t="s">
        <v>91</v>
      </c>
    </row>
    <row r="189" spans="1:65" s="2" customFormat="1" ht="6.9" customHeight="1">
      <c r="A189" s="31"/>
      <c r="B189" s="46"/>
      <c r="C189" s="47"/>
      <c r="D189" s="47"/>
      <c r="E189" s="47"/>
      <c r="F189" s="47"/>
      <c r="G189" s="47"/>
      <c r="H189" s="47"/>
      <c r="I189" s="119"/>
      <c r="J189" s="47"/>
      <c r="K189" s="47"/>
      <c r="L189" s="32"/>
      <c r="M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</sheetData>
  <autoFilter ref="C119:K18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4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483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95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ROUND(J128,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ROUND((SUM(BE128:BE303)),  2)</f>
        <v>0</v>
      </c>
      <c r="G33" s="31"/>
      <c r="H33" s="31"/>
      <c r="I33" s="106">
        <v>0.21</v>
      </c>
      <c r="J33" s="105">
        <f>ROUND(((SUM(BE128:BE303))*I33),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ROUND((SUM(BF128:BF303)),  2)</f>
        <v>0</v>
      </c>
      <c r="G34" s="31"/>
      <c r="H34" s="31"/>
      <c r="I34" s="106">
        <v>0.15</v>
      </c>
      <c r="J34" s="105">
        <f>ROUND(((SUM(BF128:BF303))*I34),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ROUND((SUM(BG128:BG303)),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ROUND((SUM(BH128:BH303)),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ROUND((SUM(BI128:BI303)),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SO-04 - Výpustné zařízení - horní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J128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J129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J130</f>
        <v>0</v>
      </c>
      <c r="L98" s="130"/>
    </row>
    <row r="99" spans="1:31" s="10" customFormat="1" ht="19.95" customHeight="1">
      <c r="B99" s="130"/>
      <c r="D99" s="131" t="s">
        <v>276</v>
      </c>
      <c r="E99" s="132"/>
      <c r="F99" s="132"/>
      <c r="G99" s="132"/>
      <c r="H99" s="132"/>
      <c r="I99" s="133"/>
      <c r="J99" s="134">
        <f>J163</f>
        <v>0</v>
      </c>
      <c r="L99" s="130"/>
    </row>
    <row r="100" spans="1:31" s="10" customFormat="1" ht="19.95" customHeight="1">
      <c r="B100" s="130"/>
      <c r="D100" s="131" t="s">
        <v>277</v>
      </c>
      <c r="E100" s="132"/>
      <c r="F100" s="132"/>
      <c r="G100" s="132"/>
      <c r="H100" s="132"/>
      <c r="I100" s="133"/>
      <c r="J100" s="134">
        <f>J176</f>
        <v>0</v>
      </c>
      <c r="L100" s="130"/>
    </row>
    <row r="101" spans="1:31" s="10" customFormat="1" ht="19.95" customHeight="1">
      <c r="B101" s="130"/>
      <c r="D101" s="131" t="s">
        <v>125</v>
      </c>
      <c r="E101" s="132"/>
      <c r="F101" s="132"/>
      <c r="G101" s="132"/>
      <c r="H101" s="132"/>
      <c r="I101" s="133"/>
      <c r="J101" s="134">
        <f>J200</f>
        <v>0</v>
      </c>
      <c r="L101" s="130"/>
    </row>
    <row r="102" spans="1:31" s="10" customFormat="1" ht="19.95" customHeight="1">
      <c r="B102" s="130"/>
      <c r="D102" s="131" t="s">
        <v>484</v>
      </c>
      <c r="E102" s="132"/>
      <c r="F102" s="132"/>
      <c r="G102" s="132"/>
      <c r="H102" s="132"/>
      <c r="I102" s="133"/>
      <c r="J102" s="134">
        <f>J223</f>
        <v>0</v>
      </c>
      <c r="L102" s="130"/>
    </row>
    <row r="103" spans="1:31" s="10" customFormat="1" ht="19.95" customHeight="1">
      <c r="B103" s="130"/>
      <c r="D103" s="131" t="s">
        <v>278</v>
      </c>
      <c r="E103" s="132"/>
      <c r="F103" s="132"/>
      <c r="G103" s="132"/>
      <c r="H103" s="132"/>
      <c r="I103" s="133"/>
      <c r="J103" s="134">
        <f>J233</f>
        <v>0</v>
      </c>
      <c r="L103" s="130"/>
    </row>
    <row r="104" spans="1:31" s="10" customFormat="1" ht="19.95" customHeight="1">
      <c r="B104" s="130"/>
      <c r="D104" s="131" t="s">
        <v>279</v>
      </c>
      <c r="E104" s="132"/>
      <c r="F104" s="132"/>
      <c r="G104" s="132"/>
      <c r="H104" s="132"/>
      <c r="I104" s="133"/>
      <c r="J104" s="134">
        <f>J248</f>
        <v>0</v>
      </c>
      <c r="L104" s="130"/>
    </row>
    <row r="105" spans="1:31" s="10" customFormat="1" ht="19.95" customHeight="1">
      <c r="B105" s="130"/>
      <c r="D105" s="131" t="s">
        <v>126</v>
      </c>
      <c r="E105" s="132"/>
      <c r="F105" s="132"/>
      <c r="G105" s="132"/>
      <c r="H105" s="132"/>
      <c r="I105" s="133"/>
      <c r="J105" s="134">
        <f>J262</f>
        <v>0</v>
      </c>
      <c r="L105" s="130"/>
    </row>
    <row r="106" spans="1:31" s="9" customFormat="1" ht="24.9" customHeight="1">
      <c r="B106" s="125"/>
      <c r="D106" s="126" t="s">
        <v>280</v>
      </c>
      <c r="E106" s="127"/>
      <c r="F106" s="127"/>
      <c r="G106" s="127"/>
      <c r="H106" s="127"/>
      <c r="I106" s="128"/>
      <c r="J106" s="129">
        <f>J267</f>
        <v>0</v>
      </c>
      <c r="L106" s="125"/>
    </row>
    <row r="107" spans="1:31" s="10" customFormat="1" ht="19.95" customHeight="1">
      <c r="B107" s="130"/>
      <c r="D107" s="131" t="s">
        <v>281</v>
      </c>
      <c r="E107" s="132"/>
      <c r="F107" s="132"/>
      <c r="G107" s="132"/>
      <c r="H107" s="132"/>
      <c r="I107" s="133"/>
      <c r="J107" s="134">
        <f>J268</f>
        <v>0</v>
      </c>
      <c r="L107" s="130"/>
    </row>
    <row r="108" spans="1:31" s="10" customFormat="1" ht="19.95" customHeight="1">
      <c r="B108" s="130"/>
      <c r="D108" s="131" t="s">
        <v>282</v>
      </c>
      <c r="E108" s="132"/>
      <c r="F108" s="132"/>
      <c r="G108" s="132"/>
      <c r="H108" s="132"/>
      <c r="I108" s="133"/>
      <c r="J108" s="134">
        <f>J298</f>
        <v>0</v>
      </c>
      <c r="L108" s="130"/>
    </row>
    <row r="109" spans="1:31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" customHeight="1">
      <c r="A110" s="31"/>
      <c r="B110" s="46"/>
      <c r="C110" s="47"/>
      <c r="D110" s="47"/>
      <c r="E110" s="47"/>
      <c r="F110" s="47"/>
      <c r="G110" s="47"/>
      <c r="H110" s="47"/>
      <c r="I110" s="119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" customHeight="1">
      <c r="A114" s="31"/>
      <c r="B114" s="48"/>
      <c r="C114" s="49"/>
      <c r="D114" s="49"/>
      <c r="E114" s="49"/>
      <c r="F114" s="49"/>
      <c r="G114" s="49"/>
      <c r="H114" s="49"/>
      <c r="I114" s="120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" customHeight="1">
      <c r="A115" s="31"/>
      <c r="B115" s="32"/>
      <c r="C115" s="20" t="s">
        <v>127</v>
      </c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4.4" customHeight="1">
      <c r="A118" s="31"/>
      <c r="B118" s="32"/>
      <c r="C118" s="31"/>
      <c r="D118" s="31"/>
      <c r="E118" s="253" t="str">
        <f>E7</f>
        <v>Panské rybníky Jarošov</v>
      </c>
      <c r="F118" s="254"/>
      <c r="G118" s="254"/>
      <c r="H118" s="254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116</v>
      </c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4.4" customHeight="1">
      <c r="A120" s="31"/>
      <c r="B120" s="32"/>
      <c r="C120" s="31"/>
      <c r="D120" s="31"/>
      <c r="E120" s="233" t="str">
        <f>E9</f>
        <v>SO-04 - Výpustné zařízení - horní</v>
      </c>
      <c r="F120" s="255"/>
      <c r="G120" s="255"/>
      <c r="H120" s="255"/>
      <c r="I120" s="95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" customHeight="1">
      <c r="A121" s="31"/>
      <c r="B121" s="32"/>
      <c r="C121" s="31"/>
      <c r="D121" s="31"/>
      <c r="E121" s="31"/>
      <c r="F121" s="31"/>
      <c r="G121" s="31"/>
      <c r="H121" s="31"/>
      <c r="I121" s="95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22</v>
      </c>
      <c r="D122" s="31"/>
      <c r="E122" s="31"/>
      <c r="F122" s="24" t="str">
        <f>F12</f>
        <v xml:space="preserve"> </v>
      </c>
      <c r="G122" s="31"/>
      <c r="H122" s="31"/>
      <c r="I122" s="96" t="s">
        <v>24</v>
      </c>
      <c r="J122" s="54" t="str">
        <f>IF(J12="","",J12)</f>
        <v>28. 11. 2016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95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26.4" customHeight="1">
      <c r="A124" s="31"/>
      <c r="B124" s="32"/>
      <c r="C124" s="26" t="s">
        <v>28</v>
      </c>
      <c r="D124" s="31"/>
      <c r="E124" s="31"/>
      <c r="F124" s="24" t="str">
        <f>E15</f>
        <v>Město Litomyšl</v>
      </c>
      <c r="G124" s="31"/>
      <c r="H124" s="31"/>
      <c r="I124" s="96" t="s">
        <v>34</v>
      </c>
      <c r="J124" s="29" t="str">
        <f>E21</f>
        <v>Agroprojekce Litomyšl, s.r.o.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6" customHeight="1">
      <c r="A125" s="31"/>
      <c r="B125" s="32"/>
      <c r="C125" s="26" t="s">
        <v>32</v>
      </c>
      <c r="D125" s="31"/>
      <c r="E125" s="31"/>
      <c r="F125" s="24" t="str">
        <f>IF(E18="","",E18)</f>
        <v>Vyplň údaj</v>
      </c>
      <c r="G125" s="31"/>
      <c r="H125" s="31"/>
      <c r="I125" s="96" t="s">
        <v>37</v>
      </c>
      <c r="J125" s="29" t="str">
        <f>E24</f>
        <v>Vodseďálek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95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35"/>
      <c r="B127" s="136"/>
      <c r="C127" s="137" t="s">
        <v>128</v>
      </c>
      <c r="D127" s="138" t="s">
        <v>66</v>
      </c>
      <c r="E127" s="138" t="s">
        <v>62</v>
      </c>
      <c r="F127" s="138" t="s">
        <v>63</v>
      </c>
      <c r="G127" s="138" t="s">
        <v>129</v>
      </c>
      <c r="H127" s="138" t="s">
        <v>130</v>
      </c>
      <c r="I127" s="139" t="s">
        <v>131</v>
      </c>
      <c r="J127" s="138" t="s">
        <v>120</v>
      </c>
      <c r="K127" s="140" t="s">
        <v>132</v>
      </c>
      <c r="L127" s="141"/>
      <c r="M127" s="61" t="s">
        <v>1</v>
      </c>
      <c r="N127" s="62" t="s">
        <v>45</v>
      </c>
      <c r="O127" s="62" t="s">
        <v>133</v>
      </c>
      <c r="P127" s="62" t="s">
        <v>134</v>
      </c>
      <c r="Q127" s="62" t="s">
        <v>135</v>
      </c>
      <c r="R127" s="62" t="s">
        <v>136</v>
      </c>
      <c r="S127" s="62" t="s">
        <v>137</v>
      </c>
      <c r="T127" s="63" t="s">
        <v>138</v>
      </c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63" s="2" customFormat="1" ht="22.8" customHeight="1">
      <c r="A128" s="31"/>
      <c r="B128" s="32"/>
      <c r="C128" s="68" t="s">
        <v>139</v>
      </c>
      <c r="D128" s="31"/>
      <c r="E128" s="31"/>
      <c r="F128" s="31"/>
      <c r="G128" s="31"/>
      <c r="H128" s="31"/>
      <c r="I128" s="95"/>
      <c r="J128" s="142">
        <f>BK128</f>
        <v>0</v>
      </c>
      <c r="K128" s="31"/>
      <c r="L128" s="32"/>
      <c r="M128" s="64"/>
      <c r="N128" s="55"/>
      <c r="O128" s="65"/>
      <c r="P128" s="143">
        <f>P129+P267</f>
        <v>0</v>
      </c>
      <c r="Q128" s="65"/>
      <c r="R128" s="143">
        <f>R129+R267</f>
        <v>138.61027777000001</v>
      </c>
      <c r="S128" s="65"/>
      <c r="T128" s="144">
        <f>T129+T267</f>
        <v>9.9700000000000006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80</v>
      </c>
      <c r="AU128" s="16" t="s">
        <v>122</v>
      </c>
      <c r="BK128" s="145">
        <f>BK129+BK267</f>
        <v>0</v>
      </c>
    </row>
    <row r="129" spans="1:65" s="12" customFormat="1" ht="25.95" customHeight="1">
      <c r="B129" s="146"/>
      <c r="D129" s="147" t="s">
        <v>80</v>
      </c>
      <c r="E129" s="148" t="s">
        <v>140</v>
      </c>
      <c r="F129" s="148" t="s">
        <v>141</v>
      </c>
      <c r="I129" s="149"/>
      <c r="J129" s="150">
        <f>BK129</f>
        <v>0</v>
      </c>
      <c r="L129" s="146"/>
      <c r="M129" s="151"/>
      <c r="N129" s="152"/>
      <c r="O129" s="152"/>
      <c r="P129" s="153">
        <f>P130+P163+P176+P200+P223+P233+P248+P262</f>
        <v>0</v>
      </c>
      <c r="Q129" s="152"/>
      <c r="R129" s="153">
        <f>R130+R163+R176+R200+R223+R233+R248+R262</f>
        <v>138.17181138000001</v>
      </c>
      <c r="S129" s="152"/>
      <c r="T129" s="154">
        <f>T130+T163+T176+T200+T223+T233+T248+T262</f>
        <v>9.9700000000000006</v>
      </c>
      <c r="AR129" s="147" t="s">
        <v>21</v>
      </c>
      <c r="AT129" s="155" t="s">
        <v>80</v>
      </c>
      <c r="AU129" s="155" t="s">
        <v>81</v>
      </c>
      <c r="AY129" s="147" t="s">
        <v>142</v>
      </c>
      <c r="BK129" s="156">
        <f>BK130+BK163+BK176+BK200+BK223+BK233+BK248+BK262</f>
        <v>0</v>
      </c>
    </row>
    <row r="130" spans="1:65" s="12" customFormat="1" ht="22.8" customHeight="1">
      <c r="B130" s="146"/>
      <c r="D130" s="147" t="s">
        <v>80</v>
      </c>
      <c r="E130" s="157" t="s">
        <v>21</v>
      </c>
      <c r="F130" s="157" t="s">
        <v>143</v>
      </c>
      <c r="I130" s="149"/>
      <c r="J130" s="158">
        <f>BK130</f>
        <v>0</v>
      </c>
      <c r="L130" s="146"/>
      <c r="M130" s="151"/>
      <c r="N130" s="152"/>
      <c r="O130" s="152"/>
      <c r="P130" s="153">
        <f>SUM(P131:P162)</f>
        <v>0</v>
      </c>
      <c r="Q130" s="152"/>
      <c r="R130" s="153">
        <f>SUM(R131:R162)</f>
        <v>1.1696E-2</v>
      </c>
      <c r="S130" s="152"/>
      <c r="T130" s="154">
        <f>SUM(T131:T162)</f>
        <v>0</v>
      </c>
      <c r="AR130" s="147" t="s">
        <v>21</v>
      </c>
      <c r="AT130" s="155" t="s">
        <v>80</v>
      </c>
      <c r="AU130" s="155" t="s">
        <v>21</v>
      </c>
      <c r="AY130" s="147" t="s">
        <v>142</v>
      </c>
      <c r="BK130" s="156">
        <f>SUM(BK131:BK162)</f>
        <v>0</v>
      </c>
    </row>
    <row r="131" spans="1:65" s="2" customFormat="1" ht="14.4" customHeight="1">
      <c r="A131" s="31"/>
      <c r="B131" s="159"/>
      <c r="C131" s="160" t="s">
        <v>21</v>
      </c>
      <c r="D131" s="160" t="s">
        <v>144</v>
      </c>
      <c r="E131" s="161" t="s">
        <v>283</v>
      </c>
      <c r="F131" s="162" t="s">
        <v>284</v>
      </c>
      <c r="G131" s="163" t="s">
        <v>147</v>
      </c>
      <c r="H131" s="164">
        <v>174.209</v>
      </c>
      <c r="I131" s="165"/>
      <c r="J131" s="166">
        <f>ROUND(I131*H131,2)</f>
        <v>0</v>
      </c>
      <c r="K131" s="162" t="s">
        <v>148</v>
      </c>
      <c r="L131" s="32"/>
      <c r="M131" s="167" t="s">
        <v>1</v>
      </c>
      <c r="N131" s="168" t="s">
        <v>46</v>
      </c>
      <c r="O131" s="57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1" t="s">
        <v>149</v>
      </c>
      <c r="AT131" s="171" t="s">
        <v>144</v>
      </c>
      <c r="AU131" s="171" t="s">
        <v>91</v>
      </c>
      <c r="AY131" s="16" t="s">
        <v>142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16" t="s">
        <v>21</v>
      </c>
      <c r="BK131" s="172">
        <f>ROUND(I131*H131,2)</f>
        <v>0</v>
      </c>
      <c r="BL131" s="16" t="s">
        <v>149</v>
      </c>
      <c r="BM131" s="171" t="s">
        <v>485</v>
      </c>
    </row>
    <row r="132" spans="1:65" s="2" customFormat="1" ht="19.2">
      <c r="A132" s="31"/>
      <c r="B132" s="32"/>
      <c r="C132" s="31"/>
      <c r="D132" s="173" t="s">
        <v>151</v>
      </c>
      <c r="E132" s="31"/>
      <c r="F132" s="174" t="s">
        <v>286</v>
      </c>
      <c r="G132" s="31"/>
      <c r="H132" s="31"/>
      <c r="I132" s="95"/>
      <c r="J132" s="31"/>
      <c r="K132" s="31"/>
      <c r="L132" s="32"/>
      <c r="M132" s="175"/>
      <c r="N132" s="176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151</v>
      </c>
      <c r="AU132" s="16" t="s">
        <v>91</v>
      </c>
    </row>
    <row r="133" spans="1:65" s="13" customFormat="1" ht="10.199999999999999">
      <c r="B133" s="177"/>
      <c r="D133" s="173" t="s">
        <v>153</v>
      </c>
      <c r="E133" s="178" t="s">
        <v>1</v>
      </c>
      <c r="F133" s="179" t="s">
        <v>486</v>
      </c>
      <c r="H133" s="180">
        <v>1.65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153</v>
      </c>
      <c r="AU133" s="178" t="s">
        <v>91</v>
      </c>
      <c r="AV133" s="13" t="s">
        <v>91</v>
      </c>
      <c r="AW133" s="13" t="s">
        <v>36</v>
      </c>
      <c r="AX133" s="13" t="s">
        <v>81</v>
      </c>
      <c r="AY133" s="178" t="s">
        <v>142</v>
      </c>
    </row>
    <row r="134" spans="1:65" s="13" customFormat="1" ht="10.199999999999999">
      <c r="B134" s="177"/>
      <c r="D134" s="173" t="s">
        <v>153</v>
      </c>
      <c r="E134" s="178" t="s">
        <v>1</v>
      </c>
      <c r="F134" s="179" t="s">
        <v>288</v>
      </c>
      <c r="H134" s="180">
        <v>0.99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153</v>
      </c>
      <c r="AU134" s="178" t="s">
        <v>91</v>
      </c>
      <c r="AV134" s="13" t="s">
        <v>91</v>
      </c>
      <c r="AW134" s="13" t="s">
        <v>36</v>
      </c>
      <c r="AX134" s="13" t="s">
        <v>81</v>
      </c>
      <c r="AY134" s="178" t="s">
        <v>142</v>
      </c>
    </row>
    <row r="135" spans="1:65" s="13" customFormat="1" ht="10.199999999999999">
      <c r="B135" s="177"/>
      <c r="D135" s="173" t="s">
        <v>153</v>
      </c>
      <c r="E135" s="178" t="s">
        <v>1</v>
      </c>
      <c r="F135" s="179" t="s">
        <v>487</v>
      </c>
      <c r="H135" s="180">
        <v>11.425000000000001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153</v>
      </c>
      <c r="AU135" s="178" t="s">
        <v>91</v>
      </c>
      <c r="AV135" s="13" t="s">
        <v>91</v>
      </c>
      <c r="AW135" s="13" t="s">
        <v>36</v>
      </c>
      <c r="AX135" s="13" t="s">
        <v>81</v>
      </c>
      <c r="AY135" s="178" t="s">
        <v>142</v>
      </c>
    </row>
    <row r="136" spans="1:65" s="13" customFormat="1" ht="10.199999999999999">
      <c r="B136" s="177"/>
      <c r="D136" s="173" t="s">
        <v>153</v>
      </c>
      <c r="E136" s="178" t="s">
        <v>1</v>
      </c>
      <c r="F136" s="179" t="s">
        <v>488</v>
      </c>
      <c r="H136" s="180">
        <v>70.144000000000005</v>
      </c>
      <c r="I136" s="181"/>
      <c r="L136" s="177"/>
      <c r="M136" s="182"/>
      <c r="N136" s="183"/>
      <c r="O136" s="183"/>
      <c r="P136" s="183"/>
      <c r="Q136" s="183"/>
      <c r="R136" s="183"/>
      <c r="S136" s="183"/>
      <c r="T136" s="184"/>
      <c r="AT136" s="178" t="s">
        <v>153</v>
      </c>
      <c r="AU136" s="178" t="s">
        <v>91</v>
      </c>
      <c r="AV136" s="13" t="s">
        <v>91</v>
      </c>
      <c r="AW136" s="13" t="s">
        <v>36</v>
      </c>
      <c r="AX136" s="13" t="s">
        <v>81</v>
      </c>
      <c r="AY136" s="178" t="s">
        <v>142</v>
      </c>
    </row>
    <row r="137" spans="1:65" s="13" customFormat="1" ht="10.199999999999999">
      <c r="B137" s="177"/>
      <c r="D137" s="173" t="s">
        <v>153</v>
      </c>
      <c r="E137" s="178" t="s">
        <v>1</v>
      </c>
      <c r="F137" s="179" t="s">
        <v>489</v>
      </c>
      <c r="H137" s="180">
        <v>90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153</v>
      </c>
      <c r="AU137" s="178" t="s">
        <v>91</v>
      </c>
      <c r="AV137" s="13" t="s">
        <v>91</v>
      </c>
      <c r="AW137" s="13" t="s">
        <v>36</v>
      </c>
      <c r="AX137" s="13" t="s">
        <v>81</v>
      </c>
      <c r="AY137" s="178" t="s">
        <v>142</v>
      </c>
    </row>
    <row r="138" spans="1:65" s="2" customFormat="1" ht="14.4" customHeight="1">
      <c r="A138" s="31"/>
      <c r="B138" s="159"/>
      <c r="C138" s="160" t="s">
        <v>91</v>
      </c>
      <c r="D138" s="160" t="s">
        <v>144</v>
      </c>
      <c r="E138" s="161" t="s">
        <v>490</v>
      </c>
      <c r="F138" s="162" t="s">
        <v>491</v>
      </c>
      <c r="G138" s="163" t="s">
        <v>147</v>
      </c>
      <c r="H138" s="164">
        <v>22.02</v>
      </c>
      <c r="I138" s="165"/>
      <c r="J138" s="166">
        <f>ROUND(I138*H138,2)</f>
        <v>0</v>
      </c>
      <c r="K138" s="162" t="s">
        <v>148</v>
      </c>
      <c r="L138" s="32"/>
      <c r="M138" s="167" t="s">
        <v>1</v>
      </c>
      <c r="N138" s="168" t="s">
        <v>46</v>
      </c>
      <c r="O138" s="57"/>
      <c r="P138" s="169">
        <f>O138*H138</f>
        <v>0</v>
      </c>
      <c r="Q138" s="169">
        <v>0</v>
      </c>
      <c r="R138" s="169">
        <f>Q138*H138</f>
        <v>0</v>
      </c>
      <c r="S138" s="169">
        <v>0</v>
      </c>
      <c r="T138" s="17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1" t="s">
        <v>149</v>
      </c>
      <c r="AT138" s="171" t="s">
        <v>144</v>
      </c>
      <c r="AU138" s="171" t="s">
        <v>91</v>
      </c>
      <c r="AY138" s="16" t="s">
        <v>142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16" t="s">
        <v>21</v>
      </c>
      <c r="BK138" s="172">
        <f>ROUND(I138*H138,2)</f>
        <v>0</v>
      </c>
      <c r="BL138" s="16" t="s">
        <v>149</v>
      </c>
      <c r="BM138" s="171" t="s">
        <v>492</v>
      </c>
    </row>
    <row r="139" spans="1:65" s="2" customFormat="1" ht="19.2">
      <c r="A139" s="31"/>
      <c r="B139" s="32"/>
      <c r="C139" s="31"/>
      <c r="D139" s="173" t="s">
        <v>151</v>
      </c>
      <c r="E139" s="31"/>
      <c r="F139" s="174" t="s">
        <v>493</v>
      </c>
      <c r="G139" s="31"/>
      <c r="H139" s="31"/>
      <c r="I139" s="95"/>
      <c r="J139" s="31"/>
      <c r="K139" s="31"/>
      <c r="L139" s="32"/>
      <c r="M139" s="175"/>
      <c r="N139" s="176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151</v>
      </c>
      <c r="AU139" s="16" t="s">
        <v>91</v>
      </c>
    </row>
    <row r="140" spans="1:65" s="13" customFormat="1" ht="10.199999999999999">
      <c r="B140" s="177"/>
      <c r="D140" s="173" t="s">
        <v>153</v>
      </c>
      <c r="E140" s="178" t="s">
        <v>1</v>
      </c>
      <c r="F140" s="179" t="s">
        <v>494</v>
      </c>
      <c r="H140" s="180">
        <v>10.32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153</v>
      </c>
      <c r="AU140" s="178" t="s">
        <v>91</v>
      </c>
      <c r="AV140" s="13" t="s">
        <v>91</v>
      </c>
      <c r="AW140" s="13" t="s">
        <v>36</v>
      </c>
      <c r="AX140" s="13" t="s">
        <v>81</v>
      </c>
      <c r="AY140" s="178" t="s">
        <v>142</v>
      </c>
    </row>
    <row r="141" spans="1:65" s="13" customFormat="1" ht="10.199999999999999">
      <c r="B141" s="177"/>
      <c r="D141" s="173" t="s">
        <v>153</v>
      </c>
      <c r="E141" s="178" t="s">
        <v>1</v>
      </c>
      <c r="F141" s="179" t="s">
        <v>495</v>
      </c>
      <c r="H141" s="180">
        <v>11.7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153</v>
      </c>
      <c r="AU141" s="178" t="s">
        <v>91</v>
      </c>
      <c r="AV141" s="13" t="s">
        <v>91</v>
      </c>
      <c r="AW141" s="13" t="s">
        <v>36</v>
      </c>
      <c r="AX141" s="13" t="s">
        <v>81</v>
      </c>
      <c r="AY141" s="178" t="s">
        <v>142</v>
      </c>
    </row>
    <row r="142" spans="1:65" s="14" customFormat="1" ht="10.199999999999999">
      <c r="B142" s="200"/>
      <c r="D142" s="173" t="s">
        <v>153</v>
      </c>
      <c r="E142" s="201" t="s">
        <v>1</v>
      </c>
      <c r="F142" s="202" t="s">
        <v>496</v>
      </c>
      <c r="H142" s="201" t="s">
        <v>1</v>
      </c>
      <c r="I142" s="203"/>
      <c r="L142" s="200"/>
      <c r="M142" s="204"/>
      <c r="N142" s="205"/>
      <c r="O142" s="205"/>
      <c r="P142" s="205"/>
      <c r="Q142" s="205"/>
      <c r="R142" s="205"/>
      <c r="S142" s="205"/>
      <c r="T142" s="206"/>
      <c r="AT142" s="201" t="s">
        <v>153</v>
      </c>
      <c r="AU142" s="201" t="s">
        <v>91</v>
      </c>
      <c r="AV142" s="14" t="s">
        <v>21</v>
      </c>
      <c r="AW142" s="14" t="s">
        <v>36</v>
      </c>
      <c r="AX142" s="14" t="s">
        <v>81</v>
      </c>
      <c r="AY142" s="201" t="s">
        <v>142</v>
      </c>
    </row>
    <row r="143" spans="1:65" s="2" customFormat="1" ht="14.4" customHeight="1">
      <c r="A143" s="31"/>
      <c r="B143" s="159"/>
      <c r="C143" s="160" t="s">
        <v>160</v>
      </c>
      <c r="D143" s="160" t="s">
        <v>144</v>
      </c>
      <c r="E143" s="161" t="s">
        <v>497</v>
      </c>
      <c r="F143" s="162" t="s">
        <v>498</v>
      </c>
      <c r="G143" s="163" t="s">
        <v>224</v>
      </c>
      <c r="H143" s="164">
        <v>13.76</v>
      </c>
      <c r="I143" s="165"/>
      <c r="J143" s="166">
        <f>ROUND(I143*H143,2)</f>
        <v>0</v>
      </c>
      <c r="K143" s="162" t="s">
        <v>148</v>
      </c>
      <c r="L143" s="32"/>
      <c r="M143" s="167" t="s">
        <v>1</v>
      </c>
      <c r="N143" s="168" t="s">
        <v>46</v>
      </c>
      <c r="O143" s="57"/>
      <c r="P143" s="169">
        <f>O143*H143</f>
        <v>0</v>
      </c>
      <c r="Q143" s="169">
        <v>8.4999999999999995E-4</v>
      </c>
      <c r="R143" s="169">
        <f>Q143*H143</f>
        <v>1.1696E-2</v>
      </c>
      <c r="S143" s="169">
        <v>0</v>
      </c>
      <c r="T143" s="17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1" t="s">
        <v>149</v>
      </c>
      <c r="AT143" s="171" t="s">
        <v>144</v>
      </c>
      <c r="AU143" s="171" t="s">
        <v>91</v>
      </c>
      <c r="AY143" s="16" t="s">
        <v>142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16" t="s">
        <v>21</v>
      </c>
      <c r="BK143" s="172">
        <f>ROUND(I143*H143,2)</f>
        <v>0</v>
      </c>
      <c r="BL143" s="16" t="s">
        <v>149</v>
      </c>
      <c r="BM143" s="171" t="s">
        <v>499</v>
      </c>
    </row>
    <row r="144" spans="1:65" s="2" customFormat="1" ht="19.2">
      <c r="A144" s="31"/>
      <c r="B144" s="32"/>
      <c r="C144" s="31"/>
      <c r="D144" s="173" t="s">
        <v>151</v>
      </c>
      <c r="E144" s="31"/>
      <c r="F144" s="174" t="s">
        <v>500</v>
      </c>
      <c r="G144" s="31"/>
      <c r="H144" s="31"/>
      <c r="I144" s="95"/>
      <c r="J144" s="31"/>
      <c r="K144" s="31"/>
      <c r="L144" s="32"/>
      <c r="M144" s="175"/>
      <c r="N144" s="176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151</v>
      </c>
      <c r="AU144" s="16" t="s">
        <v>91</v>
      </c>
    </row>
    <row r="145" spans="1:65" s="13" customFormat="1" ht="10.199999999999999">
      <c r="B145" s="177"/>
      <c r="D145" s="173" t="s">
        <v>153</v>
      </c>
      <c r="E145" s="178" t="s">
        <v>1</v>
      </c>
      <c r="F145" s="179" t="s">
        <v>501</v>
      </c>
      <c r="H145" s="180">
        <v>13.76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8" t="s">
        <v>153</v>
      </c>
      <c r="AU145" s="178" t="s">
        <v>91</v>
      </c>
      <c r="AV145" s="13" t="s">
        <v>91</v>
      </c>
      <c r="AW145" s="13" t="s">
        <v>36</v>
      </c>
      <c r="AX145" s="13" t="s">
        <v>81</v>
      </c>
      <c r="AY145" s="178" t="s">
        <v>142</v>
      </c>
    </row>
    <row r="146" spans="1:65" s="2" customFormat="1" ht="14.4" customHeight="1">
      <c r="A146" s="31"/>
      <c r="B146" s="159"/>
      <c r="C146" s="160" t="s">
        <v>149</v>
      </c>
      <c r="D146" s="160" t="s">
        <v>144</v>
      </c>
      <c r="E146" s="161" t="s">
        <v>502</v>
      </c>
      <c r="F146" s="162" t="s">
        <v>503</v>
      </c>
      <c r="G146" s="163" t="s">
        <v>224</v>
      </c>
      <c r="H146" s="164">
        <v>13.76</v>
      </c>
      <c r="I146" s="165"/>
      <c r="J146" s="166">
        <f>ROUND(I146*H146,2)</f>
        <v>0</v>
      </c>
      <c r="K146" s="162" t="s">
        <v>148</v>
      </c>
      <c r="L146" s="32"/>
      <c r="M146" s="167" t="s">
        <v>1</v>
      </c>
      <c r="N146" s="168" t="s">
        <v>46</v>
      </c>
      <c r="O146" s="57"/>
      <c r="P146" s="169">
        <f>O146*H146</f>
        <v>0</v>
      </c>
      <c r="Q146" s="169">
        <v>0</v>
      </c>
      <c r="R146" s="169">
        <f>Q146*H146</f>
        <v>0</v>
      </c>
      <c r="S146" s="169">
        <v>0</v>
      </c>
      <c r="T146" s="17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1" t="s">
        <v>149</v>
      </c>
      <c r="AT146" s="171" t="s">
        <v>144</v>
      </c>
      <c r="AU146" s="171" t="s">
        <v>91</v>
      </c>
      <c r="AY146" s="16" t="s">
        <v>142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16" t="s">
        <v>21</v>
      </c>
      <c r="BK146" s="172">
        <f>ROUND(I146*H146,2)</f>
        <v>0</v>
      </c>
      <c r="BL146" s="16" t="s">
        <v>149</v>
      </c>
      <c r="BM146" s="171" t="s">
        <v>504</v>
      </c>
    </row>
    <row r="147" spans="1:65" s="2" customFormat="1" ht="19.2">
      <c r="A147" s="31"/>
      <c r="B147" s="32"/>
      <c r="C147" s="31"/>
      <c r="D147" s="173" t="s">
        <v>151</v>
      </c>
      <c r="E147" s="31"/>
      <c r="F147" s="174" t="s">
        <v>505</v>
      </c>
      <c r="G147" s="31"/>
      <c r="H147" s="31"/>
      <c r="I147" s="95"/>
      <c r="J147" s="31"/>
      <c r="K147" s="31"/>
      <c r="L147" s="32"/>
      <c r="M147" s="175"/>
      <c r="N147" s="176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151</v>
      </c>
      <c r="AU147" s="16" t="s">
        <v>91</v>
      </c>
    </row>
    <row r="148" spans="1:65" s="2" customFormat="1" ht="14.4" customHeight="1">
      <c r="A148" s="31"/>
      <c r="B148" s="159"/>
      <c r="C148" s="160" t="s">
        <v>171</v>
      </c>
      <c r="D148" s="160" t="s">
        <v>144</v>
      </c>
      <c r="E148" s="161" t="s">
        <v>188</v>
      </c>
      <c r="F148" s="162" t="s">
        <v>189</v>
      </c>
      <c r="G148" s="163" t="s">
        <v>147</v>
      </c>
      <c r="H148" s="164">
        <v>88.3</v>
      </c>
      <c r="I148" s="165"/>
      <c r="J148" s="166">
        <f>ROUND(I148*H148,2)</f>
        <v>0</v>
      </c>
      <c r="K148" s="162" t="s">
        <v>148</v>
      </c>
      <c r="L148" s="32"/>
      <c r="M148" s="167" t="s">
        <v>1</v>
      </c>
      <c r="N148" s="168" t="s">
        <v>46</v>
      </c>
      <c r="O148" s="57"/>
      <c r="P148" s="169">
        <f>O148*H148</f>
        <v>0</v>
      </c>
      <c r="Q148" s="169">
        <v>0</v>
      </c>
      <c r="R148" s="169">
        <f>Q148*H148</f>
        <v>0</v>
      </c>
      <c r="S148" s="169">
        <v>0</v>
      </c>
      <c r="T148" s="17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1" t="s">
        <v>149</v>
      </c>
      <c r="AT148" s="171" t="s">
        <v>144</v>
      </c>
      <c r="AU148" s="171" t="s">
        <v>91</v>
      </c>
      <c r="AY148" s="16" t="s">
        <v>142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16" t="s">
        <v>21</v>
      </c>
      <c r="BK148" s="172">
        <f>ROUND(I148*H148,2)</f>
        <v>0</v>
      </c>
      <c r="BL148" s="16" t="s">
        <v>149</v>
      </c>
      <c r="BM148" s="171" t="s">
        <v>506</v>
      </c>
    </row>
    <row r="149" spans="1:65" s="2" customFormat="1" ht="19.2">
      <c r="A149" s="31"/>
      <c r="B149" s="32"/>
      <c r="C149" s="31"/>
      <c r="D149" s="173" t="s">
        <v>151</v>
      </c>
      <c r="E149" s="31"/>
      <c r="F149" s="174" t="s">
        <v>191</v>
      </c>
      <c r="G149" s="31"/>
      <c r="H149" s="31"/>
      <c r="I149" s="95"/>
      <c r="J149" s="31"/>
      <c r="K149" s="31"/>
      <c r="L149" s="32"/>
      <c r="M149" s="175"/>
      <c r="N149" s="176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151</v>
      </c>
      <c r="AU149" s="16" t="s">
        <v>91</v>
      </c>
    </row>
    <row r="150" spans="1:65" s="13" customFormat="1" ht="10.199999999999999">
      <c r="B150" s="177"/>
      <c r="D150" s="173" t="s">
        <v>153</v>
      </c>
      <c r="E150" s="178" t="s">
        <v>1</v>
      </c>
      <c r="F150" s="179" t="s">
        <v>507</v>
      </c>
      <c r="H150" s="180">
        <v>88.3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153</v>
      </c>
      <c r="AU150" s="178" t="s">
        <v>91</v>
      </c>
      <c r="AV150" s="13" t="s">
        <v>91</v>
      </c>
      <c r="AW150" s="13" t="s">
        <v>36</v>
      </c>
      <c r="AX150" s="13" t="s">
        <v>81</v>
      </c>
      <c r="AY150" s="178" t="s">
        <v>142</v>
      </c>
    </row>
    <row r="151" spans="1:65" s="2" customFormat="1" ht="14.4" customHeight="1">
      <c r="A151" s="31"/>
      <c r="B151" s="159"/>
      <c r="C151" s="160" t="s">
        <v>177</v>
      </c>
      <c r="D151" s="160" t="s">
        <v>144</v>
      </c>
      <c r="E151" s="161" t="s">
        <v>198</v>
      </c>
      <c r="F151" s="162" t="s">
        <v>199</v>
      </c>
      <c r="G151" s="163" t="s">
        <v>147</v>
      </c>
      <c r="H151" s="164">
        <v>88.3</v>
      </c>
      <c r="I151" s="165"/>
      <c r="J151" s="166">
        <f>ROUND(I151*H151,2)</f>
        <v>0</v>
      </c>
      <c r="K151" s="162" t="s">
        <v>148</v>
      </c>
      <c r="L151" s="32"/>
      <c r="M151" s="167" t="s">
        <v>1</v>
      </c>
      <c r="N151" s="168" t="s">
        <v>46</v>
      </c>
      <c r="O151" s="57"/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1" t="s">
        <v>149</v>
      </c>
      <c r="AT151" s="171" t="s">
        <v>144</v>
      </c>
      <c r="AU151" s="171" t="s">
        <v>91</v>
      </c>
      <c r="AY151" s="16" t="s">
        <v>142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16" t="s">
        <v>21</v>
      </c>
      <c r="BK151" s="172">
        <f>ROUND(I151*H151,2)</f>
        <v>0</v>
      </c>
      <c r="BL151" s="16" t="s">
        <v>149</v>
      </c>
      <c r="BM151" s="171" t="s">
        <v>508</v>
      </c>
    </row>
    <row r="152" spans="1:65" s="2" customFormat="1" ht="19.2">
      <c r="A152" s="31"/>
      <c r="B152" s="32"/>
      <c r="C152" s="31"/>
      <c r="D152" s="173" t="s">
        <v>151</v>
      </c>
      <c r="E152" s="31"/>
      <c r="F152" s="174" t="s">
        <v>201</v>
      </c>
      <c r="G152" s="31"/>
      <c r="H152" s="31"/>
      <c r="I152" s="95"/>
      <c r="J152" s="31"/>
      <c r="K152" s="31"/>
      <c r="L152" s="32"/>
      <c r="M152" s="175"/>
      <c r="N152" s="176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151</v>
      </c>
      <c r="AU152" s="16" t="s">
        <v>91</v>
      </c>
    </row>
    <row r="153" spans="1:65" s="13" customFormat="1" ht="10.199999999999999">
      <c r="B153" s="177"/>
      <c r="D153" s="173" t="s">
        <v>153</v>
      </c>
      <c r="E153" s="178" t="s">
        <v>1</v>
      </c>
      <c r="F153" s="179" t="s">
        <v>509</v>
      </c>
      <c r="H153" s="180">
        <v>88.3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153</v>
      </c>
      <c r="AU153" s="178" t="s">
        <v>91</v>
      </c>
      <c r="AV153" s="13" t="s">
        <v>91</v>
      </c>
      <c r="AW153" s="13" t="s">
        <v>36</v>
      </c>
      <c r="AX153" s="13" t="s">
        <v>21</v>
      </c>
      <c r="AY153" s="178" t="s">
        <v>142</v>
      </c>
    </row>
    <row r="154" spans="1:65" s="2" customFormat="1" ht="14.4" customHeight="1">
      <c r="A154" s="31"/>
      <c r="B154" s="159"/>
      <c r="C154" s="160" t="s">
        <v>182</v>
      </c>
      <c r="D154" s="160" t="s">
        <v>144</v>
      </c>
      <c r="E154" s="161" t="s">
        <v>294</v>
      </c>
      <c r="F154" s="162" t="s">
        <v>295</v>
      </c>
      <c r="G154" s="163" t="s">
        <v>147</v>
      </c>
      <c r="H154" s="164">
        <v>24.280999999999999</v>
      </c>
      <c r="I154" s="165"/>
      <c r="J154" s="166">
        <f>ROUND(I154*H154,2)</f>
        <v>0</v>
      </c>
      <c r="K154" s="162" t="s">
        <v>148</v>
      </c>
      <c r="L154" s="32"/>
      <c r="M154" s="167" t="s">
        <v>1</v>
      </c>
      <c r="N154" s="168" t="s">
        <v>46</v>
      </c>
      <c r="O154" s="57"/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1" t="s">
        <v>149</v>
      </c>
      <c r="AT154" s="171" t="s">
        <v>144</v>
      </c>
      <c r="AU154" s="171" t="s">
        <v>91</v>
      </c>
      <c r="AY154" s="16" t="s">
        <v>142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6" t="s">
        <v>21</v>
      </c>
      <c r="BK154" s="172">
        <f>ROUND(I154*H154,2)</f>
        <v>0</v>
      </c>
      <c r="BL154" s="16" t="s">
        <v>149</v>
      </c>
      <c r="BM154" s="171" t="s">
        <v>510</v>
      </c>
    </row>
    <row r="155" spans="1:65" s="2" customFormat="1" ht="19.2">
      <c r="A155" s="31"/>
      <c r="B155" s="32"/>
      <c r="C155" s="31"/>
      <c r="D155" s="173" t="s">
        <v>151</v>
      </c>
      <c r="E155" s="31"/>
      <c r="F155" s="174" t="s">
        <v>297</v>
      </c>
      <c r="G155" s="31"/>
      <c r="H155" s="31"/>
      <c r="I155" s="95"/>
      <c r="J155" s="31"/>
      <c r="K155" s="31"/>
      <c r="L155" s="32"/>
      <c r="M155" s="175"/>
      <c r="N155" s="176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151</v>
      </c>
      <c r="AU155" s="16" t="s">
        <v>91</v>
      </c>
    </row>
    <row r="156" spans="1:65" s="13" customFormat="1" ht="10.199999999999999">
      <c r="B156" s="177"/>
      <c r="D156" s="173" t="s">
        <v>153</v>
      </c>
      <c r="E156" s="178" t="s">
        <v>1</v>
      </c>
      <c r="F156" s="179" t="s">
        <v>298</v>
      </c>
      <c r="H156" s="180">
        <v>0.9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153</v>
      </c>
      <c r="AU156" s="178" t="s">
        <v>91</v>
      </c>
      <c r="AV156" s="13" t="s">
        <v>91</v>
      </c>
      <c r="AW156" s="13" t="s">
        <v>36</v>
      </c>
      <c r="AX156" s="13" t="s">
        <v>81</v>
      </c>
      <c r="AY156" s="178" t="s">
        <v>142</v>
      </c>
    </row>
    <row r="157" spans="1:65" s="13" customFormat="1" ht="10.199999999999999">
      <c r="B157" s="177"/>
      <c r="D157" s="173" t="s">
        <v>153</v>
      </c>
      <c r="E157" s="178" t="s">
        <v>1</v>
      </c>
      <c r="F157" s="179" t="s">
        <v>299</v>
      </c>
      <c r="H157" s="180">
        <v>8.7010000000000005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8" t="s">
        <v>153</v>
      </c>
      <c r="AU157" s="178" t="s">
        <v>91</v>
      </c>
      <c r="AV157" s="13" t="s">
        <v>91</v>
      </c>
      <c r="AW157" s="13" t="s">
        <v>36</v>
      </c>
      <c r="AX157" s="13" t="s">
        <v>81</v>
      </c>
      <c r="AY157" s="178" t="s">
        <v>142</v>
      </c>
    </row>
    <row r="158" spans="1:65" s="13" customFormat="1" ht="10.199999999999999">
      <c r="B158" s="177"/>
      <c r="D158" s="173" t="s">
        <v>153</v>
      </c>
      <c r="E158" s="178" t="s">
        <v>1</v>
      </c>
      <c r="F158" s="179" t="s">
        <v>511</v>
      </c>
      <c r="H158" s="180">
        <v>6.88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153</v>
      </c>
      <c r="AU158" s="178" t="s">
        <v>91</v>
      </c>
      <c r="AV158" s="13" t="s">
        <v>91</v>
      </c>
      <c r="AW158" s="13" t="s">
        <v>36</v>
      </c>
      <c r="AX158" s="13" t="s">
        <v>81</v>
      </c>
      <c r="AY158" s="178" t="s">
        <v>142</v>
      </c>
    </row>
    <row r="159" spans="1:65" s="13" customFormat="1" ht="10.199999999999999">
      <c r="B159" s="177"/>
      <c r="D159" s="173" t="s">
        <v>153</v>
      </c>
      <c r="E159" s="178" t="s">
        <v>1</v>
      </c>
      <c r="F159" s="179" t="s">
        <v>512</v>
      </c>
      <c r="H159" s="180">
        <v>7.8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153</v>
      </c>
      <c r="AU159" s="178" t="s">
        <v>91</v>
      </c>
      <c r="AV159" s="13" t="s">
        <v>91</v>
      </c>
      <c r="AW159" s="13" t="s">
        <v>36</v>
      </c>
      <c r="AX159" s="13" t="s">
        <v>81</v>
      </c>
      <c r="AY159" s="178" t="s">
        <v>142</v>
      </c>
    </row>
    <row r="160" spans="1:65" s="2" customFormat="1" ht="14.4" customHeight="1">
      <c r="A160" s="31"/>
      <c r="B160" s="159"/>
      <c r="C160" s="160" t="s">
        <v>164</v>
      </c>
      <c r="D160" s="160" t="s">
        <v>144</v>
      </c>
      <c r="E160" s="161" t="s">
        <v>513</v>
      </c>
      <c r="F160" s="162" t="s">
        <v>514</v>
      </c>
      <c r="G160" s="163" t="s">
        <v>147</v>
      </c>
      <c r="H160" s="164">
        <v>83.608000000000004</v>
      </c>
      <c r="I160" s="165"/>
      <c r="J160" s="166">
        <f>ROUND(I160*H160,2)</f>
        <v>0</v>
      </c>
      <c r="K160" s="162" t="s">
        <v>148</v>
      </c>
      <c r="L160" s="32"/>
      <c r="M160" s="167" t="s">
        <v>1</v>
      </c>
      <c r="N160" s="168" t="s">
        <v>46</v>
      </c>
      <c r="O160" s="57"/>
      <c r="P160" s="169">
        <f>O160*H160</f>
        <v>0</v>
      </c>
      <c r="Q160" s="169">
        <v>0</v>
      </c>
      <c r="R160" s="169">
        <f>Q160*H160</f>
        <v>0</v>
      </c>
      <c r="S160" s="169">
        <v>0</v>
      </c>
      <c r="T160" s="17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1" t="s">
        <v>149</v>
      </c>
      <c r="AT160" s="171" t="s">
        <v>144</v>
      </c>
      <c r="AU160" s="171" t="s">
        <v>91</v>
      </c>
      <c r="AY160" s="16" t="s">
        <v>142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16" t="s">
        <v>21</v>
      </c>
      <c r="BK160" s="172">
        <f>ROUND(I160*H160,2)</f>
        <v>0</v>
      </c>
      <c r="BL160" s="16" t="s">
        <v>149</v>
      </c>
      <c r="BM160" s="171" t="s">
        <v>515</v>
      </c>
    </row>
    <row r="161" spans="1:65" s="2" customFormat="1" ht="19.2">
      <c r="A161" s="31"/>
      <c r="B161" s="32"/>
      <c r="C161" s="31"/>
      <c r="D161" s="173" t="s">
        <v>151</v>
      </c>
      <c r="E161" s="31"/>
      <c r="F161" s="174" t="s">
        <v>516</v>
      </c>
      <c r="G161" s="31"/>
      <c r="H161" s="31"/>
      <c r="I161" s="95"/>
      <c r="J161" s="31"/>
      <c r="K161" s="31"/>
      <c r="L161" s="32"/>
      <c r="M161" s="175"/>
      <c r="N161" s="176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151</v>
      </c>
      <c r="AU161" s="16" t="s">
        <v>91</v>
      </c>
    </row>
    <row r="162" spans="1:65" s="13" customFormat="1" ht="10.199999999999999">
      <c r="B162" s="177"/>
      <c r="D162" s="173" t="s">
        <v>153</v>
      </c>
      <c r="E162" s="178" t="s">
        <v>1</v>
      </c>
      <c r="F162" s="179" t="s">
        <v>517</v>
      </c>
      <c r="H162" s="180">
        <v>83.608000000000004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153</v>
      </c>
      <c r="AU162" s="178" t="s">
        <v>91</v>
      </c>
      <c r="AV162" s="13" t="s">
        <v>91</v>
      </c>
      <c r="AW162" s="13" t="s">
        <v>36</v>
      </c>
      <c r="AX162" s="13" t="s">
        <v>21</v>
      </c>
      <c r="AY162" s="178" t="s">
        <v>142</v>
      </c>
    </row>
    <row r="163" spans="1:65" s="12" customFormat="1" ht="22.8" customHeight="1">
      <c r="B163" s="146"/>
      <c r="D163" s="147" t="s">
        <v>80</v>
      </c>
      <c r="E163" s="157" t="s">
        <v>91</v>
      </c>
      <c r="F163" s="157" t="s">
        <v>300</v>
      </c>
      <c r="I163" s="149"/>
      <c r="J163" s="158">
        <f>BK163</f>
        <v>0</v>
      </c>
      <c r="L163" s="146"/>
      <c r="M163" s="151"/>
      <c r="N163" s="152"/>
      <c r="O163" s="152"/>
      <c r="P163" s="153">
        <f>SUM(P164:P175)</f>
        <v>0</v>
      </c>
      <c r="Q163" s="152"/>
      <c r="R163" s="153">
        <f>SUM(R164:R175)</f>
        <v>4.5895662100000001</v>
      </c>
      <c r="S163" s="152"/>
      <c r="T163" s="154">
        <f>SUM(T164:T175)</f>
        <v>0</v>
      </c>
      <c r="AR163" s="147" t="s">
        <v>21</v>
      </c>
      <c r="AT163" s="155" t="s">
        <v>80</v>
      </c>
      <c r="AU163" s="155" t="s">
        <v>21</v>
      </c>
      <c r="AY163" s="147" t="s">
        <v>142</v>
      </c>
      <c r="BK163" s="156">
        <f>SUM(BK164:BK175)</f>
        <v>0</v>
      </c>
    </row>
    <row r="164" spans="1:65" s="2" customFormat="1" ht="14.4" customHeight="1">
      <c r="A164" s="31"/>
      <c r="B164" s="159"/>
      <c r="C164" s="160" t="s">
        <v>193</v>
      </c>
      <c r="D164" s="160" t="s">
        <v>144</v>
      </c>
      <c r="E164" s="161" t="s">
        <v>301</v>
      </c>
      <c r="F164" s="162" t="s">
        <v>302</v>
      </c>
      <c r="G164" s="163" t="s">
        <v>147</v>
      </c>
      <c r="H164" s="164">
        <v>1.869</v>
      </c>
      <c r="I164" s="165"/>
      <c r="J164" s="166">
        <f>ROUND(I164*H164,2)</f>
        <v>0</v>
      </c>
      <c r="K164" s="162" t="s">
        <v>148</v>
      </c>
      <c r="L164" s="32"/>
      <c r="M164" s="167" t="s">
        <v>1</v>
      </c>
      <c r="N164" s="168" t="s">
        <v>46</v>
      </c>
      <c r="O164" s="57"/>
      <c r="P164" s="169">
        <f>O164*H164</f>
        <v>0</v>
      </c>
      <c r="Q164" s="169">
        <v>2.45329</v>
      </c>
      <c r="R164" s="169">
        <f>Q164*H164</f>
        <v>4.5851990100000002</v>
      </c>
      <c r="S164" s="169">
        <v>0</v>
      </c>
      <c r="T164" s="17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1" t="s">
        <v>149</v>
      </c>
      <c r="AT164" s="171" t="s">
        <v>144</v>
      </c>
      <c r="AU164" s="171" t="s">
        <v>91</v>
      </c>
      <c r="AY164" s="16" t="s">
        <v>142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6" t="s">
        <v>21</v>
      </c>
      <c r="BK164" s="172">
        <f>ROUND(I164*H164,2)</f>
        <v>0</v>
      </c>
      <c r="BL164" s="16" t="s">
        <v>149</v>
      </c>
      <c r="BM164" s="171" t="s">
        <v>518</v>
      </c>
    </row>
    <row r="165" spans="1:65" s="2" customFormat="1" ht="10.199999999999999">
      <c r="A165" s="31"/>
      <c r="B165" s="32"/>
      <c r="C165" s="31"/>
      <c r="D165" s="173" t="s">
        <v>151</v>
      </c>
      <c r="E165" s="31"/>
      <c r="F165" s="174" t="s">
        <v>304</v>
      </c>
      <c r="G165" s="31"/>
      <c r="H165" s="31"/>
      <c r="I165" s="95"/>
      <c r="J165" s="31"/>
      <c r="K165" s="31"/>
      <c r="L165" s="32"/>
      <c r="M165" s="175"/>
      <c r="N165" s="176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151</v>
      </c>
      <c r="AU165" s="16" t="s">
        <v>91</v>
      </c>
    </row>
    <row r="166" spans="1:65" s="13" customFormat="1" ht="10.199999999999999">
      <c r="B166" s="177"/>
      <c r="D166" s="173" t="s">
        <v>153</v>
      </c>
      <c r="E166" s="178" t="s">
        <v>1</v>
      </c>
      <c r="F166" s="179" t="s">
        <v>519</v>
      </c>
      <c r="H166" s="180">
        <v>1.2170000000000001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153</v>
      </c>
      <c r="AU166" s="178" t="s">
        <v>91</v>
      </c>
      <c r="AV166" s="13" t="s">
        <v>91</v>
      </c>
      <c r="AW166" s="13" t="s">
        <v>36</v>
      </c>
      <c r="AX166" s="13" t="s">
        <v>81</v>
      </c>
      <c r="AY166" s="178" t="s">
        <v>142</v>
      </c>
    </row>
    <row r="167" spans="1:65" s="13" customFormat="1" ht="10.199999999999999">
      <c r="B167" s="177"/>
      <c r="D167" s="173" t="s">
        <v>153</v>
      </c>
      <c r="E167" s="178" t="s">
        <v>1</v>
      </c>
      <c r="F167" s="179" t="s">
        <v>520</v>
      </c>
      <c r="H167" s="180">
        <v>0.35199999999999998</v>
      </c>
      <c r="I167" s="181"/>
      <c r="L167" s="177"/>
      <c r="M167" s="182"/>
      <c r="N167" s="183"/>
      <c r="O167" s="183"/>
      <c r="P167" s="183"/>
      <c r="Q167" s="183"/>
      <c r="R167" s="183"/>
      <c r="S167" s="183"/>
      <c r="T167" s="184"/>
      <c r="AT167" s="178" t="s">
        <v>153</v>
      </c>
      <c r="AU167" s="178" t="s">
        <v>91</v>
      </c>
      <c r="AV167" s="13" t="s">
        <v>91</v>
      </c>
      <c r="AW167" s="13" t="s">
        <v>36</v>
      </c>
      <c r="AX167" s="13" t="s">
        <v>81</v>
      </c>
      <c r="AY167" s="178" t="s">
        <v>142</v>
      </c>
    </row>
    <row r="168" spans="1:65" s="13" customFormat="1" ht="10.199999999999999">
      <c r="B168" s="177"/>
      <c r="D168" s="173" t="s">
        <v>153</v>
      </c>
      <c r="E168" s="178" t="s">
        <v>1</v>
      </c>
      <c r="F168" s="179" t="s">
        <v>521</v>
      </c>
      <c r="H168" s="180">
        <v>0.3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153</v>
      </c>
      <c r="AU168" s="178" t="s">
        <v>91</v>
      </c>
      <c r="AV168" s="13" t="s">
        <v>91</v>
      </c>
      <c r="AW168" s="13" t="s">
        <v>36</v>
      </c>
      <c r="AX168" s="13" t="s">
        <v>81</v>
      </c>
      <c r="AY168" s="178" t="s">
        <v>142</v>
      </c>
    </row>
    <row r="169" spans="1:65" s="2" customFormat="1" ht="14.4" customHeight="1">
      <c r="A169" s="31"/>
      <c r="B169" s="159"/>
      <c r="C169" s="160" t="s">
        <v>26</v>
      </c>
      <c r="D169" s="160" t="s">
        <v>144</v>
      </c>
      <c r="E169" s="161" t="s">
        <v>522</v>
      </c>
      <c r="F169" s="162" t="s">
        <v>523</v>
      </c>
      <c r="G169" s="163" t="s">
        <v>224</v>
      </c>
      <c r="H169" s="164">
        <v>4.24</v>
      </c>
      <c r="I169" s="165"/>
      <c r="J169" s="166">
        <f>ROUND(I169*H169,2)</f>
        <v>0</v>
      </c>
      <c r="K169" s="162" t="s">
        <v>148</v>
      </c>
      <c r="L169" s="32"/>
      <c r="M169" s="167" t="s">
        <v>1</v>
      </c>
      <c r="N169" s="168" t="s">
        <v>46</v>
      </c>
      <c r="O169" s="57"/>
      <c r="P169" s="169">
        <f>O169*H169</f>
        <v>0</v>
      </c>
      <c r="Q169" s="169">
        <v>1.0300000000000001E-3</v>
      </c>
      <c r="R169" s="169">
        <f>Q169*H169</f>
        <v>4.3672000000000008E-3</v>
      </c>
      <c r="S169" s="169">
        <v>0</v>
      </c>
      <c r="T169" s="17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1" t="s">
        <v>149</v>
      </c>
      <c r="AT169" s="171" t="s">
        <v>144</v>
      </c>
      <c r="AU169" s="171" t="s">
        <v>91</v>
      </c>
      <c r="AY169" s="16" t="s">
        <v>142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16" t="s">
        <v>21</v>
      </c>
      <c r="BK169" s="172">
        <f>ROUND(I169*H169,2)</f>
        <v>0</v>
      </c>
      <c r="BL169" s="16" t="s">
        <v>149</v>
      </c>
      <c r="BM169" s="171" t="s">
        <v>524</v>
      </c>
    </row>
    <row r="170" spans="1:65" s="2" customFormat="1" ht="19.2">
      <c r="A170" s="31"/>
      <c r="B170" s="32"/>
      <c r="C170" s="31"/>
      <c r="D170" s="173" t="s">
        <v>151</v>
      </c>
      <c r="E170" s="31"/>
      <c r="F170" s="174" t="s">
        <v>525</v>
      </c>
      <c r="G170" s="31"/>
      <c r="H170" s="31"/>
      <c r="I170" s="95"/>
      <c r="J170" s="31"/>
      <c r="K170" s="31"/>
      <c r="L170" s="32"/>
      <c r="M170" s="175"/>
      <c r="N170" s="176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151</v>
      </c>
      <c r="AU170" s="16" t="s">
        <v>91</v>
      </c>
    </row>
    <row r="171" spans="1:65" s="13" customFormat="1" ht="10.199999999999999">
      <c r="B171" s="177"/>
      <c r="D171" s="173" t="s">
        <v>153</v>
      </c>
      <c r="E171" s="178" t="s">
        <v>1</v>
      </c>
      <c r="F171" s="179" t="s">
        <v>526</v>
      </c>
      <c r="H171" s="180">
        <v>1.9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153</v>
      </c>
      <c r="AU171" s="178" t="s">
        <v>91</v>
      </c>
      <c r="AV171" s="13" t="s">
        <v>91</v>
      </c>
      <c r="AW171" s="13" t="s">
        <v>36</v>
      </c>
      <c r="AX171" s="13" t="s">
        <v>81</v>
      </c>
      <c r="AY171" s="178" t="s">
        <v>142</v>
      </c>
    </row>
    <row r="172" spans="1:65" s="13" customFormat="1" ht="10.199999999999999">
      <c r="B172" s="177"/>
      <c r="D172" s="173" t="s">
        <v>153</v>
      </c>
      <c r="E172" s="178" t="s">
        <v>1</v>
      </c>
      <c r="F172" s="179" t="s">
        <v>527</v>
      </c>
      <c r="H172" s="180">
        <v>1.04</v>
      </c>
      <c r="I172" s="181"/>
      <c r="L172" s="177"/>
      <c r="M172" s="182"/>
      <c r="N172" s="183"/>
      <c r="O172" s="183"/>
      <c r="P172" s="183"/>
      <c r="Q172" s="183"/>
      <c r="R172" s="183"/>
      <c r="S172" s="183"/>
      <c r="T172" s="184"/>
      <c r="AT172" s="178" t="s">
        <v>153</v>
      </c>
      <c r="AU172" s="178" t="s">
        <v>91</v>
      </c>
      <c r="AV172" s="13" t="s">
        <v>91</v>
      </c>
      <c r="AW172" s="13" t="s">
        <v>36</v>
      </c>
      <c r="AX172" s="13" t="s">
        <v>81</v>
      </c>
      <c r="AY172" s="178" t="s">
        <v>142</v>
      </c>
    </row>
    <row r="173" spans="1:65" s="13" customFormat="1" ht="10.199999999999999">
      <c r="B173" s="177"/>
      <c r="D173" s="173" t="s">
        <v>153</v>
      </c>
      <c r="E173" s="178" t="s">
        <v>1</v>
      </c>
      <c r="F173" s="179" t="s">
        <v>528</v>
      </c>
      <c r="H173" s="180">
        <v>1.3</v>
      </c>
      <c r="I173" s="181"/>
      <c r="L173" s="177"/>
      <c r="M173" s="182"/>
      <c r="N173" s="183"/>
      <c r="O173" s="183"/>
      <c r="P173" s="183"/>
      <c r="Q173" s="183"/>
      <c r="R173" s="183"/>
      <c r="S173" s="183"/>
      <c r="T173" s="184"/>
      <c r="AT173" s="178" t="s">
        <v>153</v>
      </c>
      <c r="AU173" s="178" t="s">
        <v>91</v>
      </c>
      <c r="AV173" s="13" t="s">
        <v>91</v>
      </c>
      <c r="AW173" s="13" t="s">
        <v>36</v>
      </c>
      <c r="AX173" s="13" t="s">
        <v>81</v>
      </c>
      <c r="AY173" s="178" t="s">
        <v>142</v>
      </c>
    </row>
    <row r="174" spans="1:65" s="2" customFormat="1" ht="14.4" customHeight="1">
      <c r="A174" s="31"/>
      <c r="B174" s="159"/>
      <c r="C174" s="160" t="s">
        <v>203</v>
      </c>
      <c r="D174" s="160" t="s">
        <v>144</v>
      </c>
      <c r="E174" s="161" t="s">
        <v>529</v>
      </c>
      <c r="F174" s="162" t="s">
        <v>530</v>
      </c>
      <c r="G174" s="163" t="s">
        <v>224</v>
      </c>
      <c r="H174" s="164">
        <v>4.24</v>
      </c>
      <c r="I174" s="165"/>
      <c r="J174" s="166">
        <f>ROUND(I174*H174,2)</f>
        <v>0</v>
      </c>
      <c r="K174" s="162" t="s">
        <v>148</v>
      </c>
      <c r="L174" s="32"/>
      <c r="M174" s="167" t="s">
        <v>1</v>
      </c>
      <c r="N174" s="168" t="s">
        <v>46</v>
      </c>
      <c r="O174" s="57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1" t="s">
        <v>149</v>
      </c>
      <c r="AT174" s="171" t="s">
        <v>144</v>
      </c>
      <c r="AU174" s="171" t="s">
        <v>91</v>
      </c>
      <c r="AY174" s="16" t="s">
        <v>142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16" t="s">
        <v>21</v>
      </c>
      <c r="BK174" s="172">
        <f>ROUND(I174*H174,2)</f>
        <v>0</v>
      </c>
      <c r="BL174" s="16" t="s">
        <v>149</v>
      </c>
      <c r="BM174" s="171" t="s">
        <v>531</v>
      </c>
    </row>
    <row r="175" spans="1:65" s="2" customFormat="1" ht="19.2">
      <c r="A175" s="31"/>
      <c r="B175" s="32"/>
      <c r="C175" s="31"/>
      <c r="D175" s="173" t="s">
        <v>151</v>
      </c>
      <c r="E175" s="31"/>
      <c r="F175" s="174" t="s">
        <v>532</v>
      </c>
      <c r="G175" s="31"/>
      <c r="H175" s="31"/>
      <c r="I175" s="95"/>
      <c r="J175" s="31"/>
      <c r="K175" s="31"/>
      <c r="L175" s="32"/>
      <c r="M175" s="175"/>
      <c r="N175" s="176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151</v>
      </c>
      <c r="AU175" s="16" t="s">
        <v>91</v>
      </c>
    </row>
    <row r="176" spans="1:65" s="12" customFormat="1" ht="22.8" customHeight="1">
      <c r="B176" s="146"/>
      <c r="D176" s="147" t="s">
        <v>80</v>
      </c>
      <c r="E176" s="157" t="s">
        <v>160</v>
      </c>
      <c r="F176" s="157" t="s">
        <v>306</v>
      </c>
      <c r="I176" s="149"/>
      <c r="J176" s="158">
        <f>BK176</f>
        <v>0</v>
      </c>
      <c r="L176" s="146"/>
      <c r="M176" s="151"/>
      <c r="N176" s="152"/>
      <c r="O176" s="152"/>
      <c r="P176" s="153">
        <f>SUM(P177:P199)</f>
        <v>0</v>
      </c>
      <c r="Q176" s="152"/>
      <c r="R176" s="153">
        <f>SUM(R177:R199)</f>
        <v>41.954249290000007</v>
      </c>
      <c r="S176" s="152"/>
      <c r="T176" s="154">
        <f>SUM(T177:T199)</f>
        <v>0</v>
      </c>
      <c r="AR176" s="147" t="s">
        <v>21</v>
      </c>
      <c r="AT176" s="155" t="s">
        <v>80</v>
      </c>
      <c r="AU176" s="155" t="s">
        <v>21</v>
      </c>
      <c r="AY176" s="147" t="s">
        <v>142</v>
      </c>
      <c r="BK176" s="156">
        <f>SUM(BK177:BK199)</f>
        <v>0</v>
      </c>
    </row>
    <row r="177" spans="1:65" s="2" customFormat="1" ht="14.4" customHeight="1">
      <c r="A177" s="31"/>
      <c r="B177" s="159"/>
      <c r="C177" s="160" t="s">
        <v>208</v>
      </c>
      <c r="D177" s="160" t="s">
        <v>144</v>
      </c>
      <c r="E177" s="161" t="s">
        <v>533</v>
      </c>
      <c r="F177" s="162" t="s">
        <v>534</v>
      </c>
      <c r="G177" s="163" t="s">
        <v>147</v>
      </c>
      <c r="H177" s="164">
        <v>5.4</v>
      </c>
      <c r="I177" s="165"/>
      <c r="J177" s="166">
        <f>ROUND(I177*H177,2)</f>
        <v>0</v>
      </c>
      <c r="K177" s="162" t="s">
        <v>148</v>
      </c>
      <c r="L177" s="32"/>
      <c r="M177" s="167" t="s">
        <v>1</v>
      </c>
      <c r="N177" s="168" t="s">
        <v>46</v>
      </c>
      <c r="O177" s="57"/>
      <c r="P177" s="169">
        <f>O177*H177</f>
        <v>0</v>
      </c>
      <c r="Q177" s="169">
        <v>3.11388</v>
      </c>
      <c r="R177" s="169">
        <f>Q177*H177</f>
        <v>16.814952000000002</v>
      </c>
      <c r="S177" s="169">
        <v>0</v>
      </c>
      <c r="T177" s="17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1" t="s">
        <v>149</v>
      </c>
      <c r="AT177" s="171" t="s">
        <v>144</v>
      </c>
      <c r="AU177" s="171" t="s">
        <v>91</v>
      </c>
      <c r="AY177" s="16" t="s">
        <v>142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16" t="s">
        <v>21</v>
      </c>
      <c r="BK177" s="172">
        <f>ROUND(I177*H177,2)</f>
        <v>0</v>
      </c>
      <c r="BL177" s="16" t="s">
        <v>149</v>
      </c>
      <c r="BM177" s="171" t="s">
        <v>535</v>
      </c>
    </row>
    <row r="178" spans="1:65" s="2" customFormat="1" ht="28.8">
      <c r="A178" s="31"/>
      <c r="B178" s="32"/>
      <c r="C178" s="31"/>
      <c r="D178" s="173" t="s">
        <v>151</v>
      </c>
      <c r="E178" s="31"/>
      <c r="F178" s="174" t="s">
        <v>536</v>
      </c>
      <c r="G178" s="31"/>
      <c r="H178" s="31"/>
      <c r="I178" s="95"/>
      <c r="J178" s="31"/>
      <c r="K178" s="31"/>
      <c r="L178" s="32"/>
      <c r="M178" s="175"/>
      <c r="N178" s="176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151</v>
      </c>
      <c r="AU178" s="16" t="s">
        <v>91</v>
      </c>
    </row>
    <row r="179" spans="1:65" s="13" customFormat="1" ht="10.199999999999999">
      <c r="B179" s="177"/>
      <c r="D179" s="173" t="s">
        <v>153</v>
      </c>
      <c r="E179" s="178" t="s">
        <v>1</v>
      </c>
      <c r="F179" s="179" t="s">
        <v>537</v>
      </c>
      <c r="H179" s="180">
        <v>5.4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153</v>
      </c>
      <c r="AU179" s="178" t="s">
        <v>91</v>
      </c>
      <c r="AV179" s="13" t="s">
        <v>91</v>
      </c>
      <c r="AW179" s="13" t="s">
        <v>36</v>
      </c>
      <c r="AX179" s="13" t="s">
        <v>21</v>
      </c>
      <c r="AY179" s="178" t="s">
        <v>142</v>
      </c>
    </row>
    <row r="180" spans="1:65" s="2" customFormat="1" ht="14.4" customHeight="1">
      <c r="A180" s="31"/>
      <c r="B180" s="159"/>
      <c r="C180" s="160" t="s">
        <v>215</v>
      </c>
      <c r="D180" s="160" t="s">
        <v>144</v>
      </c>
      <c r="E180" s="161" t="s">
        <v>307</v>
      </c>
      <c r="F180" s="162" t="s">
        <v>308</v>
      </c>
      <c r="G180" s="163" t="s">
        <v>147</v>
      </c>
      <c r="H180" s="164">
        <v>6.2750000000000004</v>
      </c>
      <c r="I180" s="165"/>
      <c r="J180" s="166">
        <f>ROUND(I180*H180,2)</f>
        <v>0</v>
      </c>
      <c r="K180" s="162" t="s">
        <v>148</v>
      </c>
      <c r="L180" s="32"/>
      <c r="M180" s="167" t="s">
        <v>1</v>
      </c>
      <c r="N180" s="168" t="s">
        <v>46</v>
      </c>
      <c r="O180" s="57"/>
      <c r="P180" s="169">
        <f>O180*H180</f>
        <v>0</v>
      </c>
      <c r="Q180" s="169">
        <v>2.8089400000000002</v>
      </c>
      <c r="R180" s="169">
        <f>Q180*H180</f>
        <v>17.626098500000001</v>
      </c>
      <c r="S180" s="169">
        <v>0</v>
      </c>
      <c r="T180" s="17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1" t="s">
        <v>149</v>
      </c>
      <c r="AT180" s="171" t="s">
        <v>144</v>
      </c>
      <c r="AU180" s="171" t="s">
        <v>91</v>
      </c>
      <c r="AY180" s="16" t="s">
        <v>142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16" t="s">
        <v>21</v>
      </c>
      <c r="BK180" s="172">
        <f>ROUND(I180*H180,2)</f>
        <v>0</v>
      </c>
      <c r="BL180" s="16" t="s">
        <v>149</v>
      </c>
      <c r="BM180" s="171" t="s">
        <v>538</v>
      </c>
    </row>
    <row r="181" spans="1:65" s="2" customFormat="1" ht="28.8">
      <c r="A181" s="31"/>
      <c r="B181" s="32"/>
      <c r="C181" s="31"/>
      <c r="D181" s="173" t="s">
        <v>151</v>
      </c>
      <c r="E181" s="31"/>
      <c r="F181" s="174" t="s">
        <v>310</v>
      </c>
      <c r="G181" s="31"/>
      <c r="H181" s="31"/>
      <c r="I181" s="95"/>
      <c r="J181" s="31"/>
      <c r="K181" s="31"/>
      <c r="L181" s="32"/>
      <c r="M181" s="175"/>
      <c r="N181" s="176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151</v>
      </c>
      <c r="AU181" s="16" t="s">
        <v>91</v>
      </c>
    </row>
    <row r="182" spans="1:65" s="13" customFormat="1" ht="10.199999999999999">
      <c r="B182" s="177"/>
      <c r="D182" s="173" t="s">
        <v>153</v>
      </c>
      <c r="E182" s="178" t="s">
        <v>1</v>
      </c>
      <c r="F182" s="179" t="s">
        <v>539</v>
      </c>
      <c r="H182" s="180">
        <v>0.68799999999999994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153</v>
      </c>
      <c r="AU182" s="178" t="s">
        <v>91</v>
      </c>
      <c r="AV182" s="13" t="s">
        <v>91</v>
      </c>
      <c r="AW182" s="13" t="s">
        <v>36</v>
      </c>
      <c r="AX182" s="13" t="s">
        <v>81</v>
      </c>
      <c r="AY182" s="178" t="s">
        <v>142</v>
      </c>
    </row>
    <row r="183" spans="1:65" s="13" customFormat="1" ht="10.199999999999999">
      <c r="B183" s="177"/>
      <c r="D183" s="173" t="s">
        <v>153</v>
      </c>
      <c r="E183" s="178" t="s">
        <v>1</v>
      </c>
      <c r="F183" s="179" t="s">
        <v>540</v>
      </c>
      <c r="H183" s="180">
        <v>2.3620000000000001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153</v>
      </c>
      <c r="AU183" s="178" t="s">
        <v>91</v>
      </c>
      <c r="AV183" s="13" t="s">
        <v>91</v>
      </c>
      <c r="AW183" s="13" t="s">
        <v>36</v>
      </c>
      <c r="AX183" s="13" t="s">
        <v>81</v>
      </c>
      <c r="AY183" s="178" t="s">
        <v>142</v>
      </c>
    </row>
    <row r="184" spans="1:65" s="13" customFormat="1" ht="10.199999999999999">
      <c r="B184" s="177"/>
      <c r="D184" s="173" t="s">
        <v>153</v>
      </c>
      <c r="E184" s="178" t="s">
        <v>1</v>
      </c>
      <c r="F184" s="179" t="s">
        <v>541</v>
      </c>
      <c r="H184" s="180">
        <v>3.2250000000000001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153</v>
      </c>
      <c r="AU184" s="178" t="s">
        <v>91</v>
      </c>
      <c r="AV184" s="13" t="s">
        <v>91</v>
      </c>
      <c r="AW184" s="13" t="s">
        <v>36</v>
      </c>
      <c r="AX184" s="13" t="s">
        <v>81</v>
      </c>
      <c r="AY184" s="178" t="s">
        <v>142</v>
      </c>
    </row>
    <row r="185" spans="1:65" s="2" customFormat="1" ht="14.4" customHeight="1">
      <c r="A185" s="31"/>
      <c r="B185" s="159"/>
      <c r="C185" s="160" t="s">
        <v>221</v>
      </c>
      <c r="D185" s="160" t="s">
        <v>144</v>
      </c>
      <c r="E185" s="161" t="s">
        <v>313</v>
      </c>
      <c r="F185" s="162" t="s">
        <v>314</v>
      </c>
      <c r="G185" s="163" t="s">
        <v>224</v>
      </c>
      <c r="H185" s="164">
        <v>25.042000000000002</v>
      </c>
      <c r="I185" s="165"/>
      <c r="J185" s="166">
        <f>ROUND(I185*H185,2)</f>
        <v>0</v>
      </c>
      <c r="K185" s="162" t="s">
        <v>148</v>
      </c>
      <c r="L185" s="32"/>
      <c r="M185" s="167" t="s">
        <v>1</v>
      </c>
      <c r="N185" s="168" t="s">
        <v>46</v>
      </c>
      <c r="O185" s="57"/>
      <c r="P185" s="169">
        <f>O185*H185</f>
        <v>0</v>
      </c>
      <c r="Q185" s="169">
        <v>7.6499999999999997E-3</v>
      </c>
      <c r="R185" s="169">
        <f>Q185*H185</f>
        <v>0.1915713</v>
      </c>
      <c r="S185" s="169">
        <v>0</v>
      </c>
      <c r="T185" s="17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1" t="s">
        <v>149</v>
      </c>
      <c r="AT185" s="171" t="s">
        <v>144</v>
      </c>
      <c r="AU185" s="171" t="s">
        <v>91</v>
      </c>
      <c r="AY185" s="16" t="s">
        <v>142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6" t="s">
        <v>21</v>
      </c>
      <c r="BK185" s="172">
        <f>ROUND(I185*H185,2)</f>
        <v>0</v>
      </c>
      <c r="BL185" s="16" t="s">
        <v>149</v>
      </c>
      <c r="BM185" s="171" t="s">
        <v>542</v>
      </c>
    </row>
    <row r="186" spans="1:65" s="2" customFormat="1" ht="28.8">
      <c r="A186" s="31"/>
      <c r="B186" s="32"/>
      <c r="C186" s="31"/>
      <c r="D186" s="173" t="s">
        <v>151</v>
      </c>
      <c r="E186" s="31"/>
      <c r="F186" s="174" t="s">
        <v>316</v>
      </c>
      <c r="G186" s="31"/>
      <c r="H186" s="31"/>
      <c r="I186" s="95"/>
      <c r="J186" s="31"/>
      <c r="K186" s="31"/>
      <c r="L186" s="32"/>
      <c r="M186" s="175"/>
      <c r="N186" s="176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151</v>
      </c>
      <c r="AU186" s="16" t="s">
        <v>91</v>
      </c>
    </row>
    <row r="187" spans="1:65" s="13" customFormat="1" ht="10.199999999999999">
      <c r="B187" s="177"/>
      <c r="D187" s="173" t="s">
        <v>153</v>
      </c>
      <c r="E187" s="178" t="s">
        <v>1</v>
      </c>
      <c r="F187" s="179" t="s">
        <v>317</v>
      </c>
      <c r="H187" s="180">
        <v>3.85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8" t="s">
        <v>153</v>
      </c>
      <c r="AU187" s="178" t="s">
        <v>91</v>
      </c>
      <c r="AV187" s="13" t="s">
        <v>91</v>
      </c>
      <c r="AW187" s="13" t="s">
        <v>36</v>
      </c>
      <c r="AX187" s="13" t="s">
        <v>81</v>
      </c>
      <c r="AY187" s="178" t="s">
        <v>142</v>
      </c>
    </row>
    <row r="188" spans="1:65" s="13" customFormat="1" ht="10.199999999999999">
      <c r="B188" s="177"/>
      <c r="D188" s="173" t="s">
        <v>153</v>
      </c>
      <c r="E188" s="178" t="s">
        <v>1</v>
      </c>
      <c r="F188" s="179" t="s">
        <v>318</v>
      </c>
      <c r="H188" s="180">
        <v>6.7919999999999998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153</v>
      </c>
      <c r="AU188" s="178" t="s">
        <v>91</v>
      </c>
      <c r="AV188" s="13" t="s">
        <v>91</v>
      </c>
      <c r="AW188" s="13" t="s">
        <v>36</v>
      </c>
      <c r="AX188" s="13" t="s">
        <v>81</v>
      </c>
      <c r="AY188" s="178" t="s">
        <v>142</v>
      </c>
    </row>
    <row r="189" spans="1:65" s="13" customFormat="1" ht="10.199999999999999">
      <c r="B189" s="177"/>
      <c r="D189" s="173" t="s">
        <v>153</v>
      </c>
      <c r="E189" s="178" t="s">
        <v>1</v>
      </c>
      <c r="F189" s="179" t="s">
        <v>543</v>
      </c>
      <c r="H189" s="180">
        <v>14.4</v>
      </c>
      <c r="I189" s="181"/>
      <c r="L189" s="177"/>
      <c r="M189" s="182"/>
      <c r="N189" s="183"/>
      <c r="O189" s="183"/>
      <c r="P189" s="183"/>
      <c r="Q189" s="183"/>
      <c r="R189" s="183"/>
      <c r="S189" s="183"/>
      <c r="T189" s="184"/>
      <c r="AT189" s="178" t="s">
        <v>153</v>
      </c>
      <c r="AU189" s="178" t="s">
        <v>91</v>
      </c>
      <c r="AV189" s="13" t="s">
        <v>91</v>
      </c>
      <c r="AW189" s="13" t="s">
        <v>36</v>
      </c>
      <c r="AX189" s="13" t="s">
        <v>81</v>
      </c>
      <c r="AY189" s="178" t="s">
        <v>142</v>
      </c>
    </row>
    <row r="190" spans="1:65" s="2" customFormat="1" ht="14.4" customHeight="1">
      <c r="A190" s="31"/>
      <c r="B190" s="159"/>
      <c r="C190" s="160" t="s">
        <v>8</v>
      </c>
      <c r="D190" s="160" t="s">
        <v>144</v>
      </c>
      <c r="E190" s="161" t="s">
        <v>319</v>
      </c>
      <c r="F190" s="162" t="s">
        <v>320</v>
      </c>
      <c r="G190" s="163" t="s">
        <v>224</v>
      </c>
      <c r="H190" s="164">
        <v>25.04</v>
      </c>
      <c r="I190" s="165"/>
      <c r="J190" s="166">
        <f>ROUND(I190*H190,2)</f>
        <v>0</v>
      </c>
      <c r="K190" s="162" t="s">
        <v>148</v>
      </c>
      <c r="L190" s="32"/>
      <c r="M190" s="167" t="s">
        <v>1</v>
      </c>
      <c r="N190" s="168" t="s">
        <v>46</v>
      </c>
      <c r="O190" s="57"/>
      <c r="P190" s="169">
        <f>O190*H190</f>
        <v>0</v>
      </c>
      <c r="Q190" s="169">
        <v>8.5999999999999998E-4</v>
      </c>
      <c r="R190" s="169">
        <f>Q190*H190</f>
        <v>2.1534399999999999E-2</v>
      </c>
      <c r="S190" s="169">
        <v>0</v>
      </c>
      <c r="T190" s="17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1" t="s">
        <v>149</v>
      </c>
      <c r="AT190" s="171" t="s">
        <v>144</v>
      </c>
      <c r="AU190" s="171" t="s">
        <v>91</v>
      </c>
      <c r="AY190" s="16" t="s">
        <v>142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16" t="s">
        <v>21</v>
      </c>
      <c r="BK190" s="172">
        <f>ROUND(I190*H190,2)</f>
        <v>0</v>
      </c>
      <c r="BL190" s="16" t="s">
        <v>149</v>
      </c>
      <c r="BM190" s="171" t="s">
        <v>544</v>
      </c>
    </row>
    <row r="191" spans="1:65" s="2" customFormat="1" ht="28.8">
      <c r="A191" s="31"/>
      <c r="B191" s="32"/>
      <c r="C191" s="31"/>
      <c r="D191" s="173" t="s">
        <v>151</v>
      </c>
      <c r="E191" s="31"/>
      <c r="F191" s="174" t="s">
        <v>322</v>
      </c>
      <c r="G191" s="31"/>
      <c r="H191" s="31"/>
      <c r="I191" s="95"/>
      <c r="J191" s="31"/>
      <c r="K191" s="31"/>
      <c r="L191" s="32"/>
      <c r="M191" s="175"/>
      <c r="N191" s="176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151</v>
      </c>
      <c r="AU191" s="16" t="s">
        <v>91</v>
      </c>
    </row>
    <row r="192" spans="1:65" s="2" customFormat="1" ht="14.4" customHeight="1">
      <c r="A192" s="31"/>
      <c r="B192" s="159"/>
      <c r="C192" s="160" t="s">
        <v>233</v>
      </c>
      <c r="D192" s="160" t="s">
        <v>144</v>
      </c>
      <c r="E192" s="161" t="s">
        <v>323</v>
      </c>
      <c r="F192" s="162" t="s">
        <v>324</v>
      </c>
      <c r="G192" s="163" t="s">
        <v>267</v>
      </c>
      <c r="H192" s="164">
        <v>0.10299999999999999</v>
      </c>
      <c r="I192" s="165"/>
      <c r="J192" s="166">
        <f>ROUND(I192*H192,2)</f>
        <v>0</v>
      </c>
      <c r="K192" s="162" t="s">
        <v>148</v>
      </c>
      <c r="L192" s="32"/>
      <c r="M192" s="167" t="s">
        <v>1</v>
      </c>
      <c r="N192" s="168" t="s">
        <v>46</v>
      </c>
      <c r="O192" s="57"/>
      <c r="P192" s="169">
        <f>O192*H192</f>
        <v>0</v>
      </c>
      <c r="Q192" s="169">
        <v>1.03003</v>
      </c>
      <c r="R192" s="169">
        <f>Q192*H192</f>
        <v>0.10609309</v>
      </c>
      <c r="S192" s="169">
        <v>0</v>
      </c>
      <c r="T192" s="17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1" t="s">
        <v>149</v>
      </c>
      <c r="AT192" s="171" t="s">
        <v>144</v>
      </c>
      <c r="AU192" s="171" t="s">
        <v>91</v>
      </c>
      <c r="AY192" s="16" t="s">
        <v>142</v>
      </c>
      <c r="BE192" s="172">
        <f>IF(N192="základní",J192,0)</f>
        <v>0</v>
      </c>
      <c r="BF192" s="172">
        <f>IF(N192="snížená",J192,0)</f>
        <v>0</v>
      </c>
      <c r="BG192" s="172">
        <f>IF(N192="zákl. přenesená",J192,0)</f>
        <v>0</v>
      </c>
      <c r="BH192" s="172">
        <f>IF(N192="sníž. přenesená",J192,0)</f>
        <v>0</v>
      </c>
      <c r="BI192" s="172">
        <f>IF(N192="nulová",J192,0)</f>
        <v>0</v>
      </c>
      <c r="BJ192" s="16" t="s">
        <v>21</v>
      </c>
      <c r="BK192" s="172">
        <f>ROUND(I192*H192,2)</f>
        <v>0</v>
      </c>
      <c r="BL192" s="16" t="s">
        <v>149</v>
      </c>
      <c r="BM192" s="171" t="s">
        <v>545</v>
      </c>
    </row>
    <row r="193" spans="1:65" s="2" customFormat="1" ht="38.4">
      <c r="A193" s="31"/>
      <c r="B193" s="32"/>
      <c r="C193" s="31"/>
      <c r="D193" s="173" t="s">
        <v>151</v>
      </c>
      <c r="E193" s="31"/>
      <c r="F193" s="174" t="s">
        <v>326</v>
      </c>
      <c r="G193" s="31"/>
      <c r="H193" s="31"/>
      <c r="I193" s="95"/>
      <c r="J193" s="31"/>
      <c r="K193" s="31"/>
      <c r="L193" s="32"/>
      <c r="M193" s="175"/>
      <c r="N193" s="176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151</v>
      </c>
      <c r="AU193" s="16" t="s">
        <v>91</v>
      </c>
    </row>
    <row r="194" spans="1:65" s="13" customFormat="1" ht="10.199999999999999">
      <c r="B194" s="177"/>
      <c r="D194" s="173" t="s">
        <v>153</v>
      </c>
      <c r="E194" s="178" t="s">
        <v>1</v>
      </c>
      <c r="F194" s="179" t="s">
        <v>546</v>
      </c>
      <c r="H194" s="180">
        <v>0.02</v>
      </c>
      <c r="I194" s="181"/>
      <c r="L194" s="177"/>
      <c r="M194" s="182"/>
      <c r="N194" s="183"/>
      <c r="O194" s="183"/>
      <c r="P194" s="183"/>
      <c r="Q194" s="183"/>
      <c r="R194" s="183"/>
      <c r="S194" s="183"/>
      <c r="T194" s="184"/>
      <c r="AT194" s="178" t="s">
        <v>153</v>
      </c>
      <c r="AU194" s="178" t="s">
        <v>91</v>
      </c>
      <c r="AV194" s="13" t="s">
        <v>91</v>
      </c>
      <c r="AW194" s="13" t="s">
        <v>36</v>
      </c>
      <c r="AX194" s="13" t="s">
        <v>81</v>
      </c>
      <c r="AY194" s="178" t="s">
        <v>142</v>
      </c>
    </row>
    <row r="195" spans="1:65" s="13" customFormat="1" ht="10.199999999999999">
      <c r="B195" s="177"/>
      <c r="D195" s="173" t="s">
        <v>153</v>
      </c>
      <c r="E195" s="178" t="s">
        <v>1</v>
      </c>
      <c r="F195" s="179" t="s">
        <v>328</v>
      </c>
      <c r="H195" s="180">
        <v>1.7999999999999999E-2</v>
      </c>
      <c r="I195" s="181"/>
      <c r="L195" s="177"/>
      <c r="M195" s="182"/>
      <c r="N195" s="183"/>
      <c r="O195" s="183"/>
      <c r="P195" s="183"/>
      <c r="Q195" s="183"/>
      <c r="R195" s="183"/>
      <c r="S195" s="183"/>
      <c r="T195" s="184"/>
      <c r="AT195" s="178" t="s">
        <v>153</v>
      </c>
      <c r="AU195" s="178" t="s">
        <v>91</v>
      </c>
      <c r="AV195" s="13" t="s">
        <v>91</v>
      </c>
      <c r="AW195" s="13" t="s">
        <v>36</v>
      </c>
      <c r="AX195" s="13" t="s">
        <v>81</v>
      </c>
      <c r="AY195" s="178" t="s">
        <v>142</v>
      </c>
    </row>
    <row r="196" spans="1:65" s="13" customFormat="1" ht="10.199999999999999">
      <c r="B196" s="177"/>
      <c r="D196" s="173" t="s">
        <v>153</v>
      </c>
      <c r="E196" s="178" t="s">
        <v>1</v>
      </c>
      <c r="F196" s="179" t="s">
        <v>547</v>
      </c>
      <c r="H196" s="180">
        <v>6.5000000000000002E-2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8" t="s">
        <v>153</v>
      </c>
      <c r="AU196" s="178" t="s">
        <v>91</v>
      </c>
      <c r="AV196" s="13" t="s">
        <v>91</v>
      </c>
      <c r="AW196" s="13" t="s">
        <v>36</v>
      </c>
      <c r="AX196" s="13" t="s">
        <v>81</v>
      </c>
      <c r="AY196" s="178" t="s">
        <v>142</v>
      </c>
    </row>
    <row r="197" spans="1:65" s="2" customFormat="1" ht="21.6" customHeight="1">
      <c r="A197" s="31"/>
      <c r="B197" s="159"/>
      <c r="C197" s="160" t="s">
        <v>239</v>
      </c>
      <c r="D197" s="160" t="s">
        <v>144</v>
      </c>
      <c r="E197" s="161" t="s">
        <v>329</v>
      </c>
      <c r="F197" s="162" t="s">
        <v>330</v>
      </c>
      <c r="G197" s="163" t="s">
        <v>331</v>
      </c>
      <c r="H197" s="164">
        <v>3.27</v>
      </c>
      <c r="I197" s="165"/>
      <c r="J197" s="166">
        <f>ROUND(I197*H197,2)</f>
        <v>0</v>
      </c>
      <c r="K197" s="162" t="s">
        <v>1</v>
      </c>
      <c r="L197" s="32"/>
      <c r="M197" s="167" t="s">
        <v>1</v>
      </c>
      <c r="N197" s="168" t="s">
        <v>46</v>
      </c>
      <c r="O197" s="57"/>
      <c r="P197" s="169">
        <f>O197*H197</f>
        <v>0</v>
      </c>
      <c r="Q197" s="169">
        <v>2.2000000000000002</v>
      </c>
      <c r="R197" s="169">
        <f>Q197*H197</f>
        <v>7.1940000000000008</v>
      </c>
      <c r="S197" s="169">
        <v>0</v>
      </c>
      <c r="T197" s="17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1" t="s">
        <v>149</v>
      </c>
      <c r="AT197" s="171" t="s">
        <v>144</v>
      </c>
      <c r="AU197" s="171" t="s">
        <v>91</v>
      </c>
      <c r="AY197" s="16" t="s">
        <v>142</v>
      </c>
      <c r="BE197" s="172">
        <f>IF(N197="základní",J197,0)</f>
        <v>0</v>
      </c>
      <c r="BF197" s="172">
        <f>IF(N197="snížená",J197,0)</f>
        <v>0</v>
      </c>
      <c r="BG197" s="172">
        <f>IF(N197="zákl. přenesená",J197,0)</f>
        <v>0</v>
      </c>
      <c r="BH197" s="172">
        <f>IF(N197="sníž. přenesená",J197,0)</f>
        <v>0</v>
      </c>
      <c r="BI197" s="172">
        <f>IF(N197="nulová",J197,0)</f>
        <v>0</v>
      </c>
      <c r="BJ197" s="16" t="s">
        <v>21</v>
      </c>
      <c r="BK197" s="172">
        <f>ROUND(I197*H197,2)</f>
        <v>0</v>
      </c>
      <c r="BL197" s="16" t="s">
        <v>149</v>
      </c>
      <c r="BM197" s="171" t="s">
        <v>548</v>
      </c>
    </row>
    <row r="198" spans="1:65" s="2" customFormat="1" ht="10.199999999999999">
      <c r="A198" s="31"/>
      <c r="B198" s="32"/>
      <c r="C198" s="31"/>
      <c r="D198" s="173" t="s">
        <v>151</v>
      </c>
      <c r="E198" s="31"/>
      <c r="F198" s="174" t="s">
        <v>333</v>
      </c>
      <c r="G198" s="31"/>
      <c r="H198" s="31"/>
      <c r="I198" s="95"/>
      <c r="J198" s="31"/>
      <c r="K198" s="31"/>
      <c r="L198" s="32"/>
      <c r="M198" s="175"/>
      <c r="N198" s="176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151</v>
      </c>
      <c r="AU198" s="16" t="s">
        <v>91</v>
      </c>
    </row>
    <row r="199" spans="1:65" s="13" customFormat="1" ht="10.199999999999999">
      <c r="B199" s="177"/>
      <c r="D199" s="173" t="s">
        <v>153</v>
      </c>
      <c r="E199" s="178" t="s">
        <v>1</v>
      </c>
      <c r="F199" s="179" t="s">
        <v>549</v>
      </c>
      <c r="H199" s="180">
        <v>3.27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153</v>
      </c>
      <c r="AU199" s="178" t="s">
        <v>91</v>
      </c>
      <c r="AV199" s="13" t="s">
        <v>91</v>
      </c>
      <c r="AW199" s="13" t="s">
        <v>36</v>
      </c>
      <c r="AX199" s="13" t="s">
        <v>21</v>
      </c>
      <c r="AY199" s="178" t="s">
        <v>142</v>
      </c>
    </row>
    <row r="200" spans="1:65" s="12" customFormat="1" ht="22.8" customHeight="1">
      <c r="B200" s="146"/>
      <c r="D200" s="147" t="s">
        <v>80</v>
      </c>
      <c r="E200" s="157" t="s">
        <v>149</v>
      </c>
      <c r="F200" s="157" t="s">
        <v>256</v>
      </c>
      <c r="I200" s="149"/>
      <c r="J200" s="158">
        <f>BK200</f>
        <v>0</v>
      </c>
      <c r="L200" s="146"/>
      <c r="M200" s="151"/>
      <c r="N200" s="152"/>
      <c r="O200" s="152"/>
      <c r="P200" s="153">
        <f>SUM(P201:P222)</f>
        <v>0</v>
      </c>
      <c r="Q200" s="152"/>
      <c r="R200" s="153">
        <f>SUM(R201:R222)</f>
        <v>81.912641560000012</v>
      </c>
      <c r="S200" s="152"/>
      <c r="T200" s="154">
        <f>SUM(T201:T222)</f>
        <v>0</v>
      </c>
      <c r="AR200" s="147" t="s">
        <v>21</v>
      </c>
      <c r="AT200" s="155" t="s">
        <v>80</v>
      </c>
      <c r="AU200" s="155" t="s">
        <v>21</v>
      </c>
      <c r="AY200" s="147" t="s">
        <v>142</v>
      </c>
      <c r="BK200" s="156">
        <f>SUM(BK201:BK222)</f>
        <v>0</v>
      </c>
    </row>
    <row r="201" spans="1:65" s="2" customFormat="1" ht="14.4" customHeight="1">
      <c r="A201" s="31"/>
      <c r="B201" s="159"/>
      <c r="C201" s="160" t="s">
        <v>244</v>
      </c>
      <c r="D201" s="160" t="s">
        <v>144</v>
      </c>
      <c r="E201" s="161" t="s">
        <v>550</v>
      </c>
      <c r="F201" s="162" t="s">
        <v>551</v>
      </c>
      <c r="G201" s="163" t="s">
        <v>147</v>
      </c>
      <c r="H201" s="164">
        <v>1.089</v>
      </c>
      <c r="I201" s="165"/>
      <c r="J201" s="166">
        <f>ROUND(I201*H201,2)</f>
        <v>0</v>
      </c>
      <c r="K201" s="162" t="s">
        <v>148</v>
      </c>
      <c r="L201" s="32"/>
      <c r="M201" s="167" t="s">
        <v>1</v>
      </c>
      <c r="N201" s="168" t="s">
        <v>46</v>
      </c>
      <c r="O201" s="57"/>
      <c r="P201" s="169">
        <f>O201*H201</f>
        <v>0</v>
      </c>
      <c r="Q201" s="169">
        <v>2.4289999999999998</v>
      </c>
      <c r="R201" s="169">
        <f>Q201*H201</f>
        <v>2.6451809999999996</v>
      </c>
      <c r="S201" s="169">
        <v>0</v>
      </c>
      <c r="T201" s="17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1" t="s">
        <v>149</v>
      </c>
      <c r="AT201" s="171" t="s">
        <v>144</v>
      </c>
      <c r="AU201" s="171" t="s">
        <v>91</v>
      </c>
      <c r="AY201" s="16" t="s">
        <v>142</v>
      </c>
      <c r="BE201" s="172">
        <f>IF(N201="základní",J201,0)</f>
        <v>0</v>
      </c>
      <c r="BF201" s="172">
        <f>IF(N201="snížená",J201,0)</f>
        <v>0</v>
      </c>
      <c r="BG201" s="172">
        <f>IF(N201="zákl. přenesená",J201,0)</f>
        <v>0</v>
      </c>
      <c r="BH201" s="172">
        <f>IF(N201="sníž. přenesená",J201,0)</f>
        <v>0</v>
      </c>
      <c r="BI201" s="172">
        <f>IF(N201="nulová",J201,0)</f>
        <v>0</v>
      </c>
      <c r="BJ201" s="16" t="s">
        <v>21</v>
      </c>
      <c r="BK201" s="172">
        <f>ROUND(I201*H201,2)</f>
        <v>0</v>
      </c>
      <c r="BL201" s="16" t="s">
        <v>149</v>
      </c>
      <c r="BM201" s="171" t="s">
        <v>552</v>
      </c>
    </row>
    <row r="202" spans="1:65" s="2" customFormat="1" ht="19.2">
      <c r="A202" s="31"/>
      <c r="B202" s="32"/>
      <c r="C202" s="31"/>
      <c r="D202" s="173" t="s">
        <v>151</v>
      </c>
      <c r="E202" s="31"/>
      <c r="F202" s="174" t="s">
        <v>553</v>
      </c>
      <c r="G202" s="31"/>
      <c r="H202" s="31"/>
      <c r="I202" s="95"/>
      <c r="J202" s="31"/>
      <c r="K202" s="31"/>
      <c r="L202" s="32"/>
      <c r="M202" s="175"/>
      <c r="N202" s="176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151</v>
      </c>
      <c r="AU202" s="16" t="s">
        <v>91</v>
      </c>
    </row>
    <row r="203" spans="1:65" s="13" customFormat="1" ht="10.199999999999999">
      <c r="B203" s="177"/>
      <c r="D203" s="173" t="s">
        <v>153</v>
      </c>
      <c r="E203" s="178" t="s">
        <v>1</v>
      </c>
      <c r="F203" s="179" t="s">
        <v>554</v>
      </c>
      <c r="H203" s="180">
        <v>1.089</v>
      </c>
      <c r="I203" s="181"/>
      <c r="L203" s="177"/>
      <c r="M203" s="182"/>
      <c r="N203" s="183"/>
      <c r="O203" s="183"/>
      <c r="P203" s="183"/>
      <c r="Q203" s="183"/>
      <c r="R203" s="183"/>
      <c r="S203" s="183"/>
      <c r="T203" s="184"/>
      <c r="AT203" s="178" t="s">
        <v>153</v>
      </c>
      <c r="AU203" s="178" t="s">
        <v>91</v>
      </c>
      <c r="AV203" s="13" t="s">
        <v>91</v>
      </c>
      <c r="AW203" s="13" t="s">
        <v>36</v>
      </c>
      <c r="AX203" s="13" t="s">
        <v>21</v>
      </c>
      <c r="AY203" s="178" t="s">
        <v>142</v>
      </c>
    </row>
    <row r="204" spans="1:65" s="2" customFormat="1" ht="14.4" customHeight="1">
      <c r="A204" s="31"/>
      <c r="B204" s="159"/>
      <c r="C204" s="160" t="s">
        <v>250</v>
      </c>
      <c r="D204" s="160" t="s">
        <v>144</v>
      </c>
      <c r="E204" s="161" t="s">
        <v>555</v>
      </c>
      <c r="F204" s="162" t="s">
        <v>556</v>
      </c>
      <c r="G204" s="163" t="s">
        <v>224</v>
      </c>
      <c r="H204" s="164">
        <v>2.42</v>
      </c>
      <c r="I204" s="165"/>
      <c r="J204" s="166">
        <f>ROUND(I204*H204,2)</f>
        <v>0</v>
      </c>
      <c r="K204" s="162" t="s">
        <v>148</v>
      </c>
      <c r="L204" s="32"/>
      <c r="M204" s="167" t="s">
        <v>1</v>
      </c>
      <c r="N204" s="168" t="s">
        <v>46</v>
      </c>
      <c r="O204" s="57"/>
      <c r="P204" s="169">
        <f>O204*H204</f>
        <v>0</v>
      </c>
      <c r="Q204" s="169">
        <v>6.3200000000000001E-3</v>
      </c>
      <c r="R204" s="169">
        <f>Q204*H204</f>
        <v>1.52944E-2</v>
      </c>
      <c r="S204" s="169">
        <v>0</v>
      </c>
      <c r="T204" s="17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1" t="s">
        <v>149</v>
      </c>
      <c r="AT204" s="171" t="s">
        <v>144</v>
      </c>
      <c r="AU204" s="171" t="s">
        <v>91</v>
      </c>
      <c r="AY204" s="16" t="s">
        <v>142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16" t="s">
        <v>21</v>
      </c>
      <c r="BK204" s="172">
        <f>ROUND(I204*H204,2)</f>
        <v>0</v>
      </c>
      <c r="BL204" s="16" t="s">
        <v>149</v>
      </c>
      <c r="BM204" s="171" t="s">
        <v>557</v>
      </c>
    </row>
    <row r="205" spans="1:65" s="2" customFormat="1" ht="19.2">
      <c r="A205" s="31"/>
      <c r="B205" s="32"/>
      <c r="C205" s="31"/>
      <c r="D205" s="173" t="s">
        <v>151</v>
      </c>
      <c r="E205" s="31"/>
      <c r="F205" s="174" t="s">
        <v>558</v>
      </c>
      <c r="G205" s="31"/>
      <c r="H205" s="31"/>
      <c r="I205" s="95"/>
      <c r="J205" s="31"/>
      <c r="K205" s="31"/>
      <c r="L205" s="32"/>
      <c r="M205" s="175"/>
      <c r="N205" s="176"/>
      <c r="O205" s="57"/>
      <c r="P205" s="57"/>
      <c r="Q205" s="57"/>
      <c r="R205" s="57"/>
      <c r="S205" s="57"/>
      <c r="T205" s="58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151</v>
      </c>
      <c r="AU205" s="16" t="s">
        <v>91</v>
      </c>
    </row>
    <row r="206" spans="1:65" s="13" customFormat="1" ht="10.199999999999999">
      <c r="B206" s="177"/>
      <c r="D206" s="173" t="s">
        <v>153</v>
      </c>
      <c r="E206" s="178" t="s">
        <v>1</v>
      </c>
      <c r="F206" s="179" t="s">
        <v>559</v>
      </c>
      <c r="H206" s="180">
        <v>2.42</v>
      </c>
      <c r="I206" s="181"/>
      <c r="L206" s="177"/>
      <c r="M206" s="182"/>
      <c r="N206" s="183"/>
      <c r="O206" s="183"/>
      <c r="P206" s="183"/>
      <c r="Q206" s="183"/>
      <c r="R206" s="183"/>
      <c r="S206" s="183"/>
      <c r="T206" s="184"/>
      <c r="AT206" s="178" t="s">
        <v>153</v>
      </c>
      <c r="AU206" s="178" t="s">
        <v>91</v>
      </c>
      <c r="AV206" s="13" t="s">
        <v>91</v>
      </c>
      <c r="AW206" s="13" t="s">
        <v>36</v>
      </c>
      <c r="AX206" s="13" t="s">
        <v>21</v>
      </c>
      <c r="AY206" s="178" t="s">
        <v>142</v>
      </c>
    </row>
    <row r="207" spans="1:65" s="2" customFormat="1" ht="14.4" customHeight="1">
      <c r="A207" s="31"/>
      <c r="B207" s="159"/>
      <c r="C207" s="160" t="s">
        <v>257</v>
      </c>
      <c r="D207" s="160" t="s">
        <v>144</v>
      </c>
      <c r="E207" s="161" t="s">
        <v>560</v>
      </c>
      <c r="F207" s="162" t="s">
        <v>561</v>
      </c>
      <c r="G207" s="163" t="s">
        <v>267</v>
      </c>
      <c r="H207" s="164">
        <v>4.8000000000000001E-2</v>
      </c>
      <c r="I207" s="165"/>
      <c r="J207" s="166">
        <f>ROUND(I207*H207,2)</f>
        <v>0</v>
      </c>
      <c r="K207" s="162" t="s">
        <v>148</v>
      </c>
      <c r="L207" s="32"/>
      <c r="M207" s="167" t="s">
        <v>1</v>
      </c>
      <c r="N207" s="168" t="s">
        <v>46</v>
      </c>
      <c r="O207" s="57"/>
      <c r="P207" s="169">
        <f>O207*H207</f>
        <v>0</v>
      </c>
      <c r="Q207" s="169">
        <v>0.84758</v>
      </c>
      <c r="R207" s="169">
        <f>Q207*H207</f>
        <v>4.0683839999999999E-2</v>
      </c>
      <c r="S207" s="169">
        <v>0</v>
      </c>
      <c r="T207" s="17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1" t="s">
        <v>149</v>
      </c>
      <c r="AT207" s="171" t="s">
        <v>144</v>
      </c>
      <c r="AU207" s="171" t="s">
        <v>91</v>
      </c>
      <c r="AY207" s="16" t="s">
        <v>142</v>
      </c>
      <c r="BE207" s="172">
        <f>IF(N207="základní",J207,0)</f>
        <v>0</v>
      </c>
      <c r="BF207" s="172">
        <f>IF(N207="snížená",J207,0)</f>
        <v>0</v>
      </c>
      <c r="BG207" s="172">
        <f>IF(N207="zákl. přenesená",J207,0)</f>
        <v>0</v>
      </c>
      <c r="BH207" s="172">
        <f>IF(N207="sníž. přenesená",J207,0)</f>
        <v>0</v>
      </c>
      <c r="BI207" s="172">
        <f>IF(N207="nulová",J207,0)</f>
        <v>0</v>
      </c>
      <c r="BJ207" s="16" t="s">
        <v>21</v>
      </c>
      <c r="BK207" s="172">
        <f>ROUND(I207*H207,2)</f>
        <v>0</v>
      </c>
      <c r="BL207" s="16" t="s">
        <v>149</v>
      </c>
      <c r="BM207" s="171" t="s">
        <v>562</v>
      </c>
    </row>
    <row r="208" spans="1:65" s="2" customFormat="1" ht="10.199999999999999">
      <c r="A208" s="31"/>
      <c r="B208" s="32"/>
      <c r="C208" s="31"/>
      <c r="D208" s="173" t="s">
        <v>151</v>
      </c>
      <c r="E208" s="31"/>
      <c r="F208" s="174" t="s">
        <v>563</v>
      </c>
      <c r="G208" s="31"/>
      <c r="H208" s="31"/>
      <c r="I208" s="95"/>
      <c r="J208" s="31"/>
      <c r="K208" s="31"/>
      <c r="L208" s="32"/>
      <c r="M208" s="175"/>
      <c r="N208" s="176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151</v>
      </c>
      <c r="AU208" s="16" t="s">
        <v>91</v>
      </c>
    </row>
    <row r="209" spans="1:65" s="13" customFormat="1" ht="10.199999999999999">
      <c r="B209" s="177"/>
      <c r="D209" s="173" t="s">
        <v>153</v>
      </c>
      <c r="E209" s="178" t="s">
        <v>1</v>
      </c>
      <c r="F209" s="179" t="s">
        <v>564</v>
      </c>
      <c r="H209" s="180">
        <v>4.8000000000000001E-2</v>
      </c>
      <c r="I209" s="181"/>
      <c r="L209" s="177"/>
      <c r="M209" s="182"/>
      <c r="N209" s="183"/>
      <c r="O209" s="183"/>
      <c r="P209" s="183"/>
      <c r="Q209" s="183"/>
      <c r="R209" s="183"/>
      <c r="S209" s="183"/>
      <c r="T209" s="184"/>
      <c r="AT209" s="178" t="s">
        <v>153</v>
      </c>
      <c r="AU209" s="178" t="s">
        <v>91</v>
      </c>
      <c r="AV209" s="13" t="s">
        <v>91</v>
      </c>
      <c r="AW209" s="13" t="s">
        <v>36</v>
      </c>
      <c r="AX209" s="13" t="s">
        <v>21</v>
      </c>
      <c r="AY209" s="178" t="s">
        <v>142</v>
      </c>
    </row>
    <row r="210" spans="1:65" s="2" customFormat="1" ht="14.4" customHeight="1">
      <c r="A210" s="31"/>
      <c r="B210" s="159"/>
      <c r="C210" s="160" t="s">
        <v>7</v>
      </c>
      <c r="D210" s="160" t="s">
        <v>144</v>
      </c>
      <c r="E210" s="161" t="s">
        <v>565</v>
      </c>
      <c r="F210" s="162" t="s">
        <v>566</v>
      </c>
      <c r="G210" s="163" t="s">
        <v>331</v>
      </c>
      <c r="H210" s="164">
        <v>7.8</v>
      </c>
      <c r="I210" s="165"/>
      <c r="J210" s="166">
        <f>ROUND(I210*H210,2)</f>
        <v>0</v>
      </c>
      <c r="K210" s="162" t="s">
        <v>148</v>
      </c>
      <c r="L210" s="32"/>
      <c r="M210" s="167" t="s">
        <v>1</v>
      </c>
      <c r="N210" s="168" t="s">
        <v>46</v>
      </c>
      <c r="O210" s="57"/>
      <c r="P210" s="169">
        <f>O210*H210</f>
        <v>0</v>
      </c>
      <c r="Q210" s="169">
        <v>5.7829999999999999E-2</v>
      </c>
      <c r="R210" s="169">
        <f>Q210*H210</f>
        <v>0.45107399999999997</v>
      </c>
      <c r="S210" s="169">
        <v>0</v>
      </c>
      <c r="T210" s="17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1" t="s">
        <v>149</v>
      </c>
      <c r="AT210" s="171" t="s">
        <v>144</v>
      </c>
      <c r="AU210" s="171" t="s">
        <v>91</v>
      </c>
      <c r="AY210" s="16" t="s">
        <v>142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16" t="s">
        <v>21</v>
      </c>
      <c r="BK210" s="172">
        <f>ROUND(I210*H210,2)</f>
        <v>0</v>
      </c>
      <c r="BL210" s="16" t="s">
        <v>149</v>
      </c>
      <c r="BM210" s="171" t="s">
        <v>567</v>
      </c>
    </row>
    <row r="211" spans="1:65" s="2" customFormat="1" ht="19.2">
      <c r="A211" s="31"/>
      <c r="B211" s="32"/>
      <c r="C211" s="31"/>
      <c r="D211" s="173" t="s">
        <v>151</v>
      </c>
      <c r="E211" s="31"/>
      <c r="F211" s="174" t="s">
        <v>568</v>
      </c>
      <c r="G211" s="31"/>
      <c r="H211" s="31"/>
      <c r="I211" s="95"/>
      <c r="J211" s="31"/>
      <c r="K211" s="31"/>
      <c r="L211" s="32"/>
      <c r="M211" s="175"/>
      <c r="N211" s="176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151</v>
      </c>
      <c r="AU211" s="16" t="s">
        <v>91</v>
      </c>
    </row>
    <row r="212" spans="1:65" s="13" customFormat="1" ht="10.199999999999999">
      <c r="B212" s="177"/>
      <c r="D212" s="173" t="s">
        <v>153</v>
      </c>
      <c r="E212" s="178" t="s">
        <v>1</v>
      </c>
      <c r="F212" s="179" t="s">
        <v>569</v>
      </c>
      <c r="H212" s="180">
        <v>7.8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153</v>
      </c>
      <c r="AU212" s="178" t="s">
        <v>91</v>
      </c>
      <c r="AV212" s="13" t="s">
        <v>91</v>
      </c>
      <c r="AW212" s="13" t="s">
        <v>36</v>
      </c>
      <c r="AX212" s="13" t="s">
        <v>21</v>
      </c>
      <c r="AY212" s="178" t="s">
        <v>142</v>
      </c>
    </row>
    <row r="213" spans="1:65" s="2" customFormat="1" ht="14.4" customHeight="1">
      <c r="A213" s="31"/>
      <c r="B213" s="159"/>
      <c r="C213" s="160" t="s">
        <v>270</v>
      </c>
      <c r="D213" s="160" t="s">
        <v>144</v>
      </c>
      <c r="E213" s="161" t="s">
        <v>570</v>
      </c>
      <c r="F213" s="162" t="s">
        <v>571</v>
      </c>
      <c r="G213" s="163" t="s">
        <v>147</v>
      </c>
      <c r="H213" s="164">
        <v>35.904000000000003</v>
      </c>
      <c r="I213" s="165"/>
      <c r="J213" s="166">
        <f>ROUND(I213*H213,2)</f>
        <v>0</v>
      </c>
      <c r="K213" s="162" t="s">
        <v>148</v>
      </c>
      <c r="L213" s="32"/>
      <c r="M213" s="167" t="s">
        <v>1</v>
      </c>
      <c r="N213" s="168" t="s">
        <v>46</v>
      </c>
      <c r="O213" s="57"/>
      <c r="P213" s="169">
        <f>O213*H213</f>
        <v>0</v>
      </c>
      <c r="Q213" s="169">
        <v>2.13408</v>
      </c>
      <c r="R213" s="169">
        <f>Q213*H213</f>
        <v>76.622008320000006</v>
      </c>
      <c r="S213" s="169">
        <v>0</v>
      </c>
      <c r="T213" s="17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1" t="s">
        <v>149</v>
      </c>
      <c r="AT213" s="171" t="s">
        <v>144</v>
      </c>
      <c r="AU213" s="171" t="s">
        <v>91</v>
      </c>
      <c r="AY213" s="16" t="s">
        <v>142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16" t="s">
        <v>21</v>
      </c>
      <c r="BK213" s="172">
        <f>ROUND(I213*H213,2)</f>
        <v>0</v>
      </c>
      <c r="BL213" s="16" t="s">
        <v>149</v>
      </c>
      <c r="BM213" s="171" t="s">
        <v>572</v>
      </c>
    </row>
    <row r="214" spans="1:65" s="2" customFormat="1" ht="19.2">
      <c r="A214" s="31"/>
      <c r="B214" s="32"/>
      <c r="C214" s="31"/>
      <c r="D214" s="173" t="s">
        <v>151</v>
      </c>
      <c r="E214" s="31"/>
      <c r="F214" s="174" t="s">
        <v>573</v>
      </c>
      <c r="G214" s="31"/>
      <c r="H214" s="31"/>
      <c r="I214" s="95"/>
      <c r="J214" s="31"/>
      <c r="K214" s="31"/>
      <c r="L214" s="32"/>
      <c r="M214" s="175"/>
      <c r="N214" s="176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151</v>
      </c>
      <c r="AU214" s="16" t="s">
        <v>91</v>
      </c>
    </row>
    <row r="215" spans="1:65" s="2" customFormat="1" ht="38.4">
      <c r="A215" s="31"/>
      <c r="B215" s="32"/>
      <c r="C215" s="31"/>
      <c r="D215" s="173" t="s">
        <v>422</v>
      </c>
      <c r="E215" s="31"/>
      <c r="F215" s="199" t="s">
        <v>574</v>
      </c>
      <c r="G215" s="31"/>
      <c r="H215" s="31"/>
      <c r="I215" s="95"/>
      <c r="J215" s="31"/>
      <c r="K215" s="31"/>
      <c r="L215" s="32"/>
      <c r="M215" s="175"/>
      <c r="N215" s="176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422</v>
      </c>
      <c r="AU215" s="16" t="s">
        <v>91</v>
      </c>
    </row>
    <row r="216" spans="1:65" s="13" customFormat="1" ht="10.199999999999999">
      <c r="B216" s="177"/>
      <c r="D216" s="173" t="s">
        <v>153</v>
      </c>
      <c r="E216" s="178" t="s">
        <v>1</v>
      </c>
      <c r="F216" s="179" t="s">
        <v>575</v>
      </c>
      <c r="H216" s="180">
        <v>35.904000000000003</v>
      </c>
      <c r="I216" s="181"/>
      <c r="L216" s="177"/>
      <c r="M216" s="182"/>
      <c r="N216" s="183"/>
      <c r="O216" s="183"/>
      <c r="P216" s="183"/>
      <c r="Q216" s="183"/>
      <c r="R216" s="183"/>
      <c r="S216" s="183"/>
      <c r="T216" s="184"/>
      <c r="AT216" s="178" t="s">
        <v>153</v>
      </c>
      <c r="AU216" s="178" t="s">
        <v>91</v>
      </c>
      <c r="AV216" s="13" t="s">
        <v>91</v>
      </c>
      <c r="AW216" s="13" t="s">
        <v>36</v>
      </c>
      <c r="AX216" s="13" t="s">
        <v>21</v>
      </c>
      <c r="AY216" s="178" t="s">
        <v>142</v>
      </c>
    </row>
    <row r="217" spans="1:65" s="2" customFormat="1" ht="14.4" customHeight="1">
      <c r="A217" s="31"/>
      <c r="B217" s="159"/>
      <c r="C217" s="160" t="s">
        <v>396</v>
      </c>
      <c r="D217" s="160" t="s">
        <v>144</v>
      </c>
      <c r="E217" s="161" t="s">
        <v>576</v>
      </c>
      <c r="F217" s="162" t="s">
        <v>577</v>
      </c>
      <c r="G217" s="163" t="s">
        <v>224</v>
      </c>
      <c r="H217" s="164">
        <v>59.52</v>
      </c>
      <c r="I217" s="165"/>
      <c r="J217" s="166">
        <f>ROUND(I217*H217,2)</f>
        <v>0</v>
      </c>
      <c r="K217" s="162" t="s">
        <v>148</v>
      </c>
      <c r="L217" s="32"/>
      <c r="M217" s="167" t="s">
        <v>1</v>
      </c>
      <c r="N217" s="168" t="s">
        <v>46</v>
      </c>
      <c r="O217" s="57"/>
      <c r="P217" s="169">
        <f>O217*H217</f>
        <v>0</v>
      </c>
      <c r="Q217" s="169">
        <v>0</v>
      </c>
      <c r="R217" s="169">
        <f>Q217*H217</f>
        <v>0</v>
      </c>
      <c r="S217" s="169">
        <v>0</v>
      </c>
      <c r="T217" s="17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1" t="s">
        <v>149</v>
      </c>
      <c r="AT217" s="171" t="s">
        <v>144</v>
      </c>
      <c r="AU217" s="171" t="s">
        <v>91</v>
      </c>
      <c r="AY217" s="16" t="s">
        <v>142</v>
      </c>
      <c r="BE217" s="172">
        <f>IF(N217="základní",J217,0)</f>
        <v>0</v>
      </c>
      <c r="BF217" s="172">
        <f>IF(N217="snížená",J217,0)</f>
        <v>0</v>
      </c>
      <c r="BG217" s="172">
        <f>IF(N217="zákl. přenesená",J217,0)</f>
        <v>0</v>
      </c>
      <c r="BH217" s="172">
        <f>IF(N217="sníž. přenesená",J217,0)</f>
        <v>0</v>
      </c>
      <c r="BI217" s="172">
        <f>IF(N217="nulová",J217,0)</f>
        <v>0</v>
      </c>
      <c r="BJ217" s="16" t="s">
        <v>21</v>
      </c>
      <c r="BK217" s="172">
        <f>ROUND(I217*H217,2)</f>
        <v>0</v>
      </c>
      <c r="BL217" s="16" t="s">
        <v>149</v>
      </c>
      <c r="BM217" s="171" t="s">
        <v>578</v>
      </c>
    </row>
    <row r="218" spans="1:65" s="2" customFormat="1" ht="19.2">
      <c r="A218" s="31"/>
      <c r="B218" s="32"/>
      <c r="C218" s="31"/>
      <c r="D218" s="173" t="s">
        <v>151</v>
      </c>
      <c r="E218" s="31"/>
      <c r="F218" s="174" t="s">
        <v>579</v>
      </c>
      <c r="G218" s="31"/>
      <c r="H218" s="31"/>
      <c r="I218" s="95"/>
      <c r="J218" s="31"/>
      <c r="K218" s="31"/>
      <c r="L218" s="32"/>
      <c r="M218" s="175"/>
      <c r="N218" s="176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151</v>
      </c>
      <c r="AU218" s="16" t="s">
        <v>91</v>
      </c>
    </row>
    <row r="219" spans="1:65" s="13" customFormat="1" ht="10.199999999999999">
      <c r="B219" s="177"/>
      <c r="D219" s="173" t="s">
        <v>153</v>
      </c>
      <c r="E219" s="178" t="s">
        <v>1</v>
      </c>
      <c r="F219" s="179" t="s">
        <v>580</v>
      </c>
      <c r="H219" s="180">
        <v>59.52</v>
      </c>
      <c r="I219" s="181"/>
      <c r="L219" s="177"/>
      <c r="M219" s="182"/>
      <c r="N219" s="183"/>
      <c r="O219" s="183"/>
      <c r="P219" s="183"/>
      <c r="Q219" s="183"/>
      <c r="R219" s="183"/>
      <c r="S219" s="183"/>
      <c r="T219" s="184"/>
      <c r="AT219" s="178" t="s">
        <v>153</v>
      </c>
      <c r="AU219" s="178" t="s">
        <v>91</v>
      </c>
      <c r="AV219" s="13" t="s">
        <v>91</v>
      </c>
      <c r="AW219" s="13" t="s">
        <v>36</v>
      </c>
      <c r="AX219" s="13" t="s">
        <v>21</v>
      </c>
      <c r="AY219" s="178" t="s">
        <v>142</v>
      </c>
    </row>
    <row r="220" spans="1:65" s="2" customFormat="1" ht="14.4" customHeight="1">
      <c r="A220" s="31"/>
      <c r="B220" s="159"/>
      <c r="C220" s="160" t="s">
        <v>402</v>
      </c>
      <c r="D220" s="160" t="s">
        <v>144</v>
      </c>
      <c r="E220" s="161" t="s">
        <v>258</v>
      </c>
      <c r="F220" s="162" t="s">
        <v>259</v>
      </c>
      <c r="G220" s="163" t="s">
        <v>147</v>
      </c>
      <c r="H220" s="164">
        <v>0.99</v>
      </c>
      <c r="I220" s="165"/>
      <c r="J220" s="166">
        <f>ROUND(I220*H220,2)</f>
        <v>0</v>
      </c>
      <c r="K220" s="162" t="s">
        <v>148</v>
      </c>
      <c r="L220" s="32"/>
      <c r="M220" s="167" t="s">
        <v>1</v>
      </c>
      <c r="N220" s="168" t="s">
        <v>46</v>
      </c>
      <c r="O220" s="57"/>
      <c r="P220" s="169">
        <f>O220*H220</f>
        <v>0</v>
      </c>
      <c r="Q220" s="169">
        <v>2.16</v>
      </c>
      <c r="R220" s="169">
        <f>Q220*H220</f>
        <v>2.1384000000000003</v>
      </c>
      <c r="S220" s="169">
        <v>0</v>
      </c>
      <c r="T220" s="17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1" t="s">
        <v>149</v>
      </c>
      <c r="AT220" s="171" t="s">
        <v>144</v>
      </c>
      <c r="AU220" s="171" t="s">
        <v>91</v>
      </c>
      <c r="AY220" s="16" t="s">
        <v>142</v>
      </c>
      <c r="BE220" s="172">
        <f>IF(N220="základní",J220,0)</f>
        <v>0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16" t="s">
        <v>21</v>
      </c>
      <c r="BK220" s="172">
        <f>ROUND(I220*H220,2)</f>
        <v>0</v>
      </c>
      <c r="BL220" s="16" t="s">
        <v>149</v>
      </c>
      <c r="BM220" s="171" t="s">
        <v>581</v>
      </c>
    </row>
    <row r="221" spans="1:65" s="2" customFormat="1" ht="10.199999999999999">
      <c r="A221" s="31"/>
      <c r="B221" s="32"/>
      <c r="C221" s="31"/>
      <c r="D221" s="173" t="s">
        <v>151</v>
      </c>
      <c r="E221" s="31"/>
      <c r="F221" s="174" t="s">
        <v>261</v>
      </c>
      <c r="G221" s="31"/>
      <c r="H221" s="31"/>
      <c r="I221" s="95"/>
      <c r="J221" s="31"/>
      <c r="K221" s="31"/>
      <c r="L221" s="32"/>
      <c r="M221" s="175"/>
      <c r="N221" s="176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151</v>
      </c>
      <c r="AU221" s="16" t="s">
        <v>91</v>
      </c>
    </row>
    <row r="222" spans="1:65" s="13" customFormat="1" ht="10.199999999999999">
      <c r="B222" s="177"/>
      <c r="D222" s="173" t="s">
        <v>153</v>
      </c>
      <c r="E222" s="178" t="s">
        <v>1</v>
      </c>
      <c r="F222" s="179" t="s">
        <v>288</v>
      </c>
      <c r="H222" s="180">
        <v>0.99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153</v>
      </c>
      <c r="AU222" s="178" t="s">
        <v>91</v>
      </c>
      <c r="AV222" s="13" t="s">
        <v>91</v>
      </c>
      <c r="AW222" s="13" t="s">
        <v>36</v>
      </c>
      <c r="AX222" s="13" t="s">
        <v>21</v>
      </c>
      <c r="AY222" s="178" t="s">
        <v>142</v>
      </c>
    </row>
    <row r="223" spans="1:65" s="12" customFormat="1" ht="22.8" customHeight="1">
      <c r="B223" s="146"/>
      <c r="D223" s="147" t="s">
        <v>80</v>
      </c>
      <c r="E223" s="157" t="s">
        <v>164</v>
      </c>
      <c r="F223" s="157" t="s">
        <v>582</v>
      </c>
      <c r="I223" s="149"/>
      <c r="J223" s="158">
        <f>BK223</f>
        <v>0</v>
      </c>
      <c r="L223" s="146"/>
      <c r="M223" s="151"/>
      <c r="N223" s="152"/>
      <c r="O223" s="152"/>
      <c r="P223" s="153">
        <f>SUM(P224:P232)</f>
        <v>0</v>
      </c>
      <c r="Q223" s="152"/>
      <c r="R223" s="153">
        <f>SUM(R224:R232)</f>
        <v>9.6873452799999988</v>
      </c>
      <c r="S223" s="152"/>
      <c r="T223" s="154">
        <f>SUM(T224:T232)</f>
        <v>0</v>
      </c>
      <c r="AR223" s="147" t="s">
        <v>21</v>
      </c>
      <c r="AT223" s="155" t="s">
        <v>80</v>
      </c>
      <c r="AU223" s="155" t="s">
        <v>21</v>
      </c>
      <c r="AY223" s="147" t="s">
        <v>142</v>
      </c>
      <c r="BK223" s="156">
        <f>SUM(BK224:BK232)</f>
        <v>0</v>
      </c>
    </row>
    <row r="224" spans="1:65" s="2" customFormat="1" ht="14.4" customHeight="1">
      <c r="A224" s="31"/>
      <c r="B224" s="159"/>
      <c r="C224" s="160" t="s">
        <v>407</v>
      </c>
      <c r="D224" s="160" t="s">
        <v>144</v>
      </c>
      <c r="E224" s="161" t="s">
        <v>583</v>
      </c>
      <c r="F224" s="162" t="s">
        <v>584</v>
      </c>
      <c r="G224" s="163" t="s">
        <v>331</v>
      </c>
      <c r="H224" s="164">
        <v>12.8</v>
      </c>
      <c r="I224" s="165"/>
      <c r="J224" s="166">
        <f>ROUND(I224*H224,2)</f>
        <v>0</v>
      </c>
      <c r="K224" s="162" t="s">
        <v>148</v>
      </c>
      <c r="L224" s="32"/>
      <c r="M224" s="167" t="s">
        <v>1</v>
      </c>
      <c r="N224" s="168" t="s">
        <v>46</v>
      </c>
      <c r="O224" s="57"/>
      <c r="P224" s="169">
        <f>O224*H224</f>
        <v>0</v>
      </c>
      <c r="Q224" s="169">
        <v>1.857E-2</v>
      </c>
      <c r="R224" s="169">
        <f>Q224*H224</f>
        <v>0.23769600000000002</v>
      </c>
      <c r="S224" s="169">
        <v>0</v>
      </c>
      <c r="T224" s="17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1" t="s">
        <v>149</v>
      </c>
      <c r="AT224" s="171" t="s">
        <v>144</v>
      </c>
      <c r="AU224" s="171" t="s">
        <v>91</v>
      </c>
      <c r="AY224" s="16" t="s">
        <v>142</v>
      </c>
      <c r="BE224" s="172">
        <f>IF(N224="základní",J224,0)</f>
        <v>0</v>
      </c>
      <c r="BF224" s="172">
        <f>IF(N224="snížená",J224,0)</f>
        <v>0</v>
      </c>
      <c r="BG224" s="172">
        <f>IF(N224="zákl. přenesená",J224,0)</f>
        <v>0</v>
      </c>
      <c r="BH224" s="172">
        <f>IF(N224="sníž. přenesená",J224,0)</f>
        <v>0</v>
      </c>
      <c r="BI224" s="172">
        <f>IF(N224="nulová",J224,0)</f>
        <v>0</v>
      </c>
      <c r="BJ224" s="16" t="s">
        <v>21</v>
      </c>
      <c r="BK224" s="172">
        <f>ROUND(I224*H224,2)</f>
        <v>0</v>
      </c>
      <c r="BL224" s="16" t="s">
        <v>149</v>
      </c>
      <c r="BM224" s="171" t="s">
        <v>585</v>
      </c>
    </row>
    <row r="225" spans="1:65" s="2" customFormat="1" ht="19.2">
      <c r="A225" s="31"/>
      <c r="B225" s="32"/>
      <c r="C225" s="31"/>
      <c r="D225" s="173" t="s">
        <v>151</v>
      </c>
      <c r="E225" s="31"/>
      <c r="F225" s="174" t="s">
        <v>586</v>
      </c>
      <c r="G225" s="31"/>
      <c r="H225" s="31"/>
      <c r="I225" s="95"/>
      <c r="J225" s="31"/>
      <c r="K225" s="31"/>
      <c r="L225" s="32"/>
      <c r="M225" s="175"/>
      <c r="N225" s="176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151</v>
      </c>
      <c r="AU225" s="16" t="s">
        <v>91</v>
      </c>
    </row>
    <row r="226" spans="1:65" s="13" customFormat="1" ht="10.199999999999999">
      <c r="B226" s="177"/>
      <c r="D226" s="173" t="s">
        <v>153</v>
      </c>
      <c r="E226" s="178" t="s">
        <v>1</v>
      </c>
      <c r="F226" s="179" t="s">
        <v>587</v>
      </c>
      <c r="H226" s="180">
        <v>12.8</v>
      </c>
      <c r="I226" s="181"/>
      <c r="L226" s="177"/>
      <c r="M226" s="182"/>
      <c r="N226" s="183"/>
      <c r="O226" s="183"/>
      <c r="P226" s="183"/>
      <c r="Q226" s="183"/>
      <c r="R226" s="183"/>
      <c r="S226" s="183"/>
      <c r="T226" s="184"/>
      <c r="AT226" s="178" t="s">
        <v>153</v>
      </c>
      <c r="AU226" s="178" t="s">
        <v>91</v>
      </c>
      <c r="AV226" s="13" t="s">
        <v>91</v>
      </c>
      <c r="AW226" s="13" t="s">
        <v>36</v>
      </c>
      <c r="AX226" s="13" t="s">
        <v>21</v>
      </c>
      <c r="AY226" s="178" t="s">
        <v>142</v>
      </c>
    </row>
    <row r="227" spans="1:65" s="2" customFormat="1" ht="21.6" customHeight="1">
      <c r="A227" s="31"/>
      <c r="B227" s="159"/>
      <c r="C227" s="160" t="s">
        <v>414</v>
      </c>
      <c r="D227" s="160" t="s">
        <v>144</v>
      </c>
      <c r="E227" s="161" t="s">
        <v>588</v>
      </c>
      <c r="F227" s="162" t="s">
        <v>589</v>
      </c>
      <c r="G227" s="163" t="s">
        <v>147</v>
      </c>
      <c r="H227" s="164">
        <v>3.8319999999999999</v>
      </c>
      <c r="I227" s="165"/>
      <c r="J227" s="166">
        <f>ROUND(I227*H227,2)</f>
        <v>0</v>
      </c>
      <c r="K227" s="162" t="s">
        <v>148</v>
      </c>
      <c r="L227" s="32"/>
      <c r="M227" s="167" t="s">
        <v>1</v>
      </c>
      <c r="N227" s="168" t="s">
        <v>46</v>
      </c>
      <c r="O227" s="57"/>
      <c r="P227" s="169">
        <f>O227*H227</f>
        <v>0</v>
      </c>
      <c r="Q227" s="169">
        <v>2.45329</v>
      </c>
      <c r="R227" s="169">
        <f>Q227*H227</f>
        <v>9.40100728</v>
      </c>
      <c r="S227" s="169">
        <v>0</v>
      </c>
      <c r="T227" s="17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1" t="s">
        <v>149</v>
      </c>
      <c r="AT227" s="171" t="s">
        <v>144</v>
      </c>
      <c r="AU227" s="171" t="s">
        <v>91</v>
      </c>
      <c r="AY227" s="16" t="s">
        <v>142</v>
      </c>
      <c r="BE227" s="172">
        <f>IF(N227="základní",J227,0)</f>
        <v>0</v>
      </c>
      <c r="BF227" s="172">
        <f>IF(N227="snížená",J227,0)</f>
        <v>0</v>
      </c>
      <c r="BG227" s="172">
        <f>IF(N227="zákl. přenesená",J227,0)</f>
        <v>0</v>
      </c>
      <c r="BH227" s="172">
        <f>IF(N227="sníž. přenesená",J227,0)</f>
        <v>0</v>
      </c>
      <c r="BI227" s="172">
        <f>IF(N227="nulová",J227,0)</f>
        <v>0</v>
      </c>
      <c r="BJ227" s="16" t="s">
        <v>21</v>
      </c>
      <c r="BK227" s="172">
        <f>ROUND(I227*H227,2)</f>
        <v>0</v>
      </c>
      <c r="BL227" s="16" t="s">
        <v>149</v>
      </c>
      <c r="BM227" s="171" t="s">
        <v>590</v>
      </c>
    </row>
    <row r="228" spans="1:65" s="2" customFormat="1" ht="19.2">
      <c r="A228" s="31"/>
      <c r="B228" s="32"/>
      <c r="C228" s="31"/>
      <c r="D228" s="173" t="s">
        <v>151</v>
      </c>
      <c r="E228" s="31"/>
      <c r="F228" s="174" t="s">
        <v>591</v>
      </c>
      <c r="G228" s="31"/>
      <c r="H228" s="31"/>
      <c r="I228" s="95"/>
      <c r="J228" s="31"/>
      <c r="K228" s="31"/>
      <c r="L228" s="32"/>
      <c r="M228" s="175"/>
      <c r="N228" s="176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151</v>
      </c>
      <c r="AU228" s="16" t="s">
        <v>91</v>
      </c>
    </row>
    <row r="229" spans="1:65" s="13" customFormat="1" ht="10.199999999999999">
      <c r="B229" s="177"/>
      <c r="D229" s="173" t="s">
        <v>153</v>
      </c>
      <c r="E229" s="178" t="s">
        <v>1</v>
      </c>
      <c r="F229" s="179" t="s">
        <v>592</v>
      </c>
      <c r="H229" s="180">
        <v>3.8319999999999999</v>
      </c>
      <c r="I229" s="181"/>
      <c r="L229" s="177"/>
      <c r="M229" s="182"/>
      <c r="N229" s="183"/>
      <c r="O229" s="183"/>
      <c r="P229" s="183"/>
      <c r="Q229" s="183"/>
      <c r="R229" s="183"/>
      <c r="S229" s="183"/>
      <c r="T229" s="184"/>
      <c r="AT229" s="178" t="s">
        <v>153</v>
      </c>
      <c r="AU229" s="178" t="s">
        <v>91</v>
      </c>
      <c r="AV229" s="13" t="s">
        <v>91</v>
      </c>
      <c r="AW229" s="13" t="s">
        <v>36</v>
      </c>
      <c r="AX229" s="13" t="s">
        <v>21</v>
      </c>
      <c r="AY229" s="178" t="s">
        <v>142</v>
      </c>
    </row>
    <row r="230" spans="1:65" s="2" customFormat="1" ht="14.4" customHeight="1">
      <c r="A230" s="31"/>
      <c r="B230" s="159"/>
      <c r="C230" s="160" t="s">
        <v>418</v>
      </c>
      <c r="D230" s="160" t="s">
        <v>144</v>
      </c>
      <c r="E230" s="161" t="s">
        <v>593</v>
      </c>
      <c r="F230" s="162" t="s">
        <v>594</v>
      </c>
      <c r="G230" s="163" t="s">
        <v>224</v>
      </c>
      <c r="H230" s="164">
        <v>12.1</v>
      </c>
      <c r="I230" s="165"/>
      <c r="J230" s="166">
        <f>ROUND(I230*H230,2)</f>
        <v>0</v>
      </c>
      <c r="K230" s="162" t="s">
        <v>148</v>
      </c>
      <c r="L230" s="32"/>
      <c r="M230" s="167" t="s">
        <v>1</v>
      </c>
      <c r="N230" s="168" t="s">
        <v>46</v>
      </c>
      <c r="O230" s="57"/>
      <c r="P230" s="169">
        <f>O230*H230</f>
        <v>0</v>
      </c>
      <c r="Q230" s="169">
        <v>4.0200000000000001E-3</v>
      </c>
      <c r="R230" s="169">
        <f>Q230*H230</f>
        <v>4.8641999999999998E-2</v>
      </c>
      <c r="S230" s="169">
        <v>0</v>
      </c>
      <c r="T230" s="170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1" t="s">
        <v>149</v>
      </c>
      <c r="AT230" s="171" t="s">
        <v>144</v>
      </c>
      <c r="AU230" s="171" t="s">
        <v>91</v>
      </c>
      <c r="AY230" s="16" t="s">
        <v>142</v>
      </c>
      <c r="BE230" s="172">
        <f>IF(N230="základní",J230,0)</f>
        <v>0</v>
      </c>
      <c r="BF230" s="172">
        <f>IF(N230="snížená",J230,0)</f>
        <v>0</v>
      </c>
      <c r="BG230" s="172">
        <f>IF(N230="zákl. přenesená",J230,0)</f>
        <v>0</v>
      </c>
      <c r="BH230" s="172">
        <f>IF(N230="sníž. přenesená",J230,0)</f>
        <v>0</v>
      </c>
      <c r="BI230" s="172">
        <f>IF(N230="nulová",J230,0)</f>
        <v>0</v>
      </c>
      <c r="BJ230" s="16" t="s">
        <v>21</v>
      </c>
      <c r="BK230" s="172">
        <f>ROUND(I230*H230,2)</f>
        <v>0</v>
      </c>
      <c r="BL230" s="16" t="s">
        <v>149</v>
      </c>
      <c r="BM230" s="171" t="s">
        <v>595</v>
      </c>
    </row>
    <row r="231" spans="1:65" s="2" customFormat="1" ht="10.199999999999999">
      <c r="A231" s="31"/>
      <c r="B231" s="32"/>
      <c r="C231" s="31"/>
      <c r="D231" s="173" t="s">
        <v>151</v>
      </c>
      <c r="E231" s="31"/>
      <c r="F231" s="174" t="s">
        <v>596</v>
      </c>
      <c r="G231" s="31"/>
      <c r="H231" s="31"/>
      <c r="I231" s="95"/>
      <c r="J231" s="31"/>
      <c r="K231" s="31"/>
      <c r="L231" s="32"/>
      <c r="M231" s="175"/>
      <c r="N231" s="176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151</v>
      </c>
      <c r="AU231" s="16" t="s">
        <v>91</v>
      </c>
    </row>
    <row r="232" spans="1:65" s="13" customFormat="1" ht="10.199999999999999">
      <c r="B232" s="177"/>
      <c r="D232" s="173" t="s">
        <v>153</v>
      </c>
      <c r="E232" s="178" t="s">
        <v>1</v>
      </c>
      <c r="F232" s="179" t="s">
        <v>597</v>
      </c>
      <c r="H232" s="180">
        <v>12.1</v>
      </c>
      <c r="I232" s="181"/>
      <c r="L232" s="177"/>
      <c r="M232" s="182"/>
      <c r="N232" s="183"/>
      <c r="O232" s="183"/>
      <c r="P232" s="183"/>
      <c r="Q232" s="183"/>
      <c r="R232" s="183"/>
      <c r="S232" s="183"/>
      <c r="T232" s="184"/>
      <c r="AT232" s="178" t="s">
        <v>153</v>
      </c>
      <c r="AU232" s="178" t="s">
        <v>91</v>
      </c>
      <c r="AV232" s="13" t="s">
        <v>91</v>
      </c>
      <c r="AW232" s="13" t="s">
        <v>36</v>
      </c>
      <c r="AX232" s="13" t="s">
        <v>21</v>
      </c>
      <c r="AY232" s="178" t="s">
        <v>142</v>
      </c>
    </row>
    <row r="233" spans="1:65" s="12" customFormat="1" ht="22.8" customHeight="1">
      <c r="B233" s="146"/>
      <c r="D233" s="147" t="s">
        <v>80</v>
      </c>
      <c r="E233" s="157" t="s">
        <v>193</v>
      </c>
      <c r="F233" s="157" t="s">
        <v>336</v>
      </c>
      <c r="I233" s="149"/>
      <c r="J233" s="158">
        <f>BK233</f>
        <v>0</v>
      </c>
      <c r="L233" s="146"/>
      <c r="M233" s="151"/>
      <c r="N233" s="152"/>
      <c r="O233" s="152"/>
      <c r="P233" s="153">
        <f>SUM(P234:P247)</f>
        <v>0</v>
      </c>
      <c r="Q233" s="152"/>
      <c r="R233" s="153">
        <f>SUM(R234:R247)</f>
        <v>1.6313040000000001E-2</v>
      </c>
      <c r="S233" s="152"/>
      <c r="T233" s="154">
        <f>SUM(T234:T247)</f>
        <v>9.9700000000000006</v>
      </c>
      <c r="AR233" s="147" t="s">
        <v>21</v>
      </c>
      <c r="AT233" s="155" t="s">
        <v>80</v>
      </c>
      <c r="AU233" s="155" t="s">
        <v>21</v>
      </c>
      <c r="AY233" s="147" t="s">
        <v>142</v>
      </c>
      <c r="BK233" s="156">
        <f>SUM(BK234:BK247)</f>
        <v>0</v>
      </c>
    </row>
    <row r="234" spans="1:65" s="2" customFormat="1" ht="14.4" customHeight="1">
      <c r="A234" s="31"/>
      <c r="B234" s="159"/>
      <c r="C234" s="160" t="s">
        <v>425</v>
      </c>
      <c r="D234" s="160" t="s">
        <v>144</v>
      </c>
      <c r="E234" s="161" t="s">
        <v>337</v>
      </c>
      <c r="F234" s="162" t="s">
        <v>338</v>
      </c>
      <c r="G234" s="163" t="s">
        <v>224</v>
      </c>
      <c r="H234" s="164">
        <v>1</v>
      </c>
      <c r="I234" s="165"/>
      <c r="J234" s="166">
        <f>ROUND(I234*H234,2)</f>
        <v>0</v>
      </c>
      <c r="K234" s="162" t="s">
        <v>148</v>
      </c>
      <c r="L234" s="32"/>
      <c r="M234" s="167" t="s">
        <v>1</v>
      </c>
      <c r="N234" s="168" t="s">
        <v>46</v>
      </c>
      <c r="O234" s="57"/>
      <c r="P234" s="169">
        <f>O234*H234</f>
        <v>0</v>
      </c>
      <c r="Q234" s="169">
        <v>9.8499999999999994E-3</v>
      </c>
      <c r="R234" s="169">
        <f>Q234*H234</f>
        <v>9.8499999999999994E-3</v>
      </c>
      <c r="S234" s="169">
        <v>0</v>
      </c>
      <c r="T234" s="17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1" t="s">
        <v>149</v>
      </c>
      <c r="AT234" s="171" t="s">
        <v>144</v>
      </c>
      <c r="AU234" s="171" t="s">
        <v>91</v>
      </c>
      <c r="AY234" s="16" t="s">
        <v>142</v>
      </c>
      <c r="BE234" s="172">
        <f>IF(N234="základní",J234,0)</f>
        <v>0</v>
      </c>
      <c r="BF234" s="172">
        <f>IF(N234="snížená",J234,0)</f>
        <v>0</v>
      </c>
      <c r="BG234" s="172">
        <f>IF(N234="zákl. přenesená",J234,0)</f>
        <v>0</v>
      </c>
      <c r="BH234" s="172">
        <f>IF(N234="sníž. přenesená",J234,0)</f>
        <v>0</v>
      </c>
      <c r="BI234" s="172">
        <f>IF(N234="nulová",J234,0)</f>
        <v>0</v>
      </c>
      <c r="BJ234" s="16" t="s">
        <v>21</v>
      </c>
      <c r="BK234" s="172">
        <f>ROUND(I234*H234,2)</f>
        <v>0</v>
      </c>
      <c r="BL234" s="16" t="s">
        <v>149</v>
      </c>
      <c r="BM234" s="171" t="s">
        <v>598</v>
      </c>
    </row>
    <row r="235" spans="1:65" s="2" customFormat="1" ht="19.2">
      <c r="A235" s="31"/>
      <c r="B235" s="32"/>
      <c r="C235" s="31"/>
      <c r="D235" s="173" t="s">
        <v>151</v>
      </c>
      <c r="E235" s="31"/>
      <c r="F235" s="174" t="s">
        <v>340</v>
      </c>
      <c r="G235" s="31"/>
      <c r="H235" s="31"/>
      <c r="I235" s="95"/>
      <c r="J235" s="31"/>
      <c r="K235" s="31"/>
      <c r="L235" s="32"/>
      <c r="M235" s="175"/>
      <c r="N235" s="176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151</v>
      </c>
      <c r="AU235" s="16" t="s">
        <v>91</v>
      </c>
    </row>
    <row r="236" spans="1:65" s="13" customFormat="1" ht="10.199999999999999">
      <c r="B236" s="177"/>
      <c r="D236" s="173" t="s">
        <v>153</v>
      </c>
      <c r="E236" s="178" t="s">
        <v>1</v>
      </c>
      <c r="F236" s="179" t="s">
        <v>341</v>
      </c>
      <c r="H236" s="180">
        <v>1</v>
      </c>
      <c r="I236" s="181"/>
      <c r="L236" s="177"/>
      <c r="M236" s="182"/>
      <c r="N236" s="183"/>
      <c r="O236" s="183"/>
      <c r="P236" s="183"/>
      <c r="Q236" s="183"/>
      <c r="R236" s="183"/>
      <c r="S236" s="183"/>
      <c r="T236" s="184"/>
      <c r="AT236" s="178" t="s">
        <v>153</v>
      </c>
      <c r="AU236" s="178" t="s">
        <v>91</v>
      </c>
      <c r="AV236" s="13" t="s">
        <v>91</v>
      </c>
      <c r="AW236" s="13" t="s">
        <v>36</v>
      </c>
      <c r="AX236" s="13" t="s">
        <v>21</v>
      </c>
      <c r="AY236" s="178" t="s">
        <v>142</v>
      </c>
    </row>
    <row r="237" spans="1:65" s="2" customFormat="1" ht="14.4" customHeight="1">
      <c r="A237" s="31"/>
      <c r="B237" s="159"/>
      <c r="C237" s="160" t="s">
        <v>431</v>
      </c>
      <c r="D237" s="160" t="s">
        <v>144</v>
      </c>
      <c r="E237" s="161" t="s">
        <v>342</v>
      </c>
      <c r="F237" s="162" t="s">
        <v>343</v>
      </c>
      <c r="G237" s="163" t="s">
        <v>224</v>
      </c>
      <c r="H237" s="164">
        <v>0.188</v>
      </c>
      <c r="I237" s="165"/>
      <c r="J237" s="166">
        <f>ROUND(I237*H237,2)</f>
        <v>0</v>
      </c>
      <c r="K237" s="162" t="s">
        <v>148</v>
      </c>
      <c r="L237" s="32"/>
      <c r="M237" s="167" t="s">
        <v>1</v>
      </c>
      <c r="N237" s="168" t="s">
        <v>46</v>
      </c>
      <c r="O237" s="57"/>
      <c r="P237" s="169">
        <f>O237*H237</f>
        <v>0</v>
      </c>
      <c r="Q237" s="169">
        <v>1.58E-3</v>
      </c>
      <c r="R237" s="169">
        <f>Q237*H237</f>
        <v>2.9703999999999999E-4</v>
      </c>
      <c r="S237" s="169">
        <v>0</v>
      </c>
      <c r="T237" s="17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1" t="s">
        <v>149</v>
      </c>
      <c r="AT237" s="171" t="s">
        <v>144</v>
      </c>
      <c r="AU237" s="171" t="s">
        <v>91</v>
      </c>
      <c r="AY237" s="16" t="s">
        <v>142</v>
      </c>
      <c r="BE237" s="172">
        <f>IF(N237="základní",J237,0)</f>
        <v>0</v>
      </c>
      <c r="BF237" s="172">
        <f>IF(N237="snížená",J237,0)</f>
        <v>0</v>
      </c>
      <c r="BG237" s="172">
        <f>IF(N237="zákl. přenesená",J237,0)</f>
        <v>0</v>
      </c>
      <c r="BH237" s="172">
        <f>IF(N237="sníž. přenesená",J237,0)</f>
        <v>0</v>
      </c>
      <c r="BI237" s="172">
        <f>IF(N237="nulová",J237,0)</f>
        <v>0</v>
      </c>
      <c r="BJ237" s="16" t="s">
        <v>21</v>
      </c>
      <c r="BK237" s="172">
        <f>ROUND(I237*H237,2)</f>
        <v>0</v>
      </c>
      <c r="BL237" s="16" t="s">
        <v>149</v>
      </c>
      <c r="BM237" s="171" t="s">
        <v>599</v>
      </c>
    </row>
    <row r="238" spans="1:65" s="2" customFormat="1" ht="10.199999999999999">
      <c r="A238" s="31"/>
      <c r="B238" s="32"/>
      <c r="C238" s="31"/>
      <c r="D238" s="173" t="s">
        <v>151</v>
      </c>
      <c r="E238" s="31"/>
      <c r="F238" s="174" t="s">
        <v>345</v>
      </c>
      <c r="G238" s="31"/>
      <c r="H238" s="31"/>
      <c r="I238" s="95"/>
      <c r="J238" s="31"/>
      <c r="K238" s="31"/>
      <c r="L238" s="32"/>
      <c r="M238" s="175"/>
      <c r="N238" s="176"/>
      <c r="O238" s="57"/>
      <c r="P238" s="57"/>
      <c r="Q238" s="57"/>
      <c r="R238" s="57"/>
      <c r="S238" s="57"/>
      <c r="T238" s="58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151</v>
      </c>
      <c r="AU238" s="16" t="s">
        <v>91</v>
      </c>
    </row>
    <row r="239" spans="1:65" s="13" customFormat="1" ht="10.199999999999999">
      <c r="B239" s="177"/>
      <c r="D239" s="173" t="s">
        <v>153</v>
      </c>
      <c r="E239" s="178" t="s">
        <v>1</v>
      </c>
      <c r="F239" s="179" t="s">
        <v>600</v>
      </c>
      <c r="H239" s="180">
        <v>0.188</v>
      </c>
      <c r="I239" s="181"/>
      <c r="L239" s="177"/>
      <c r="M239" s="182"/>
      <c r="N239" s="183"/>
      <c r="O239" s="183"/>
      <c r="P239" s="183"/>
      <c r="Q239" s="183"/>
      <c r="R239" s="183"/>
      <c r="S239" s="183"/>
      <c r="T239" s="184"/>
      <c r="AT239" s="178" t="s">
        <v>153</v>
      </c>
      <c r="AU239" s="178" t="s">
        <v>91</v>
      </c>
      <c r="AV239" s="13" t="s">
        <v>91</v>
      </c>
      <c r="AW239" s="13" t="s">
        <v>36</v>
      </c>
      <c r="AX239" s="13" t="s">
        <v>21</v>
      </c>
      <c r="AY239" s="178" t="s">
        <v>142</v>
      </c>
    </row>
    <row r="240" spans="1:65" s="2" customFormat="1" ht="14.4" customHeight="1">
      <c r="A240" s="31"/>
      <c r="B240" s="159"/>
      <c r="C240" s="160" t="s">
        <v>437</v>
      </c>
      <c r="D240" s="160" t="s">
        <v>144</v>
      </c>
      <c r="E240" s="161" t="s">
        <v>347</v>
      </c>
      <c r="F240" s="162" t="s">
        <v>348</v>
      </c>
      <c r="G240" s="163" t="s">
        <v>331</v>
      </c>
      <c r="H240" s="164">
        <v>1.3</v>
      </c>
      <c r="I240" s="165"/>
      <c r="J240" s="166">
        <f>ROUND(I240*H240,2)</f>
        <v>0</v>
      </c>
      <c r="K240" s="162" t="s">
        <v>148</v>
      </c>
      <c r="L240" s="32"/>
      <c r="M240" s="167" t="s">
        <v>1</v>
      </c>
      <c r="N240" s="168" t="s">
        <v>46</v>
      </c>
      <c r="O240" s="57"/>
      <c r="P240" s="169">
        <f>O240*H240</f>
        <v>0</v>
      </c>
      <c r="Q240" s="169">
        <v>2.2000000000000001E-4</v>
      </c>
      <c r="R240" s="169">
        <f>Q240*H240</f>
        <v>2.8600000000000001E-4</v>
      </c>
      <c r="S240" s="169">
        <v>0</v>
      </c>
      <c r="T240" s="17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1" t="s">
        <v>149</v>
      </c>
      <c r="AT240" s="171" t="s">
        <v>144</v>
      </c>
      <c r="AU240" s="171" t="s">
        <v>91</v>
      </c>
      <c r="AY240" s="16" t="s">
        <v>142</v>
      </c>
      <c r="BE240" s="172">
        <f>IF(N240="základní",J240,0)</f>
        <v>0</v>
      </c>
      <c r="BF240" s="172">
        <f>IF(N240="snížená",J240,0)</f>
        <v>0</v>
      </c>
      <c r="BG240" s="172">
        <f>IF(N240="zákl. přenesená",J240,0)</f>
        <v>0</v>
      </c>
      <c r="BH240" s="172">
        <f>IF(N240="sníž. přenesená",J240,0)</f>
        <v>0</v>
      </c>
      <c r="BI240" s="172">
        <f>IF(N240="nulová",J240,0)</f>
        <v>0</v>
      </c>
      <c r="BJ240" s="16" t="s">
        <v>21</v>
      </c>
      <c r="BK240" s="172">
        <f>ROUND(I240*H240,2)</f>
        <v>0</v>
      </c>
      <c r="BL240" s="16" t="s">
        <v>149</v>
      </c>
      <c r="BM240" s="171" t="s">
        <v>601</v>
      </c>
    </row>
    <row r="241" spans="1:65" s="2" customFormat="1" ht="10.199999999999999">
      <c r="A241" s="31"/>
      <c r="B241" s="32"/>
      <c r="C241" s="31"/>
      <c r="D241" s="173" t="s">
        <v>151</v>
      </c>
      <c r="E241" s="31"/>
      <c r="F241" s="174" t="s">
        <v>350</v>
      </c>
      <c r="G241" s="31"/>
      <c r="H241" s="31"/>
      <c r="I241" s="95"/>
      <c r="J241" s="31"/>
      <c r="K241" s="31"/>
      <c r="L241" s="32"/>
      <c r="M241" s="175"/>
      <c r="N241" s="176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151</v>
      </c>
      <c r="AU241" s="16" t="s">
        <v>91</v>
      </c>
    </row>
    <row r="242" spans="1:65" s="13" customFormat="1" ht="10.199999999999999">
      <c r="B242" s="177"/>
      <c r="D242" s="173" t="s">
        <v>153</v>
      </c>
      <c r="E242" s="178" t="s">
        <v>1</v>
      </c>
      <c r="F242" s="179" t="s">
        <v>351</v>
      </c>
      <c r="H242" s="180">
        <v>1.3</v>
      </c>
      <c r="I242" s="181"/>
      <c r="L242" s="177"/>
      <c r="M242" s="182"/>
      <c r="N242" s="183"/>
      <c r="O242" s="183"/>
      <c r="P242" s="183"/>
      <c r="Q242" s="183"/>
      <c r="R242" s="183"/>
      <c r="S242" s="183"/>
      <c r="T242" s="184"/>
      <c r="AT242" s="178" t="s">
        <v>153</v>
      </c>
      <c r="AU242" s="178" t="s">
        <v>91</v>
      </c>
      <c r="AV242" s="13" t="s">
        <v>91</v>
      </c>
      <c r="AW242" s="13" t="s">
        <v>36</v>
      </c>
      <c r="AX242" s="13" t="s">
        <v>21</v>
      </c>
      <c r="AY242" s="178" t="s">
        <v>142</v>
      </c>
    </row>
    <row r="243" spans="1:65" s="2" customFormat="1" ht="14.4" customHeight="1">
      <c r="A243" s="31"/>
      <c r="B243" s="159"/>
      <c r="C243" s="160" t="s">
        <v>444</v>
      </c>
      <c r="D243" s="160" t="s">
        <v>144</v>
      </c>
      <c r="E243" s="161" t="s">
        <v>352</v>
      </c>
      <c r="F243" s="162" t="s">
        <v>353</v>
      </c>
      <c r="G243" s="163" t="s">
        <v>147</v>
      </c>
      <c r="H243" s="164">
        <v>4</v>
      </c>
      <c r="I243" s="165"/>
      <c r="J243" s="166">
        <f>ROUND(I243*H243,2)</f>
        <v>0</v>
      </c>
      <c r="K243" s="162" t="s">
        <v>148</v>
      </c>
      <c r="L243" s="32"/>
      <c r="M243" s="167" t="s">
        <v>1</v>
      </c>
      <c r="N243" s="168" t="s">
        <v>46</v>
      </c>
      <c r="O243" s="57"/>
      <c r="P243" s="169">
        <f>O243*H243</f>
        <v>0</v>
      </c>
      <c r="Q243" s="169">
        <v>1.47E-3</v>
      </c>
      <c r="R243" s="169">
        <f>Q243*H243</f>
        <v>5.8799999999999998E-3</v>
      </c>
      <c r="S243" s="169">
        <v>2.4470000000000001</v>
      </c>
      <c r="T243" s="170">
        <f>S243*H243</f>
        <v>9.7880000000000003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1" t="s">
        <v>149</v>
      </c>
      <c r="AT243" s="171" t="s">
        <v>144</v>
      </c>
      <c r="AU243" s="171" t="s">
        <v>91</v>
      </c>
      <c r="AY243" s="16" t="s">
        <v>142</v>
      </c>
      <c r="BE243" s="172">
        <f>IF(N243="základní",J243,0)</f>
        <v>0</v>
      </c>
      <c r="BF243" s="172">
        <f>IF(N243="snížená",J243,0)</f>
        <v>0</v>
      </c>
      <c r="BG243" s="172">
        <f>IF(N243="zákl. přenesená",J243,0)</f>
        <v>0</v>
      </c>
      <c r="BH243" s="172">
        <f>IF(N243="sníž. přenesená",J243,0)</f>
        <v>0</v>
      </c>
      <c r="BI243" s="172">
        <f>IF(N243="nulová",J243,0)</f>
        <v>0</v>
      </c>
      <c r="BJ243" s="16" t="s">
        <v>21</v>
      </c>
      <c r="BK243" s="172">
        <f>ROUND(I243*H243,2)</f>
        <v>0</v>
      </c>
      <c r="BL243" s="16" t="s">
        <v>149</v>
      </c>
      <c r="BM243" s="171" t="s">
        <v>602</v>
      </c>
    </row>
    <row r="244" spans="1:65" s="2" customFormat="1" ht="19.2">
      <c r="A244" s="31"/>
      <c r="B244" s="32"/>
      <c r="C244" s="31"/>
      <c r="D244" s="173" t="s">
        <v>151</v>
      </c>
      <c r="E244" s="31"/>
      <c r="F244" s="174" t="s">
        <v>355</v>
      </c>
      <c r="G244" s="31"/>
      <c r="H244" s="31"/>
      <c r="I244" s="95"/>
      <c r="J244" s="31"/>
      <c r="K244" s="31"/>
      <c r="L244" s="32"/>
      <c r="M244" s="175"/>
      <c r="N244" s="176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151</v>
      </c>
      <c r="AU244" s="16" t="s">
        <v>91</v>
      </c>
    </row>
    <row r="245" spans="1:65" s="13" customFormat="1" ht="10.199999999999999">
      <c r="B245" s="177"/>
      <c r="D245" s="173" t="s">
        <v>153</v>
      </c>
      <c r="E245" s="178" t="s">
        <v>1</v>
      </c>
      <c r="F245" s="179" t="s">
        <v>603</v>
      </c>
      <c r="H245" s="180">
        <v>4</v>
      </c>
      <c r="I245" s="181"/>
      <c r="L245" s="177"/>
      <c r="M245" s="182"/>
      <c r="N245" s="183"/>
      <c r="O245" s="183"/>
      <c r="P245" s="183"/>
      <c r="Q245" s="183"/>
      <c r="R245" s="183"/>
      <c r="S245" s="183"/>
      <c r="T245" s="184"/>
      <c r="AT245" s="178" t="s">
        <v>153</v>
      </c>
      <c r="AU245" s="178" t="s">
        <v>91</v>
      </c>
      <c r="AV245" s="13" t="s">
        <v>91</v>
      </c>
      <c r="AW245" s="13" t="s">
        <v>36</v>
      </c>
      <c r="AX245" s="13" t="s">
        <v>21</v>
      </c>
      <c r="AY245" s="178" t="s">
        <v>142</v>
      </c>
    </row>
    <row r="246" spans="1:65" s="2" customFormat="1" ht="14.4" customHeight="1">
      <c r="A246" s="31"/>
      <c r="B246" s="159"/>
      <c r="C246" s="160" t="s">
        <v>393</v>
      </c>
      <c r="D246" s="160" t="s">
        <v>144</v>
      </c>
      <c r="E246" s="161" t="s">
        <v>604</v>
      </c>
      <c r="F246" s="162" t="s">
        <v>605</v>
      </c>
      <c r="G246" s="163" t="s">
        <v>331</v>
      </c>
      <c r="H246" s="164">
        <v>13</v>
      </c>
      <c r="I246" s="165"/>
      <c r="J246" s="166">
        <f>ROUND(I246*H246,2)</f>
        <v>0</v>
      </c>
      <c r="K246" s="162" t="s">
        <v>1</v>
      </c>
      <c r="L246" s="32"/>
      <c r="M246" s="167" t="s">
        <v>1</v>
      </c>
      <c r="N246" s="168" t="s">
        <v>46</v>
      </c>
      <c r="O246" s="57"/>
      <c r="P246" s="169">
        <f>O246*H246</f>
        <v>0</v>
      </c>
      <c r="Q246" s="169">
        <v>0</v>
      </c>
      <c r="R246" s="169">
        <f>Q246*H246</f>
        <v>0</v>
      </c>
      <c r="S246" s="169">
        <v>1.4E-2</v>
      </c>
      <c r="T246" s="170">
        <f>S246*H246</f>
        <v>0.182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1" t="s">
        <v>149</v>
      </c>
      <c r="AT246" s="171" t="s">
        <v>144</v>
      </c>
      <c r="AU246" s="171" t="s">
        <v>91</v>
      </c>
      <c r="AY246" s="16" t="s">
        <v>142</v>
      </c>
      <c r="BE246" s="172">
        <f>IF(N246="základní",J246,0)</f>
        <v>0</v>
      </c>
      <c r="BF246" s="172">
        <f>IF(N246="snížená",J246,0)</f>
        <v>0</v>
      </c>
      <c r="BG246" s="172">
        <f>IF(N246="zákl. přenesená",J246,0)</f>
        <v>0</v>
      </c>
      <c r="BH246" s="172">
        <f>IF(N246="sníž. přenesená",J246,0)</f>
        <v>0</v>
      </c>
      <c r="BI246" s="172">
        <f>IF(N246="nulová",J246,0)</f>
        <v>0</v>
      </c>
      <c r="BJ246" s="16" t="s">
        <v>21</v>
      </c>
      <c r="BK246" s="172">
        <f>ROUND(I246*H246,2)</f>
        <v>0</v>
      </c>
      <c r="BL246" s="16" t="s">
        <v>149</v>
      </c>
      <c r="BM246" s="171" t="s">
        <v>606</v>
      </c>
    </row>
    <row r="247" spans="1:65" s="2" customFormat="1" ht="10.199999999999999">
      <c r="A247" s="31"/>
      <c r="B247" s="32"/>
      <c r="C247" s="31"/>
      <c r="D247" s="173" t="s">
        <v>151</v>
      </c>
      <c r="E247" s="31"/>
      <c r="F247" s="174" t="s">
        <v>605</v>
      </c>
      <c r="G247" s="31"/>
      <c r="H247" s="31"/>
      <c r="I247" s="95"/>
      <c r="J247" s="31"/>
      <c r="K247" s="31"/>
      <c r="L247" s="32"/>
      <c r="M247" s="175"/>
      <c r="N247" s="176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151</v>
      </c>
      <c r="AU247" s="16" t="s">
        <v>91</v>
      </c>
    </row>
    <row r="248" spans="1:65" s="12" customFormat="1" ht="22.8" customHeight="1">
      <c r="B248" s="146"/>
      <c r="D248" s="147" t="s">
        <v>80</v>
      </c>
      <c r="E248" s="157" t="s">
        <v>357</v>
      </c>
      <c r="F248" s="157" t="s">
        <v>358</v>
      </c>
      <c r="I248" s="149"/>
      <c r="J248" s="158">
        <f>BK248</f>
        <v>0</v>
      </c>
      <c r="L248" s="146"/>
      <c r="M248" s="151"/>
      <c r="N248" s="152"/>
      <c r="O248" s="152"/>
      <c r="P248" s="153">
        <f>SUM(P249:P261)</f>
        <v>0</v>
      </c>
      <c r="Q248" s="152"/>
      <c r="R248" s="153">
        <f>SUM(R249:R261)</f>
        <v>0</v>
      </c>
      <c r="S248" s="152"/>
      <c r="T248" s="154">
        <f>SUM(T249:T261)</f>
        <v>0</v>
      </c>
      <c r="AR248" s="147" t="s">
        <v>21</v>
      </c>
      <c r="AT248" s="155" t="s">
        <v>80</v>
      </c>
      <c r="AU248" s="155" t="s">
        <v>21</v>
      </c>
      <c r="AY248" s="147" t="s">
        <v>142</v>
      </c>
      <c r="BK248" s="156">
        <f>SUM(BK249:BK261)</f>
        <v>0</v>
      </c>
    </row>
    <row r="249" spans="1:65" s="2" customFormat="1" ht="14.4" customHeight="1">
      <c r="A249" s="31"/>
      <c r="B249" s="159"/>
      <c r="C249" s="160" t="s">
        <v>607</v>
      </c>
      <c r="D249" s="160" t="s">
        <v>144</v>
      </c>
      <c r="E249" s="161" t="s">
        <v>359</v>
      </c>
      <c r="F249" s="162" t="s">
        <v>360</v>
      </c>
      <c r="G249" s="163" t="s">
        <v>267</v>
      </c>
      <c r="H249" s="164">
        <v>9.7880000000000003</v>
      </c>
      <c r="I249" s="165"/>
      <c r="J249" s="166">
        <f>ROUND(I249*H249,2)</f>
        <v>0</v>
      </c>
      <c r="K249" s="162" t="s">
        <v>148</v>
      </c>
      <c r="L249" s="32"/>
      <c r="M249" s="167" t="s">
        <v>1</v>
      </c>
      <c r="N249" s="168" t="s">
        <v>46</v>
      </c>
      <c r="O249" s="57"/>
      <c r="P249" s="169">
        <f>O249*H249</f>
        <v>0</v>
      </c>
      <c r="Q249" s="169">
        <v>0</v>
      </c>
      <c r="R249" s="169">
        <f>Q249*H249</f>
        <v>0</v>
      </c>
      <c r="S249" s="169">
        <v>0</v>
      </c>
      <c r="T249" s="17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1" t="s">
        <v>149</v>
      </c>
      <c r="AT249" s="171" t="s">
        <v>144</v>
      </c>
      <c r="AU249" s="171" t="s">
        <v>91</v>
      </c>
      <c r="AY249" s="16" t="s">
        <v>142</v>
      </c>
      <c r="BE249" s="172">
        <f>IF(N249="základní",J249,0)</f>
        <v>0</v>
      </c>
      <c r="BF249" s="172">
        <f>IF(N249="snížená",J249,0)</f>
        <v>0</v>
      </c>
      <c r="BG249" s="172">
        <f>IF(N249="zákl. přenesená",J249,0)</f>
        <v>0</v>
      </c>
      <c r="BH249" s="172">
        <f>IF(N249="sníž. přenesená",J249,0)</f>
        <v>0</v>
      </c>
      <c r="BI249" s="172">
        <f>IF(N249="nulová",J249,0)</f>
        <v>0</v>
      </c>
      <c r="BJ249" s="16" t="s">
        <v>21</v>
      </c>
      <c r="BK249" s="172">
        <f>ROUND(I249*H249,2)</f>
        <v>0</v>
      </c>
      <c r="BL249" s="16" t="s">
        <v>149</v>
      </c>
      <c r="BM249" s="171" t="s">
        <v>608</v>
      </c>
    </row>
    <row r="250" spans="1:65" s="2" customFormat="1" ht="10.199999999999999">
      <c r="A250" s="31"/>
      <c r="B250" s="32"/>
      <c r="C250" s="31"/>
      <c r="D250" s="173" t="s">
        <v>151</v>
      </c>
      <c r="E250" s="31"/>
      <c r="F250" s="174" t="s">
        <v>362</v>
      </c>
      <c r="G250" s="31"/>
      <c r="H250" s="31"/>
      <c r="I250" s="95"/>
      <c r="J250" s="31"/>
      <c r="K250" s="31"/>
      <c r="L250" s="32"/>
      <c r="M250" s="175"/>
      <c r="N250" s="176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151</v>
      </c>
      <c r="AU250" s="16" t="s">
        <v>91</v>
      </c>
    </row>
    <row r="251" spans="1:65" s="13" customFormat="1" ht="10.199999999999999">
      <c r="B251" s="177"/>
      <c r="D251" s="173" t="s">
        <v>153</v>
      </c>
      <c r="E251" s="178" t="s">
        <v>1</v>
      </c>
      <c r="F251" s="179" t="s">
        <v>609</v>
      </c>
      <c r="H251" s="180">
        <v>9.7880000000000003</v>
      </c>
      <c r="I251" s="181"/>
      <c r="L251" s="177"/>
      <c r="M251" s="182"/>
      <c r="N251" s="183"/>
      <c r="O251" s="183"/>
      <c r="P251" s="183"/>
      <c r="Q251" s="183"/>
      <c r="R251" s="183"/>
      <c r="S251" s="183"/>
      <c r="T251" s="184"/>
      <c r="AT251" s="178" t="s">
        <v>153</v>
      </c>
      <c r="AU251" s="178" t="s">
        <v>91</v>
      </c>
      <c r="AV251" s="13" t="s">
        <v>91</v>
      </c>
      <c r="AW251" s="13" t="s">
        <v>36</v>
      </c>
      <c r="AX251" s="13" t="s">
        <v>21</v>
      </c>
      <c r="AY251" s="178" t="s">
        <v>142</v>
      </c>
    </row>
    <row r="252" spans="1:65" s="2" customFormat="1" ht="14.4" customHeight="1">
      <c r="A252" s="31"/>
      <c r="B252" s="159"/>
      <c r="C252" s="160" t="s">
        <v>610</v>
      </c>
      <c r="D252" s="160" t="s">
        <v>144</v>
      </c>
      <c r="E252" s="161" t="s">
        <v>611</v>
      </c>
      <c r="F252" s="162" t="s">
        <v>612</v>
      </c>
      <c r="G252" s="163" t="s">
        <v>267</v>
      </c>
      <c r="H252" s="164">
        <v>0.182</v>
      </c>
      <c r="I252" s="165"/>
      <c r="J252" s="166">
        <f>ROUND(I252*H252,2)</f>
        <v>0</v>
      </c>
      <c r="K252" s="162" t="s">
        <v>148</v>
      </c>
      <c r="L252" s="32"/>
      <c r="M252" s="167" t="s">
        <v>1</v>
      </c>
      <c r="N252" s="168" t="s">
        <v>46</v>
      </c>
      <c r="O252" s="57"/>
      <c r="P252" s="169">
        <f>O252*H252</f>
        <v>0</v>
      </c>
      <c r="Q252" s="169">
        <v>0</v>
      </c>
      <c r="R252" s="169">
        <f>Q252*H252</f>
        <v>0</v>
      </c>
      <c r="S252" s="169">
        <v>0</v>
      </c>
      <c r="T252" s="17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1" t="s">
        <v>149</v>
      </c>
      <c r="AT252" s="171" t="s">
        <v>144</v>
      </c>
      <c r="AU252" s="171" t="s">
        <v>91</v>
      </c>
      <c r="AY252" s="16" t="s">
        <v>142</v>
      </c>
      <c r="BE252" s="172">
        <f>IF(N252="základní",J252,0)</f>
        <v>0</v>
      </c>
      <c r="BF252" s="172">
        <f>IF(N252="snížená",J252,0)</f>
        <v>0</v>
      </c>
      <c r="BG252" s="172">
        <f>IF(N252="zákl. přenesená",J252,0)</f>
        <v>0</v>
      </c>
      <c r="BH252" s="172">
        <f>IF(N252="sníž. přenesená",J252,0)</f>
        <v>0</v>
      </c>
      <c r="BI252" s="172">
        <f>IF(N252="nulová",J252,0)</f>
        <v>0</v>
      </c>
      <c r="BJ252" s="16" t="s">
        <v>21</v>
      </c>
      <c r="BK252" s="172">
        <f>ROUND(I252*H252,2)</f>
        <v>0</v>
      </c>
      <c r="BL252" s="16" t="s">
        <v>149</v>
      </c>
      <c r="BM252" s="171" t="s">
        <v>613</v>
      </c>
    </row>
    <row r="253" spans="1:65" s="2" customFormat="1" ht="10.199999999999999">
      <c r="A253" s="31"/>
      <c r="B253" s="32"/>
      <c r="C253" s="31"/>
      <c r="D253" s="173" t="s">
        <v>151</v>
      </c>
      <c r="E253" s="31"/>
      <c r="F253" s="174" t="s">
        <v>614</v>
      </c>
      <c r="G253" s="31"/>
      <c r="H253" s="31"/>
      <c r="I253" s="95"/>
      <c r="J253" s="31"/>
      <c r="K253" s="31"/>
      <c r="L253" s="32"/>
      <c r="M253" s="175"/>
      <c r="N253" s="176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151</v>
      </c>
      <c r="AU253" s="16" t="s">
        <v>91</v>
      </c>
    </row>
    <row r="254" spans="1:65" s="13" customFormat="1" ht="10.199999999999999">
      <c r="B254" s="177"/>
      <c r="D254" s="173" t="s">
        <v>153</v>
      </c>
      <c r="E254" s="178" t="s">
        <v>1</v>
      </c>
      <c r="F254" s="179" t="s">
        <v>615</v>
      </c>
      <c r="H254" s="180">
        <v>0.182</v>
      </c>
      <c r="I254" s="181"/>
      <c r="L254" s="177"/>
      <c r="M254" s="182"/>
      <c r="N254" s="183"/>
      <c r="O254" s="183"/>
      <c r="P254" s="183"/>
      <c r="Q254" s="183"/>
      <c r="R254" s="183"/>
      <c r="S254" s="183"/>
      <c r="T254" s="184"/>
      <c r="AT254" s="178" t="s">
        <v>153</v>
      </c>
      <c r="AU254" s="178" t="s">
        <v>91</v>
      </c>
      <c r="AV254" s="13" t="s">
        <v>91</v>
      </c>
      <c r="AW254" s="13" t="s">
        <v>36</v>
      </c>
      <c r="AX254" s="13" t="s">
        <v>21</v>
      </c>
      <c r="AY254" s="178" t="s">
        <v>142</v>
      </c>
    </row>
    <row r="255" spans="1:65" s="2" customFormat="1" ht="14.4" customHeight="1">
      <c r="A255" s="31"/>
      <c r="B255" s="159"/>
      <c r="C255" s="160" t="s">
        <v>616</v>
      </c>
      <c r="D255" s="160" t="s">
        <v>144</v>
      </c>
      <c r="E255" s="161" t="s">
        <v>364</v>
      </c>
      <c r="F255" s="162" t="s">
        <v>365</v>
      </c>
      <c r="G255" s="163" t="s">
        <v>267</v>
      </c>
      <c r="H255" s="164">
        <v>9.9700000000000006</v>
      </c>
      <c r="I255" s="165"/>
      <c r="J255" s="166">
        <f>ROUND(I255*H255,2)</f>
        <v>0</v>
      </c>
      <c r="K255" s="162" t="s">
        <v>148</v>
      </c>
      <c r="L255" s="32"/>
      <c r="M255" s="167" t="s">
        <v>1</v>
      </c>
      <c r="N255" s="168" t="s">
        <v>46</v>
      </c>
      <c r="O255" s="57"/>
      <c r="P255" s="169">
        <f>O255*H255</f>
        <v>0</v>
      </c>
      <c r="Q255" s="169">
        <v>0</v>
      </c>
      <c r="R255" s="169">
        <f>Q255*H255</f>
        <v>0</v>
      </c>
      <c r="S255" s="169">
        <v>0</v>
      </c>
      <c r="T255" s="170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1" t="s">
        <v>149</v>
      </c>
      <c r="AT255" s="171" t="s">
        <v>144</v>
      </c>
      <c r="AU255" s="171" t="s">
        <v>91</v>
      </c>
      <c r="AY255" s="16" t="s">
        <v>142</v>
      </c>
      <c r="BE255" s="172">
        <f>IF(N255="základní",J255,0)</f>
        <v>0</v>
      </c>
      <c r="BF255" s="172">
        <f>IF(N255="snížená",J255,0)</f>
        <v>0</v>
      </c>
      <c r="BG255" s="172">
        <f>IF(N255="zákl. přenesená",J255,0)</f>
        <v>0</v>
      </c>
      <c r="BH255" s="172">
        <f>IF(N255="sníž. přenesená",J255,0)</f>
        <v>0</v>
      </c>
      <c r="BI255" s="172">
        <f>IF(N255="nulová",J255,0)</f>
        <v>0</v>
      </c>
      <c r="BJ255" s="16" t="s">
        <v>21</v>
      </c>
      <c r="BK255" s="172">
        <f>ROUND(I255*H255,2)</f>
        <v>0</v>
      </c>
      <c r="BL255" s="16" t="s">
        <v>149</v>
      </c>
      <c r="BM255" s="171" t="s">
        <v>617</v>
      </c>
    </row>
    <row r="256" spans="1:65" s="2" customFormat="1" ht="19.2">
      <c r="A256" s="31"/>
      <c r="B256" s="32"/>
      <c r="C256" s="31"/>
      <c r="D256" s="173" t="s">
        <v>151</v>
      </c>
      <c r="E256" s="31"/>
      <c r="F256" s="174" t="s">
        <v>367</v>
      </c>
      <c r="G256" s="31"/>
      <c r="H256" s="31"/>
      <c r="I256" s="95"/>
      <c r="J256" s="31"/>
      <c r="K256" s="31"/>
      <c r="L256" s="32"/>
      <c r="M256" s="175"/>
      <c r="N256" s="176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151</v>
      </c>
      <c r="AU256" s="16" t="s">
        <v>91</v>
      </c>
    </row>
    <row r="257" spans="1:65" s="13" customFormat="1" ht="10.199999999999999">
      <c r="B257" s="177"/>
      <c r="D257" s="173" t="s">
        <v>153</v>
      </c>
      <c r="E257" s="178" t="s">
        <v>1</v>
      </c>
      <c r="F257" s="179" t="s">
        <v>609</v>
      </c>
      <c r="H257" s="180">
        <v>9.7880000000000003</v>
      </c>
      <c r="I257" s="181"/>
      <c r="L257" s="177"/>
      <c r="M257" s="182"/>
      <c r="N257" s="183"/>
      <c r="O257" s="183"/>
      <c r="P257" s="183"/>
      <c r="Q257" s="183"/>
      <c r="R257" s="183"/>
      <c r="S257" s="183"/>
      <c r="T257" s="184"/>
      <c r="AT257" s="178" t="s">
        <v>153</v>
      </c>
      <c r="AU257" s="178" t="s">
        <v>91</v>
      </c>
      <c r="AV257" s="13" t="s">
        <v>91</v>
      </c>
      <c r="AW257" s="13" t="s">
        <v>36</v>
      </c>
      <c r="AX257" s="13" t="s">
        <v>81</v>
      </c>
      <c r="AY257" s="178" t="s">
        <v>142</v>
      </c>
    </row>
    <row r="258" spans="1:65" s="13" customFormat="1" ht="10.199999999999999">
      <c r="B258" s="177"/>
      <c r="D258" s="173" t="s">
        <v>153</v>
      </c>
      <c r="E258" s="178" t="s">
        <v>1</v>
      </c>
      <c r="F258" s="179" t="s">
        <v>615</v>
      </c>
      <c r="H258" s="180">
        <v>0.182</v>
      </c>
      <c r="I258" s="181"/>
      <c r="L258" s="177"/>
      <c r="M258" s="182"/>
      <c r="N258" s="183"/>
      <c r="O258" s="183"/>
      <c r="P258" s="183"/>
      <c r="Q258" s="183"/>
      <c r="R258" s="183"/>
      <c r="S258" s="183"/>
      <c r="T258" s="184"/>
      <c r="AT258" s="178" t="s">
        <v>153</v>
      </c>
      <c r="AU258" s="178" t="s">
        <v>91</v>
      </c>
      <c r="AV258" s="13" t="s">
        <v>91</v>
      </c>
      <c r="AW258" s="13" t="s">
        <v>36</v>
      </c>
      <c r="AX258" s="13" t="s">
        <v>81</v>
      </c>
      <c r="AY258" s="178" t="s">
        <v>142</v>
      </c>
    </row>
    <row r="259" spans="1:65" s="2" customFormat="1" ht="14.4" customHeight="1">
      <c r="A259" s="31"/>
      <c r="B259" s="159"/>
      <c r="C259" s="160" t="s">
        <v>618</v>
      </c>
      <c r="D259" s="160" t="s">
        <v>144</v>
      </c>
      <c r="E259" s="161" t="s">
        <v>368</v>
      </c>
      <c r="F259" s="162" t="s">
        <v>369</v>
      </c>
      <c r="G259" s="163" t="s">
        <v>267</v>
      </c>
      <c r="H259" s="164">
        <v>239.28</v>
      </c>
      <c r="I259" s="165"/>
      <c r="J259" s="166">
        <f>ROUND(I259*H259,2)</f>
        <v>0</v>
      </c>
      <c r="K259" s="162" t="s">
        <v>148</v>
      </c>
      <c r="L259" s="32"/>
      <c r="M259" s="167" t="s">
        <v>1</v>
      </c>
      <c r="N259" s="168" t="s">
        <v>46</v>
      </c>
      <c r="O259" s="57"/>
      <c r="P259" s="169">
        <f>O259*H259</f>
        <v>0</v>
      </c>
      <c r="Q259" s="169">
        <v>0</v>
      </c>
      <c r="R259" s="169">
        <f>Q259*H259</f>
        <v>0</v>
      </c>
      <c r="S259" s="169">
        <v>0</v>
      </c>
      <c r="T259" s="17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1" t="s">
        <v>149</v>
      </c>
      <c r="AT259" s="171" t="s">
        <v>144</v>
      </c>
      <c r="AU259" s="171" t="s">
        <v>91</v>
      </c>
      <c r="AY259" s="16" t="s">
        <v>142</v>
      </c>
      <c r="BE259" s="172">
        <f>IF(N259="základní",J259,0)</f>
        <v>0</v>
      </c>
      <c r="BF259" s="172">
        <f>IF(N259="snížená",J259,0)</f>
        <v>0</v>
      </c>
      <c r="BG259" s="172">
        <f>IF(N259="zákl. přenesená",J259,0)</f>
        <v>0</v>
      </c>
      <c r="BH259" s="172">
        <f>IF(N259="sníž. přenesená",J259,0)</f>
        <v>0</v>
      </c>
      <c r="BI259" s="172">
        <f>IF(N259="nulová",J259,0)</f>
        <v>0</v>
      </c>
      <c r="BJ259" s="16" t="s">
        <v>21</v>
      </c>
      <c r="BK259" s="172">
        <f>ROUND(I259*H259,2)</f>
        <v>0</v>
      </c>
      <c r="BL259" s="16" t="s">
        <v>149</v>
      </c>
      <c r="BM259" s="171" t="s">
        <v>619</v>
      </c>
    </row>
    <row r="260" spans="1:65" s="2" customFormat="1" ht="19.2">
      <c r="A260" s="31"/>
      <c r="B260" s="32"/>
      <c r="C260" s="31"/>
      <c r="D260" s="173" t="s">
        <v>151</v>
      </c>
      <c r="E260" s="31"/>
      <c r="F260" s="174" t="s">
        <v>371</v>
      </c>
      <c r="G260" s="31"/>
      <c r="H260" s="31"/>
      <c r="I260" s="95"/>
      <c r="J260" s="31"/>
      <c r="K260" s="31"/>
      <c r="L260" s="32"/>
      <c r="M260" s="175"/>
      <c r="N260" s="176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151</v>
      </c>
      <c r="AU260" s="16" t="s">
        <v>91</v>
      </c>
    </row>
    <row r="261" spans="1:65" s="13" customFormat="1" ht="10.199999999999999">
      <c r="B261" s="177"/>
      <c r="D261" s="173" t="s">
        <v>153</v>
      </c>
      <c r="E261" s="178" t="s">
        <v>1</v>
      </c>
      <c r="F261" s="179" t="s">
        <v>620</v>
      </c>
      <c r="H261" s="180">
        <v>239.28</v>
      </c>
      <c r="I261" s="181"/>
      <c r="L261" s="177"/>
      <c r="M261" s="182"/>
      <c r="N261" s="183"/>
      <c r="O261" s="183"/>
      <c r="P261" s="183"/>
      <c r="Q261" s="183"/>
      <c r="R261" s="183"/>
      <c r="S261" s="183"/>
      <c r="T261" s="184"/>
      <c r="AT261" s="178" t="s">
        <v>153</v>
      </c>
      <c r="AU261" s="178" t="s">
        <v>91</v>
      </c>
      <c r="AV261" s="13" t="s">
        <v>91</v>
      </c>
      <c r="AW261" s="13" t="s">
        <v>36</v>
      </c>
      <c r="AX261" s="13" t="s">
        <v>21</v>
      </c>
      <c r="AY261" s="178" t="s">
        <v>142</v>
      </c>
    </row>
    <row r="262" spans="1:65" s="12" customFormat="1" ht="22.8" customHeight="1">
      <c r="B262" s="146"/>
      <c r="D262" s="147" t="s">
        <v>80</v>
      </c>
      <c r="E262" s="157" t="s">
        <v>263</v>
      </c>
      <c r="F262" s="157" t="s">
        <v>264</v>
      </c>
      <c r="I262" s="149"/>
      <c r="J262" s="158">
        <f>BK262</f>
        <v>0</v>
      </c>
      <c r="L262" s="146"/>
      <c r="M262" s="151"/>
      <c r="N262" s="152"/>
      <c r="O262" s="152"/>
      <c r="P262" s="153">
        <f>SUM(P263:P266)</f>
        <v>0</v>
      </c>
      <c r="Q262" s="152"/>
      <c r="R262" s="153">
        <f>SUM(R263:R266)</f>
        <v>0</v>
      </c>
      <c r="S262" s="152"/>
      <c r="T262" s="154">
        <f>SUM(T263:T266)</f>
        <v>0</v>
      </c>
      <c r="AR262" s="147" t="s">
        <v>21</v>
      </c>
      <c r="AT262" s="155" t="s">
        <v>80</v>
      </c>
      <c r="AU262" s="155" t="s">
        <v>21</v>
      </c>
      <c r="AY262" s="147" t="s">
        <v>142</v>
      </c>
      <c r="BK262" s="156">
        <f>SUM(BK263:BK266)</f>
        <v>0</v>
      </c>
    </row>
    <row r="263" spans="1:65" s="2" customFormat="1" ht="14.4" customHeight="1">
      <c r="A263" s="31"/>
      <c r="B263" s="159"/>
      <c r="C263" s="160" t="s">
        <v>621</v>
      </c>
      <c r="D263" s="160" t="s">
        <v>144</v>
      </c>
      <c r="E263" s="161" t="s">
        <v>373</v>
      </c>
      <c r="F263" s="162" t="s">
        <v>374</v>
      </c>
      <c r="G263" s="163" t="s">
        <v>267</v>
      </c>
      <c r="H263" s="164">
        <v>138.172</v>
      </c>
      <c r="I263" s="165"/>
      <c r="J263" s="166">
        <f>ROUND(I263*H263,2)</f>
        <v>0</v>
      </c>
      <c r="K263" s="162" t="s">
        <v>148</v>
      </c>
      <c r="L263" s="32"/>
      <c r="M263" s="167" t="s">
        <v>1</v>
      </c>
      <c r="N263" s="168" t="s">
        <v>46</v>
      </c>
      <c r="O263" s="57"/>
      <c r="P263" s="169">
        <f>O263*H263</f>
        <v>0</v>
      </c>
      <c r="Q263" s="169">
        <v>0</v>
      </c>
      <c r="R263" s="169">
        <f>Q263*H263</f>
        <v>0</v>
      </c>
      <c r="S263" s="169">
        <v>0</v>
      </c>
      <c r="T263" s="17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1" t="s">
        <v>149</v>
      </c>
      <c r="AT263" s="171" t="s">
        <v>144</v>
      </c>
      <c r="AU263" s="171" t="s">
        <v>91</v>
      </c>
      <c r="AY263" s="16" t="s">
        <v>142</v>
      </c>
      <c r="BE263" s="172">
        <f>IF(N263="základní",J263,0)</f>
        <v>0</v>
      </c>
      <c r="BF263" s="172">
        <f>IF(N263="snížená",J263,0)</f>
        <v>0</v>
      </c>
      <c r="BG263" s="172">
        <f>IF(N263="zákl. přenesená",J263,0)</f>
        <v>0</v>
      </c>
      <c r="BH263" s="172">
        <f>IF(N263="sníž. přenesená",J263,0)</f>
        <v>0</v>
      </c>
      <c r="BI263" s="172">
        <f>IF(N263="nulová",J263,0)</f>
        <v>0</v>
      </c>
      <c r="BJ263" s="16" t="s">
        <v>21</v>
      </c>
      <c r="BK263" s="172">
        <f>ROUND(I263*H263,2)</f>
        <v>0</v>
      </c>
      <c r="BL263" s="16" t="s">
        <v>149</v>
      </c>
      <c r="BM263" s="171" t="s">
        <v>622</v>
      </c>
    </row>
    <row r="264" spans="1:65" s="2" customFormat="1" ht="19.2">
      <c r="A264" s="31"/>
      <c r="B264" s="32"/>
      <c r="C264" s="31"/>
      <c r="D264" s="173" t="s">
        <v>151</v>
      </c>
      <c r="E264" s="31"/>
      <c r="F264" s="174" t="s">
        <v>376</v>
      </c>
      <c r="G264" s="31"/>
      <c r="H264" s="31"/>
      <c r="I264" s="95"/>
      <c r="J264" s="31"/>
      <c r="K264" s="31"/>
      <c r="L264" s="32"/>
      <c r="M264" s="175"/>
      <c r="N264" s="176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151</v>
      </c>
      <c r="AU264" s="16" t="s">
        <v>91</v>
      </c>
    </row>
    <row r="265" spans="1:65" s="2" customFormat="1" ht="21.6" customHeight="1">
      <c r="A265" s="31"/>
      <c r="B265" s="159"/>
      <c r="C265" s="160" t="s">
        <v>623</v>
      </c>
      <c r="D265" s="160" t="s">
        <v>144</v>
      </c>
      <c r="E265" s="161" t="s">
        <v>377</v>
      </c>
      <c r="F265" s="162" t="s">
        <v>378</v>
      </c>
      <c r="G265" s="163" t="s">
        <v>267</v>
      </c>
      <c r="H265" s="164">
        <v>138.172</v>
      </c>
      <c r="I265" s="165"/>
      <c r="J265" s="166">
        <f>ROUND(I265*H265,2)</f>
        <v>0</v>
      </c>
      <c r="K265" s="162" t="s">
        <v>148</v>
      </c>
      <c r="L265" s="32"/>
      <c r="M265" s="167" t="s">
        <v>1</v>
      </c>
      <c r="N265" s="168" t="s">
        <v>46</v>
      </c>
      <c r="O265" s="57"/>
      <c r="P265" s="169">
        <f>O265*H265</f>
        <v>0</v>
      </c>
      <c r="Q265" s="169">
        <v>0</v>
      </c>
      <c r="R265" s="169">
        <f>Q265*H265</f>
        <v>0</v>
      </c>
      <c r="S265" s="169">
        <v>0</v>
      </c>
      <c r="T265" s="17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1" t="s">
        <v>149</v>
      </c>
      <c r="AT265" s="171" t="s">
        <v>144</v>
      </c>
      <c r="AU265" s="171" t="s">
        <v>91</v>
      </c>
      <c r="AY265" s="16" t="s">
        <v>142</v>
      </c>
      <c r="BE265" s="172">
        <f>IF(N265="základní",J265,0)</f>
        <v>0</v>
      </c>
      <c r="BF265" s="172">
        <f>IF(N265="snížená",J265,0)</f>
        <v>0</v>
      </c>
      <c r="BG265" s="172">
        <f>IF(N265="zákl. přenesená",J265,0)</f>
        <v>0</v>
      </c>
      <c r="BH265" s="172">
        <f>IF(N265="sníž. přenesená",J265,0)</f>
        <v>0</v>
      </c>
      <c r="BI265" s="172">
        <f>IF(N265="nulová",J265,0)</f>
        <v>0</v>
      </c>
      <c r="BJ265" s="16" t="s">
        <v>21</v>
      </c>
      <c r="BK265" s="172">
        <f>ROUND(I265*H265,2)</f>
        <v>0</v>
      </c>
      <c r="BL265" s="16" t="s">
        <v>149</v>
      </c>
      <c r="BM265" s="171" t="s">
        <v>624</v>
      </c>
    </row>
    <row r="266" spans="1:65" s="2" customFormat="1" ht="19.2">
      <c r="A266" s="31"/>
      <c r="B266" s="32"/>
      <c r="C266" s="31"/>
      <c r="D266" s="173" t="s">
        <v>151</v>
      </c>
      <c r="E266" s="31"/>
      <c r="F266" s="174" t="s">
        <v>380</v>
      </c>
      <c r="G266" s="31"/>
      <c r="H266" s="31"/>
      <c r="I266" s="95"/>
      <c r="J266" s="31"/>
      <c r="K266" s="31"/>
      <c r="L266" s="32"/>
      <c r="M266" s="175"/>
      <c r="N266" s="176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151</v>
      </c>
      <c r="AU266" s="16" t="s">
        <v>91</v>
      </c>
    </row>
    <row r="267" spans="1:65" s="12" customFormat="1" ht="25.95" customHeight="1">
      <c r="B267" s="146"/>
      <c r="D267" s="147" t="s">
        <v>80</v>
      </c>
      <c r="E267" s="148" t="s">
        <v>381</v>
      </c>
      <c r="F267" s="148" t="s">
        <v>382</v>
      </c>
      <c r="I267" s="149"/>
      <c r="J267" s="150">
        <f>BK267</f>
        <v>0</v>
      </c>
      <c r="L267" s="146"/>
      <c r="M267" s="151"/>
      <c r="N267" s="152"/>
      <c r="O267" s="152"/>
      <c r="P267" s="153">
        <f>P268+P298</f>
        <v>0</v>
      </c>
      <c r="Q267" s="152"/>
      <c r="R267" s="153">
        <f>R268+R298</f>
        <v>0.43846638999999998</v>
      </c>
      <c r="S267" s="152"/>
      <c r="T267" s="154">
        <f>T268+T298</f>
        <v>0</v>
      </c>
      <c r="AR267" s="147" t="s">
        <v>91</v>
      </c>
      <c r="AT267" s="155" t="s">
        <v>80</v>
      </c>
      <c r="AU267" s="155" t="s">
        <v>81</v>
      </c>
      <c r="AY267" s="147" t="s">
        <v>142</v>
      </c>
      <c r="BK267" s="156">
        <f>BK268+BK298</f>
        <v>0</v>
      </c>
    </row>
    <row r="268" spans="1:65" s="12" customFormat="1" ht="22.8" customHeight="1">
      <c r="B268" s="146"/>
      <c r="D268" s="147" t="s">
        <v>80</v>
      </c>
      <c r="E268" s="157" t="s">
        <v>383</v>
      </c>
      <c r="F268" s="157" t="s">
        <v>384</v>
      </c>
      <c r="I268" s="149"/>
      <c r="J268" s="158">
        <f>BK268</f>
        <v>0</v>
      </c>
      <c r="L268" s="146"/>
      <c r="M268" s="151"/>
      <c r="N268" s="152"/>
      <c r="O268" s="152"/>
      <c r="P268" s="153">
        <f>SUM(P269:P297)</f>
        <v>0</v>
      </c>
      <c r="Q268" s="152"/>
      <c r="R268" s="153">
        <f>SUM(R269:R297)</f>
        <v>0.43725264999999996</v>
      </c>
      <c r="S268" s="152"/>
      <c r="T268" s="154">
        <f>SUM(T269:T297)</f>
        <v>0</v>
      </c>
      <c r="AR268" s="147" t="s">
        <v>91</v>
      </c>
      <c r="AT268" s="155" t="s">
        <v>80</v>
      </c>
      <c r="AU268" s="155" t="s">
        <v>21</v>
      </c>
      <c r="AY268" s="147" t="s">
        <v>142</v>
      </c>
      <c r="BK268" s="156">
        <f>SUM(BK269:BK297)</f>
        <v>0</v>
      </c>
    </row>
    <row r="269" spans="1:65" s="2" customFormat="1" ht="14.4" customHeight="1">
      <c r="A269" s="31"/>
      <c r="B269" s="159"/>
      <c r="C269" s="160" t="s">
        <v>625</v>
      </c>
      <c r="D269" s="160" t="s">
        <v>144</v>
      </c>
      <c r="E269" s="161" t="s">
        <v>385</v>
      </c>
      <c r="F269" s="162" t="s">
        <v>386</v>
      </c>
      <c r="G269" s="163" t="s">
        <v>230</v>
      </c>
      <c r="H269" s="164">
        <v>0.16</v>
      </c>
      <c r="I269" s="165"/>
      <c r="J269" s="166">
        <f>ROUND(I269*H269,2)</f>
        <v>0</v>
      </c>
      <c r="K269" s="162" t="s">
        <v>148</v>
      </c>
      <c r="L269" s="32"/>
      <c r="M269" s="167" t="s">
        <v>1</v>
      </c>
      <c r="N269" s="168" t="s">
        <v>46</v>
      </c>
      <c r="O269" s="57"/>
      <c r="P269" s="169">
        <f>O269*H269</f>
        <v>0</v>
      </c>
      <c r="Q269" s="169">
        <v>5.0000000000000002E-5</v>
      </c>
      <c r="R269" s="169">
        <f>Q269*H269</f>
        <v>8.0000000000000013E-6</v>
      </c>
      <c r="S269" s="169">
        <v>0</v>
      </c>
      <c r="T269" s="17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1" t="s">
        <v>233</v>
      </c>
      <c r="AT269" s="171" t="s">
        <v>144</v>
      </c>
      <c r="AU269" s="171" t="s">
        <v>91</v>
      </c>
      <c r="AY269" s="16" t="s">
        <v>142</v>
      </c>
      <c r="BE269" s="172">
        <f>IF(N269="základní",J269,0)</f>
        <v>0</v>
      </c>
      <c r="BF269" s="172">
        <f>IF(N269="snížená",J269,0)</f>
        <v>0</v>
      </c>
      <c r="BG269" s="172">
        <f>IF(N269="zákl. přenesená",J269,0)</f>
        <v>0</v>
      </c>
      <c r="BH269" s="172">
        <f>IF(N269="sníž. přenesená",J269,0)</f>
        <v>0</v>
      </c>
      <c r="BI269" s="172">
        <f>IF(N269="nulová",J269,0)</f>
        <v>0</v>
      </c>
      <c r="BJ269" s="16" t="s">
        <v>21</v>
      </c>
      <c r="BK269" s="172">
        <f>ROUND(I269*H269,2)</f>
        <v>0</v>
      </c>
      <c r="BL269" s="16" t="s">
        <v>233</v>
      </c>
      <c r="BM269" s="171" t="s">
        <v>626</v>
      </c>
    </row>
    <row r="270" spans="1:65" s="2" customFormat="1" ht="10.199999999999999">
      <c r="A270" s="31"/>
      <c r="B270" s="32"/>
      <c r="C270" s="31"/>
      <c r="D270" s="173" t="s">
        <v>151</v>
      </c>
      <c r="E270" s="31"/>
      <c r="F270" s="174" t="s">
        <v>388</v>
      </c>
      <c r="G270" s="31"/>
      <c r="H270" s="31"/>
      <c r="I270" s="95"/>
      <c r="J270" s="31"/>
      <c r="K270" s="31"/>
      <c r="L270" s="32"/>
      <c r="M270" s="175"/>
      <c r="N270" s="176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151</v>
      </c>
      <c r="AU270" s="16" t="s">
        <v>91</v>
      </c>
    </row>
    <row r="271" spans="1:65" s="13" customFormat="1" ht="10.199999999999999">
      <c r="B271" s="177"/>
      <c r="D271" s="173" t="s">
        <v>153</v>
      </c>
      <c r="E271" s="178" t="s">
        <v>1</v>
      </c>
      <c r="F271" s="179" t="s">
        <v>627</v>
      </c>
      <c r="H271" s="180">
        <v>0.16</v>
      </c>
      <c r="I271" s="181"/>
      <c r="L271" s="177"/>
      <c r="M271" s="182"/>
      <c r="N271" s="183"/>
      <c r="O271" s="183"/>
      <c r="P271" s="183"/>
      <c r="Q271" s="183"/>
      <c r="R271" s="183"/>
      <c r="S271" s="183"/>
      <c r="T271" s="184"/>
      <c r="AT271" s="178" t="s">
        <v>153</v>
      </c>
      <c r="AU271" s="178" t="s">
        <v>91</v>
      </c>
      <c r="AV271" s="13" t="s">
        <v>91</v>
      </c>
      <c r="AW271" s="13" t="s">
        <v>36</v>
      </c>
      <c r="AX271" s="13" t="s">
        <v>21</v>
      </c>
      <c r="AY271" s="178" t="s">
        <v>142</v>
      </c>
    </row>
    <row r="272" spans="1:65" s="2" customFormat="1" ht="14.4" customHeight="1">
      <c r="A272" s="31"/>
      <c r="B272" s="159"/>
      <c r="C272" s="185" t="s">
        <v>628</v>
      </c>
      <c r="D272" s="185" t="s">
        <v>161</v>
      </c>
      <c r="E272" s="186" t="s">
        <v>390</v>
      </c>
      <c r="F272" s="187" t="s">
        <v>391</v>
      </c>
      <c r="G272" s="188" t="s">
        <v>392</v>
      </c>
      <c r="H272" s="189">
        <v>5</v>
      </c>
      <c r="I272" s="190"/>
      <c r="J272" s="191">
        <f>ROUND(I272*H272,2)</f>
        <v>0</v>
      </c>
      <c r="K272" s="187" t="s">
        <v>148</v>
      </c>
      <c r="L272" s="192"/>
      <c r="M272" s="193" t="s">
        <v>1</v>
      </c>
      <c r="N272" s="194" t="s">
        <v>46</v>
      </c>
      <c r="O272" s="57"/>
      <c r="P272" s="169">
        <f>O272*H272</f>
        <v>0</v>
      </c>
      <c r="Q272" s="169">
        <v>3.2000000000000001E-2</v>
      </c>
      <c r="R272" s="169">
        <f>Q272*H272</f>
        <v>0.16</v>
      </c>
      <c r="S272" s="169">
        <v>0</v>
      </c>
      <c r="T272" s="17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1" t="s">
        <v>393</v>
      </c>
      <c r="AT272" s="171" t="s">
        <v>161</v>
      </c>
      <c r="AU272" s="171" t="s">
        <v>91</v>
      </c>
      <c r="AY272" s="16" t="s">
        <v>142</v>
      </c>
      <c r="BE272" s="172">
        <f>IF(N272="základní",J272,0)</f>
        <v>0</v>
      </c>
      <c r="BF272" s="172">
        <f>IF(N272="snížená",J272,0)</f>
        <v>0</v>
      </c>
      <c r="BG272" s="172">
        <f>IF(N272="zákl. přenesená",J272,0)</f>
        <v>0</v>
      </c>
      <c r="BH272" s="172">
        <f>IF(N272="sníž. přenesená",J272,0)</f>
        <v>0</v>
      </c>
      <c r="BI272" s="172">
        <f>IF(N272="nulová",J272,0)</f>
        <v>0</v>
      </c>
      <c r="BJ272" s="16" t="s">
        <v>21</v>
      </c>
      <c r="BK272" s="172">
        <f>ROUND(I272*H272,2)</f>
        <v>0</v>
      </c>
      <c r="BL272" s="16" t="s">
        <v>233</v>
      </c>
      <c r="BM272" s="171" t="s">
        <v>629</v>
      </c>
    </row>
    <row r="273" spans="1:65" s="2" customFormat="1" ht="10.199999999999999">
      <c r="A273" s="31"/>
      <c r="B273" s="32"/>
      <c r="C273" s="31"/>
      <c r="D273" s="173" t="s">
        <v>151</v>
      </c>
      <c r="E273" s="31"/>
      <c r="F273" s="174" t="s">
        <v>395</v>
      </c>
      <c r="G273" s="31"/>
      <c r="H273" s="31"/>
      <c r="I273" s="95"/>
      <c r="J273" s="31"/>
      <c r="K273" s="31"/>
      <c r="L273" s="32"/>
      <c r="M273" s="175"/>
      <c r="N273" s="176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151</v>
      </c>
      <c r="AU273" s="16" t="s">
        <v>91</v>
      </c>
    </row>
    <row r="274" spans="1:65" s="2" customFormat="1" ht="14.4" customHeight="1">
      <c r="A274" s="31"/>
      <c r="B274" s="159"/>
      <c r="C274" s="160" t="s">
        <v>630</v>
      </c>
      <c r="D274" s="160" t="s">
        <v>144</v>
      </c>
      <c r="E274" s="161" t="s">
        <v>397</v>
      </c>
      <c r="F274" s="162" t="s">
        <v>398</v>
      </c>
      <c r="G274" s="163" t="s">
        <v>230</v>
      </c>
      <c r="H274" s="164">
        <v>19.05</v>
      </c>
      <c r="I274" s="165"/>
      <c r="J274" s="166">
        <f>ROUND(I274*H274,2)</f>
        <v>0</v>
      </c>
      <c r="K274" s="162" t="s">
        <v>148</v>
      </c>
      <c r="L274" s="32"/>
      <c r="M274" s="167" t="s">
        <v>1</v>
      </c>
      <c r="N274" s="168" t="s">
        <v>46</v>
      </c>
      <c r="O274" s="57"/>
      <c r="P274" s="169">
        <f>O274*H274</f>
        <v>0</v>
      </c>
      <c r="Q274" s="169">
        <v>6.0000000000000002E-5</v>
      </c>
      <c r="R274" s="169">
        <f>Q274*H274</f>
        <v>1.1430000000000001E-3</v>
      </c>
      <c r="S274" s="169">
        <v>0</v>
      </c>
      <c r="T274" s="17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1" t="s">
        <v>233</v>
      </c>
      <c r="AT274" s="171" t="s">
        <v>144</v>
      </c>
      <c r="AU274" s="171" t="s">
        <v>91</v>
      </c>
      <c r="AY274" s="16" t="s">
        <v>142</v>
      </c>
      <c r="BE274" s="172">
        <f>IF(N274="základní",J274,0)</f>
        <v>0</v>
      </c>
      <c r="BF274" s="172">
        <f>IF(N274="snížená",J274,0)</f>
        <v>0</v>
      </c>
      <c r="BG274" s="172">
        <f>IF(N274="zákl. přenesená",J274,0)</f>
        <v>0</v>
      </c>
      <c r="BH274" s="172">
        <f>IF(N274="sníž. přenesená",J274,0)</f>
        <v>0</v>
      </c>
      <c r="BI274" s="172">
        <f>IF(N274="nulová",J274,0)</f>
        <v>0</v>
      </c>
      <c r="BJ274" s="16" t="s">
        <v>21</v>
      </c>
      <c r="BK274" s="172">
        <f>ROUND(I274*H274,2)</f>
        <v>0</v>
      </c>
      <c r="BL274" s="16" t="s">
        <v>233</v>
      </c>
      <c r="BM274" s="171" t="s">
        <v>631</v>
      </c>
    </row>
    <row r="275" spans="1:65" s="2" customFormat="1" ht="10.199999999999999">
      <c r="A275" s="31"/>
      <c r="B275" s="32"/>
      <c r="C275" s="31"/>
      <c r="D275" s="173" t="s">
        <v>151</v>
      </c>
      <c r="E275" s="31"/>
      <c r="F275" s="174" t="s">
        <v>400</v>
      </c>
      <c r="G275" s="31"/>
      <c r="H275" s="31"/>
      <c r="I275" s="95"/>
      <c r="J275" s="31"/>
      <c r="K275" s="31"/>
      <c r="L275" s="32"/>
      <c r="M275" s="175"/>
      <c r="N275" s="176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151</v>
      </c>
      <c r="AU275" s="16" t="s">
        <v>91</v>
      </c>
    </row>
    <row r="276" spans="1:65" s="13" customFormat="1" ht="10.199999999999999">
      <c r="B276" s="177"/>
      <c r="D276" s="173" t="s">
        <v>153</v>
      </c>
      <c r="E276" s="178" t="s">
        <v>1</v>
      </c>
      <c r="F276" s="179" t="s">
        <v>401</v>
      </c>
      <c r="H276" s="180">
        <v>19.05</v>
      </c>
      <c r="I276" s="181"/>
      <c r="L276" s="177"/>
      <c r="M276" s="182"/>
      <c r="N276" s="183"/>
      <c r="O276" s="183"/>
      <c r="P276" s="183"/>
      <c r="Q276" s="183"/>
      <c r="R276" s="183"/>
      <c r="S276" s="183"/>
      <c r="T276" s="184"/>
      <c r="AT276" s="178" t="s">
        <v>153</v>
      </c>
      <c r="AU276" s="178" t="s">
        <v>91</v>
      </c>
      <c r="AV276" s="13" t="s">
        <v>91</v>
      </c>
      <c r="AW276" s="13" t="s">
        <v>36</v>
      </c>
      <c r="AX276" s="13" t="s">
        <v>21</v>
      </c>
      <c r="AY276" s="178" t="s">
        <v>142</v>
      </c>
    </row>
    <row r="277" spans="1:65" s="2" customFormat="1" ht="14.4" customHeight="1">
      <c r="A277" s="31"/>
      <c r="B277" s="159"/>
      <c r="C277" s="185" t="s">
        <v>632</v>
      </c>
      <c r="D277" s="185" t="s">
        <v>161</v>
      </c>
      <c r="E277" s="186" t="s">
        <v>403</v>
      </c>
      <c r="F277" s="187" t="s">
        <v>404</v>
      </c>
      <c r="G277" s="188" t="s">
        <v>405</v>
      </c>
      <c r="H277" s="189">
        <v>1</v>
      </c>
      <c r="I277" s="190"/>
      <c r="J277" s="191">
        <f>ROUND(I277*H277,2)</f>
        <v>0</v>
      </c>
      <c r="K277" s="187" t="s">
        <v>1</v>
      </c>
      <c r="L277" s="192"/>
      <c r="M277" s="193" t="s">
        <v>1</v>
      </c>
      <c r="N277" s="194" t="s">
        <v>46</v>
      </c>
      <c r="O277" s="57"/>
      <c r="P277" s="169">
        <f>O277*H277</f>
        <v>0</v>
      </c>
      <c r="Q277" s="169">
        <v>1.9E-2</v>
      </c>
      <c r="R277" s="169">
        <f>Q277*H277</f>
        <v>1.9E-2</v>
      </c>
      <c r="S277" s="169">
        <v>0</v>
      </c>
      <c r="T277" s="17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1" t="s">
        <v>393</v>
      </c>
      <c r="AT277" s="171" t="s">
        <v>161</v>
      </c>
      <c r="AU277" s="171" t="s">
        <v>91</v>
      </c>
      <c r="AY277" s="16" t="s">
        <v>142</v>
      </c>
      <c r="BE277" s="172">
        <f>IF(N277="základní",J277,0)</f>
        <v>0</v>
      </c>
      <c r="BF277" s="172">
        <f>IF(N277="snížená",J277,0)</f>
        <v>0</v>
      </c>
      <c r="BG277" s="172">
        <f>IF(N277="zákl. přenesená",J277,0)</f>
        <v>0</v>
      </c>
      <c r="BH277" s="172">
        <f>IF(N277="sníž. přenesená",J277,0)</f>
        <v>0</v>
      </c>
      <c r="BI277" s="172">
        <f>IF(N277="nulová",J277,0)</f>
        <v>0</v>
      </c>
      <c r="BJ277" s="16" t="s">
        <v>21</v>
      </c>
      <c r="BK277" s="172">
        <f>ROUND(I277*H277,2)</f>
        <v>0</v>
      </c>
      <c r="BL277" s="16" t="s">
        <v>233</v>
      </c>
      <c r="BM277" s="171" t="s">
        <v>633</v>
      </c>
    </row>
    <row r="278" spans="1:65" s="2" customFormat="1" ht="10.199999999999999">
      <c r="A278" s="31"/>
      <c r="B278" s="32"/>
      <c r="C278" s="31"/>
      <c r="D278" s="173" t="s">
        <v>151</v>
      </c>
      <c r="E278" s="31"/>
      <c r="F278" s="174" t="s">
        <v>404</v>
      </c>
      <c r="G278" s="31"/>
      <c r="H278" s="31"/>
      <c r="I278" s="95"/>
      <c r="J278" s="31"/>
      <c r="K278" s="31"/>
      <c r="L278" s="32"/>
      <c r="M278" s="175"/>
      <c r="N278" s="176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151</v>
      </c>
      <c r="AU278" s="16" t="s">
        <v>91</v>
      </c>
    </row>
    <row r="279" spans="1:65" s="2" customFormat="1" ht="14.4" customHeight="1">
      <c r="A279" s="31"/>
      <c r="B279" s="159"/>
      <c r="C279" s="160" t="s">
        <v>634</v>
      </c>
      <c r="D279" s="160" t="s">
        <v>144</v>
      </c>
      <c r="E279" s="161" t="s">
        <v>408</v>
      </c>
      <c r="F279" s="162" t="s">
        <v>409</v>
      </c>
      <c r="G279" s="163" t="s">
        <v>230</v>
      </c>
      <c r="H279" s="164">
        <v>22.742999999999999</v>
      </c>
      <c r="I279" s="165"/>
      <c r="J279" s="166">
        <f>ROUND(I279*H279,2)</f>
        <v>0</v>
      </c>
      <c r="K279" s="162" t="s">
        <v>148</v>
      </c>
      <c r="L279" s="32"/>
      <c r="M279" s="167" t="s">
        <v>1</v>
      </c>
      <c r="N279" s="168" t="s">
        <v>46</v>
      </c>
      <c r="O279" s="57"/>
      <c r="P279" s="169">
        <f>O279*H279</f>
        <v>0</v>
      </c>
      <c r="Q279" s="169">
        <v>5.0000000000000002E-5</v>
      </c>
      <c r="R279" s="169">
        <f>Q279*H279</f>
        <v>1.13715E-3</v>
      </c>
      <c r="S279" s="169">
        <v>0</v>
      </c>
      <c r="T279" s="17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1" t="s">
        <v>233</v>
      </c>
      <c r="AT279" s="171" t="s">
        <v>144</v>
      </c>
      <c r="AU279" s="171" t="s">
        <v>91</v>
      </c>
      <c r="AY279" s="16" t="s">
        <v>142</v>
      </c>
      <c r="BE279" s="172">
        <f>IF(N279="základní",J279,0)</f>
        <v>0</v>
      </c>
      <c r="BF279" s="172">
        <f>IF(N279="snížená",J279,0)</f>
        <v>0</v>
      </c>
      <c r="BG279" s="172">
        <f>IF(N279="zákl. přenesená",J279,0)</f>
        <v>0</v>
      </c>
      <c r="BH279" s="172">
        <f>IF(N279="sníž. přenesená",J279,0)</f>
        <v>0</v>
      </c>
      <c r="BI279" s="172">
        <f>IF(N279="nulová",J279,0)</f>
        <v>0</v>
      </c>
      <c r="BJ279" s="16" t="s">
        <v>21</v>
      </c>
      <c r="BK279" s="172">
        <f>ROUND(I279*H279,2)</f>
        <v>0</v>
      </c>
      <c r="BL279" s="16" t="s">
        <v>233</v>
      </c>
      <c r="BM279" s="171" t="s">
        <v>635</v>
      </c>
    </row>
    <row r="280" spans="1:65" s="2" customFormat="1" ht="10.199999999999999">
      <c r="A280" s="31"/>
      <c r="B280" s="32"/>
      <c r="C280" s="31"/>
      <c r="D280" s="173" t="s">
        <v>151</v>
      </c>
      <c r="E280" s="31"/>
      <c r="F280" s="174" t="s">
        <v>411</v>
      </c>
      <c r="G280" s="31"/>
      <c r="H280" s="31"/>
      <c r="I280" s="95"/>
      <c r="J280" s="31"/>
      <c r="K280" s="31"/>
      <c r="L280" s="32"/>
      <c r="M280" s="175"/>
      <c r="N280" s="176"/>
      <c r="O280" s="57"/>
      <c r="P280" s="57"/>
      <c r="Q280" s="57"/>
      <c r="R280" s="57"/>
      <c r="S280" s="57"/>
      <c r="T280" s="58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151</v>
      </c>
      <c r="AU280" s="16" t="s">
        <v>91</v>
      </c>
    </row>
    <row r="281" spans="1:65" s="13" customFormat="1" ht="10.199999999999999">
      <c r="B281" s="177"/>
      <c r="D281" s="173" t="s">
        <v>153</v>
      </c>
      <c r="E281" s="178" t="s">
        <v>1</v>
      </c>
      <c r="F281" s="179" t="s">
        <v>413</v>
      </c>
      <c r="H281" s="180">
        <v>22.742999999999999</v>
      </c>
      <c r="I281" s="181"/>
      <c r="L281" s="177"/>
      <c r="M281" s="182"/>
      <c r="N281" s="183"/>
      <c r="O281" s="183"/>
      <c r="P281" s="183"/>
      <c r="Q281" s="183"/>
      <c r="R281" s="183"/>
      <c r="S281" s="183"/>
      <c r="T281" s="184"/>
      <c r="AT281" s="178" t="s">
        <v>153</v>
      </c>
      <c r="AU281" s="178" t="s">
        <v>91</v>
      </c>
      <c r="AV281" s="13" t="s">
        <v>91</v>
      </c>
      <c r="AW281" s="13" t="s">
        <v>36</v>
      </c>
      <c r="AX281" s="13" t="s">
        <v>81</v>
      </c>
      <c r="AY281" s="178" t="s">
        <v>142</v>
      </c>
    </row>
    <row r="282" spans="1:65" s="2" customFormat="1" ht="14.4" customHeight="1">
      <c r="A282" s="31"/>
      <c r="B282" s="159"/>
      <c r="C282" s="185" t="s">
        <v>636</v>
      </c>
      <c r="D282" s="185" t="s">
        <v>161</v>
      </c>
      <c r="E282" s="186" t="s">
        <v>419</v>
      </c>
      <c r="F282" s="187" t="s">
        <v>420</v>
      </c>
      <c r="G282" s="188" t="s">
        <v>267</v>
      </c>
      <c r="H282" s="189">
        <v>2.5000000000000001E-2</v>
      </c>
      <c r="I282" s="190"/>
      <c r="J282" s="191">
        <f>ROUND(I282*H282,2)</f>
        <v>0</v>
      </c>
      <c r="K282" s="187" t="s">
        <v>148</v>
      </c>
      <c r="L282" s="192"/>
      <c r="M282" s="193" t="s">
        <v>1</v>
      </c>
      <c r="N282" s="194" t="s">
        <v>46</v>
      </c>
      <c r="O282" s="57"/>
      <c r="P282" s="169">
        <f>O282*H282</f>
        <v>0</v>
      </c>
      <c r="Q282" s="169">
        <v>1</v>
      </c>
      <c r="R282" s="169">
        <f>Q282*H282</f>
        <v>2.5000000000000001E-2</v>
      </c>
      <c r="S282" s="169">
        <v>0</v>
      </c>
      <c r="T282" s="17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1" t="s">
        <v>393</v>
      </c>
      <c r="AT282" s="171" t="s">
        <v>161</v>
      </c>
      <c r="AU282" s="171" t="s">
        <v>91</v>
      </c>
      <c r="AY282" s="16" t="s">
        <v>142</v>
      </c>
      <c r="BE282" s="172">
        <f>IF(N282="základní",J282,0)</f>
        <v>0</v>
      </c>
      <c r="BF282" s="172">
        <f>IF(N282="snížená",J282,0)</f>
        <v>0</v>
      </c>
      <c r="BG282" s="172">
        <f>IF(N282="zákl. přenesená",J282,0)</f>
        <v>0</v>
      </c>
      <c r="BH282" s="172">
        <f>IF(N282="sníž. přenesená",J282,0)</f>
        <v>0</v>
      </c>
      <c r="BI282" s="172">
        <f>IF(N282="nulová",J282,0)</f>
        <v>0</v>
      </c>
      <c r="BJ282" s="16" t="s">
        <v>21</v>
      </c>
      <c r="BK282" s="172">
        <f>ROUND(I282*H282,2)</f>
        <v>0</v>
      </c>
      <c r="BL282" s="16" t="s">
        <v>233</v>
      </c>
      <c r="BM282" s="171" t="s">
        <v>637</v>
      </c>
    </row>
    <row r="283" spans="1:65" s="2" customFormat="1" ht="10.199999999999999">
      <c r="A283" s="31"/>
      <c r="B283" s="32"/>
      <c r="C283" s="31"/>
      <c r="D283" s="173" t="s">
        <v>151</v>
      </c>
      <c r="E283" s="31"/>
      <c r="F283" s="174" t="s">
        <v>420</v>
      </c>
      <c r="G283" s="31"/>
      <c r="H283" s="31"/>
      <c r="I283" s="95"/>
      <c r="J283" s="31"/>
      <c r="K283" s="31"/>
      <c r="L283" s="32"/>
      <c r="M283" s="175"/>
      <c r="N283" s="176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151</v>
      </c>
      <c r="AU283" s="16" t="s">
        <v>91</v>
      </c>
    </row>
    <row r="284" spans="1:65" s="2" customFormat="1" ht="19.2">
      <c r="A284" s="31"/>
      <c r="B284" s="32"/>
      <c r="C284" s="31"/>
      <c r="D284" s="173" t="s">
        <v>422</v>
      </c>
      <c r="E284" s="31"/>
      <c r="F284" s="199" t="s">
        <v>423</v>
      </c>
      <c r="G284" s="31"/>
      <c r="H284" s="31"/>
      <c r="I284" s="95"/>
      <c r="J284" s="31"/>
      <c r="K284" s="31"/>
      <c r="L284" s="32"/>
      <c r="M284" s="175"/>
      <c r="N284" s="176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422</v>
      </c>
      <c r="AU284" s="16" t="s">
        <v>91</v>
      </c>
    </row>
    <row r="285" spans="1:65" s="13" customFormat="1" ht="10.199999999999999">
      <c r="B285" s="177"/>
      <c r="D285" s="173" t="s">
        <v>153</v>
      </c>
      <c r="E285" s="178" t="s">
        <v>1</v>
      </c>
      <c r="F285" s="179" t="s">
        <v>424</v>
      </c>
      <c r="H285" s="180">
        <v>2.5000000000000001E-2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8" t="s">
        <v>153</v>
      </c>
      <c r="AU285" s="178" t="s">
        <v>91</v>
      </c>
      <c r="AV285" s="13" t="s">
        <v>91</v>
      </c>
      <c r="AW285" s="13" t="s">
        <v>36</v>
      </c>
      <c r="AX285" s="13" t="s">
        <v>21</v>
      </c>
      <c r="AY285" s="178" t="s">
        <v>142</v>
      </c>
    </row>
    <row r="286" spans="1:65" s="2" customFormat="1" ht="14.4" customHeight="1">
      <c r="A286" s="31"/>
      <c r="B286" s="159"/>
      <c r="C286" s="160" t="s">
        <v>638</v>
      </c>
      <c r="D286" s="160" t="s">
        <v>144</v>
      </c>
      <c r="E286" s="161" t="s">
        <v>426</v>
      </c>
      <c r="F286" s="162" t="s">
        <v>427</v>
      </c>
      <c r="G286" s="163" t="s">
        <v>230</v>
      </c>
      <c r="H286" s="164">
        <v>209.49</v>
      </c>
      <c r="I286" s="165"/>
      <c r="J286" s="166">
        <f>ROUND(I286*H286,2)</f>
        <v>0</v>
      </c>
      <c r="K286" s="162" t="s">
        <v>148</v>
      </c>
      <c r="L286" s="32"/>
      <c r="M286" s="167" t="s">
        <v>1</v>
      </c>
      <c r="N286" s="168" t="s">
        <v>46</v>
      </c>
      <c r="O286" s="57"/>
      <c r="P286" s="169">
        <f>O286*H286</f>
        <v>0</v>
      </c>
      <c r="Q286" s="169">
        <v>5.0000000000000002E-5</v>
      </c>
      <c r="R286" s="169">
        <f>Q286*H286</f>
        <v>1.0474500000000001E-2</v>
      </c>
      <c r="S286" s="169">
        <v>0</v>
      </c>
      <c r="T286" s="17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1" t="s">
        <v>233</v>
      </c>
      <c r="AT286" s="171" t="s">
        <v>144</v>
      </c>
      <c r="AU286" s="171" t="s">
        <v>91</v>
      </c>
      <c r="AY286" s="16" t="s">
        <v>142</v>
      </c>
      <c r="BE286" s="172">
        <f>IF(N286="základní",J286,0)</f>
        <v>0</v>
      </c>
      <c r="BF286" s="172">
        <f>IF(N286="snížená",J286,0)</f>
        <v>0</v>
      </c>
      <c r="BG286" s="172">
        <f>IF(N286="zákl. přenesená",J286,0)</f>
        <v>0</v>
      </c>
      <c r="BH286" s="172">
        <f>IF(N286="sníž. přenesená",J286,0)</f>
        <v>0</v>
      </c>
      <c r="BI286" s="172">
        <f>IF(N286="nulová",J286,0)</f>
        <v>0</v>
      </c>
      <c r="BJ286" s="16" t="s">
        <v>21</v>
      </c>
      <c r="BK286" s="172">
        <f>ROUND(I286*H286,2)</f>
        <v>0</v>
      </c>
      <c r="BL286" s="16" t="s">
        <v>233</v>
      </c>
      <c r="BM286" s="171" t="s">
        <v>639</v>
      </c>
    </row>
    <row r="287" spans="1:65" s="2" customFormat="1" ht="10.199999999999999">
      <c r="A287" s="31"/>
      <c r="B287" s="32"/>
      <c r="C287" s="31"/>
      <c r="D287" s="173" t="s">
        <v>151</v>
      </c>
      <c r="E287" s="31"/>
      <c r="F287" s="174" t="s">
        <v>429</v>
      </c>
      <c r="G287" s="31"/>
      <c r="H287" s="31"/>
      <c r="I287" s="95"/>
      <c r="J287" s="31"/>
      <c r="K287" s="31"/>
      <c r="L287" s="32"/>
      <c r="M287" s="175"/>
      <c r="N287" s="176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151</v>
      </c>
      <c r="AU287" s="16" t="s">
        <v>91</v>
      </c>
    </row>
    <row r="288" spans="1:65" s="13" customFormat="1" ht="10.199999999999999">
      <c r="B288" s="177"/>
      <c r="D288" s="173" t="s">
        <v>153</v>
      </c>
      <c r="E288" s="178" t="s">
        <v>1</v>
      </c>
      <c r="F288" s="179" t="s">
        <v>640</v>
      </c>
      <c r="H288" s="180">
        <v>143</v>
      </c>
      <c r="I288" s="181"/>
      <c r="L288" s="177"/>
      <c r="M288" s="182"/>
      <c r="N288" s="183"/>
      <c r="O288" s="183"/>
      <c r="P288" s="183"/>
      <c r="Q288" s="183"/>
      <c r="R288" s="183"/>
      <c r="S288" s="183"/>
      <c r="T288" s="184"/>
      <c r="AT288" s="178" t="s">
        <v>153</v>
      </c>
      <c r="AU288" s="178" t="s">
        <v>91</v>
      </c>
      <c r="AV288" s="13" t="s">
        <v>91</v>
      </c>
      <c r="AW288" s="13" t="s">
        <v>36</v>
      </c>
      <c r="AX288" s="13" t="s">
        <v>81</v>
      </c>
      <c r="AY288" s="178" t="s">
        <v>142</v>
      </c>
    </row>
    <row r="289" spans="1:65" s="13" customFormat="1" ht="10.199999999999999">
      <c r="B289" s="177"/>
      <c r="D289" s="173" t="s">
        <v>153</v>
      </c>
      <c r="E289" s="178" t="s">
        <v>1</v>
      </c>
      <c r="F289" s="179" t="s">
        <v>641</v>
      </c>
      <c r="H289" s="180">
        <v>66.489999999999995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8" t="s">
        <v>153</v>
      </c>
      <c r="AU289" s="178" t="s">
        <v>91</v>
      </c>
      <c r="AV289" s="13" t="s">
        <v>91</v>
      </c>
      <c r="AW289" s="13" t="s">
        <v>36</v>
      </c>
      <c r="AX289" s="13" t="s">
        <v>81</v>
      </c>
      <c r="AY289" s="178" t="s">
        <v>142</v>
      </c>
    </row>
    <row r="290" spans="1:65" s="2" customFormat="1" ht="14.4" customHeight="1">
      <c r="A290" s="31"/>
      <c r="B290" s="159"/>
      <c r="C290" s="185" t="s">
        <v>642</v>
      </c>
      <c r="D290" s="185" t="s">
        <v>161</v>
      </c>
      <c r="E290" s="186" t="s">
        <v>432</v>
      </c>
      <c r="F290" s="187" t="s">
        <v>433</v>
      </c>
      <c r="G290" s="188" t="s">
        <v>267</v>
      </c>
      <c r="H290" s="189">
        <v>0.154</v>
      </c>
      <c r="I290" s="190"/>
      <c r="J290" s="191">
        <f>ROUND(I290*H290,2)</f>
        <v>0</v>
      </c>
      <c r="K290" s="187" t="s">
        <v>148</v>
      </c>
      <c r="L290" s="192"/>
      <c r="M290" s="193" t="s">
        <v>1</v>
      </c>
      <c r="N290" s="194" t="s">
        <v>46</v>
      </c>
      <c r="O290" s="57"/>
      <c r="P290" s="169">
        <f>O290*H290</f>
        <v>0</v>
      </c>
      <c r="Q290" s="169">
        <v>1</v>
      </c>
      <c r="R290" s="169">
        <f>Q290*H290</f>
        <v>0.154</v>
      </c>
      <c r="S290" s="169">
        <v>0</v>
      </c>
      <c r="T290" s="170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1" t="s">
        <v>393</v>
      </c>
      <c r="AT290" s="171" t="s">
        <v>161</v>
      </c>
      <c r="AU290" s="171" t="s">
        <v>91</v>
      </c>
      <c r="AY290" s="16" t="s">
        <v>142</v>
      </c>
      <c r="BE290" s="172">
        <f>IF(N290="základní",J290,0)</f>
        <v>0</v>
      </c>
      <c r="BF290" s="172">
        <f>IF(N290="snížená",J290,0)</f>
        <v>0</v>
      </c>
      <c r="BG290" s="172">
        <f>IF(N290="zákl. přenesená",J290,0)</f>
        <v>0</v>
      </c>
      <c r="BH290" s="172">
        <f>IF(N290="sníž. přenesená",J290,0)</f>
        <v>0</v>
      </c>
      <c r="BI290" s="172">
        <f>IF(N290="nulová",J290,0)</f>
        <v>0</v>
      </c>
      <c r="BJ290" s="16" t="s">
        <v>21</v>
      </c>
      <c r="BK290" s="172">
        <f>ROUND(I290*H290,2)</f>
        <v>0</v>
      </c>
      <c r="BL290" s="16" t="s">
        <v>233</v>
      </c>
      <c r="BM290" s="171" t="s">
        <v>643</v>
      </c>
    </row>
    <row r="291" spans="1:65" s="2" customFormat="1" ht="10.199999999999999">
      <c r="A291" s="31"/>
      <c r="B291" s="32"/>
      <c r="C291" s="31"/>
      <c r="D291" s="173" t="s">
        <v>151</v>
      </c>
      <c r="E291" s="31"/>
      <c r="F291" s="174" t="s">
        <v>433</v>
      </c>
      <c r="G291" s="31"/>
      <c r="H291" s="31"/>
      <c r="I291" s="95"/>
      <c r="J291" s="31"/>
      <c r="K291" s="31"/>
      <c r="L291" s="32"/>
      <c r="M291" s="175"/>
      <c r="N291" s="176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151</v>
      </c>
      <c r="AU291" s="16" t="s">
        <v>91</v>
      </c>
    </row>
    <row r="292" spans="1:65" s="2" customFormat="1" ht="19.2">
      <c r="A292" s="31"/>
      <c r="B292" s="32"/>
      <c r="C292" s="31"/>
      <c r="D292" s="173" t="s">
        <v>422</v>
      </c>
      <c r="E292" s="31"/>
      <c r="F292" s="199" t="s">
        <v>435</v>
      </c>
      <c r="G292" s="31"/>
      <c r="H292" s="31"/>
      <c r="I292" s="95"/>
      <c r="J292" s="31"/>
      <c r="K292" s="31"/>
      <c r="L292" s="32"/>
      <c r="M292" s="175"/>
      <c r="N292" s="176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422</v>
      </c>
      <c r="AU292" s="16" t="s">
        <v>91</v>
      </c>
    </row>
    <row r="293" spans="1:65" s="13" customFormat="1" ht="10.199999999999999">
      <c r="B293" s="177"/>
      <c r="D293" s="173" t="s">
        <v>153</v>
      </c>
      <c r="E293" s="178" t="s">
        <v>1</v>
      </c>
      <c r="F293" s="179" t="s">
        <v>644</v>
      </c>
      <c r="H293" s="180">
        <v>0.154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153</v>
      </c>
      <c r="AU293" s="178" t="s">
        <v>91</v>
      </c>
      <c r="AV293" s="13" t="s">
        <v>91</v>
      </c>
      <c r="AW293" s="13" t="s">
        <v>36</v>
      </c>
      <c r="AX293" s="13" t="s">
        <v>21</v>
      </c>
      <c r="AY293" s="178" t="s">
        <v>142</v>
      </c>
    </row>
    <row r="294" spans="1:65" s="2" customFormat="1" ht="14.4" customHeight="1">
      <c r="A294" s="31"/>
      <c r="B294" s="159"/>
      <c r="C294" s="185" t="s">
        <v>645</v>
      </c>
      <c r="D294" s="185" t="s">
        <v>161</v>
      </c>
      <c r="E294" s="186" t="s">
        <v>415</v>
      </c>
      <c r="F294" s="187" t="s">
        <v>646</v>
      </c>
      <c r="G294" s="188" t="s">
        <v>405</v>
      </c>
      <c r="H294" s="189">
        <v>1</v>
      </c>
      <c r="I294" s="190"/>
      <c r="J294" s="191">
        <f>ROUND(I294*H294,2)</f>
        <v>0</v>
      </c>
      <c r="K294" s="187" t="s">
        <v>1</v>
      </c>
      <c r="L294" s="192"/>
      <c r="M294" s="193" t="s">
        <v>1</v>
      </c>
      <c r="N294" s="194" t="s">
        <v>46</v>
      </c>
      <c r="O294" s="57"/>
      <c r="P294" s="169">
        <f>O294*H294</f>
        <v>0</v>
      </c>
      <c r="Q294" s="169">
        <v>6.6489999999999994E-2</v>
      </c>
      <c r="R294" s="169">
        <f>Q294*H294</f>
        <v>6.6489999999999994E-2</v>
      </c>
      <c r="S294" s="169">
        <v>0</v>
      </c>
      <c r="T294" s="170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1" t="s">
        <v>393</v>
      </c>
      <c r="AT294" s="171" t="s">
        <v>161</v>
      </c>
      <c r="AU294" s="171" t="s">
        <v>91</v>
      </c>
      <c r="AY294" s="16" t="s">
        <v>142</v>
      </c>
      <c r="BE294" s="172">
        <f>IF(N294="základní",J294,0)</f>
        <v>0</v>
      </c>
      <c r="BF294" s="172">
        <f>IF(N294="snížená",J294,0)</f>
        <v>0</v>
      </c>
      <c r="BG294" s="172">
        <f>IF(N294="zákl. přenesená",J294,0)</f>
        <v>0</v>
      </c>
      <c r="BH294" s="172">
        <f>IF(N294="sníž. přenesená",J294,0)</f>
        <v>0</v>
      </c>
      <c r="BI294" s="172">
        <f>IF(N294="nulová",J294,0)</f>
        <v>0</v>
      </c>
      <c r="BJ294" s="16" t="s">
        <v>21</v>
      </c>
      <c r="BK294" s="172">
        <f>ROUND(I294*H294,2)</f>
        <v>0</v>
      </c>
      <c r="BL294" s="16" t="s">
        <v>233</v>
      </c>
      <c r="BM294" s="171" t="s">
        <v>647</v>
      </c>
    </row>
    <row r="295" spans="1:65" s="2" customFormat="1" ht="10.199999999999999">
      <c r="A295" s="31"/>
      <c r="B295" s="32"/>
      <c r="C295" s="31"/>
      <c r="D295" s="173" t="s">
        <v>151</v>
      </c>
      <c r="E295" s="31"/>
      <c r="F295" s="174" t="s">
        <v>416</v>
      </c>
      <c r="G295" s="31"/>
      <c r="H295" s="31"/>
      <c r="I295" s="95"/>
      <c r="J295" s="31"/>
      <c r="K295" s="31"/>
      <c r="L295" s="32"/>
      <c r="M295" s="175"/>
      <c r="N295" s="176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151</v>
      </c>
      <c r="AU295" s="16" t="s">
        <v>91</v>
      </c>
    </row>
    <row r="296" spans="1:65" s="2" customFormat="1" ht="14.4" customHeight="1">
      <c r="A296" s="31"/>
      <c r="B296" s="159"/>
      <c r="C296" s="160" t="s">
        <v>648</v>
      </c>
      <c r="D296" s="160" t="s">
        <v>144</v>
      </c>
      <c r="E296" s="161" t="s">
        <v>438</v>
      </c>
      <c r="F296" s="162" t="s">
        <v>439</v>
      </c>
      <c r="G296" s="163" t="s">
        <v>267</v>
      </c>
      <c r="H296" s="164">
        <v>0.437</v>
      </c>
      <c r="I296" s="165"/>
      <c r="J296" s="166">
        <f>ROUND(I296*H296,2)</f>
        <v>0</v>
      </c>
      <c r="K296" s="162" t="s">
        <v>148</v>
      </c>
      <c r="L296" s="32"/>
      <c r="M296" s="167" t="s">
        <v>1</v>
      </c>
      <c r="N296" s="168" t="s">
        <v>46</v>
      </c>
      <c r="O296" s="57"/>
      <c r="P296" s="169">
        <f>O296*H296</f>
        <v>0</v>
      </c>
      <c r="Q296" s="169">
        <v>0</v>
      </c>
      <c r="R296" s="169">
        <f>Q296*H296</f>
        <v>0</v>
      </c>
      <c r="S296" s="169">
        <v>0</v>
      </c>
      <c r="T296" s="17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1" t="s">
        <v>233</v>
      </c>
      <c r="AT296" s="171" t="s">
        <v>144</v>
      </c>
      <c r="AU296" s="171" t="s">
        <v>91</v>
      </c>
      <c r="AY296" s="16" t="s">
        <v>142</v>
      </c>
      <c r="BE296" s="172">
        <f>IF(N296="základní",J296,0)</f>
        <v>0</v>
      </c>
      <c r="BF296" s="172">
        <f>IF(N296="snížená",J296,0)</f>
        <v>0</v>
      </c>
      <c r="BG296" s="172">
        <f>IF(N296="zákl. přenesená",J296,0)</f>
        <v>0</v>
      </c>
      <c r="BH296" s="172">
        <f>IF(N296="sníž. přenesená",J296,0)</f>
        <v>0</v>
      </c>
      <c r="BI296" s="172">
        <f>IF(N296="nulová",J296,0)</f>
        <v>0</v>
      </c>
      <c r="BJ296" s="16" t="s">
        <v>21</v>
      </c>
      <c r="BK296" s="172">
        <f>ROUND(I296*H296,2)</f>
        <v>0</v>
      </c>
      <c r="BL296" s="16" t="s">
        <v>233</v>
      </c>
      <c r="BM296" s="171" t="s">
        <v>649</v>
      </c>
    </row>
    <row r="297" spans="1:65" s="2" customFormat="1" ht="19.2">
      <c r="A297" s="31"/>
      <c r="B297" s="32"/>
      <c r="C297" s="31"/>
      <c r="D297" s="173" t="s">
        <v>151</v>
      </c>
      <c r="E297" s="31"/>
      <c r="F297" s="174" t="s">
        <v>441</v>
      </c>
      <c r="G297" s="31"/>
      <c r="H297" s="31"/>
      <c r="I297" s="95"/>
      <c r="J297" s="31"/>
      <c r="K297" s="31"/>
      <c r="L297" s="32"/>
      <c r="M297" s="175"/>
      <c r="N297" s="176"/>
      <c r="O297" s="57"/>
      <c r="P297" s="57"/>
      <c r="Q297" s="57"/>
      <c r="R297" s="57"/>
      <c r="S297" s="57"/>
      <c r="T297" s="5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151</v>
      </c>
      <c r="AU297" s="16" t="s">
        <v>91</v>
      </c>
    </row>
    <row r="298" spans="1:65" s="12" customFormat="1" ht="22.8" customHeight="1">
      <c r="B298" s="146"/>
      <c r="D298" s="147" t="s">
        <v>80</v>
      </c>
      <c r="E298" s="157" t="s">
        <v>442</v>
      </c>
      <c r="F298" s="157" t="s">
        <v>443</v>
      </c>
      <c r="I298" s="149"/>
      <c r="J298" s="158">
        <f>BK298</f>
        <v>0</v>
      </c>
      <c r="L298" s="146"/>
      <c r="M298" s="151"/>
      <c r="N298" s="152"/>
      <c r="O298" s="152"/>
      <c r="P298" s="153">
        <f>SUM(P299:P303)</f>
        <v>0</v>
      </c>
      <c r="Q298" s="152"/>
      <c r="R298" s="153">
        <f>SUM(R299:R303)</f>
        <v>1.21374E-3</v>
      </c>
      <c r="S298" s="152"/>
      <c r="T298" s="154">
        <f>SUM(T299:T303)</f>
        <v>0</v>
      </c>
      <c r="AR298" s="147" t="s">
        <v>91</v>
      </c>
      <c r="AT298" s="155" t="s">
        <v>80</v>
      </c>
      <c r="AU298" s="155" t="s">
        <v>21</v>
      </c>
      <c r="AY298" s="147" t="s">
        <v>142</v>
      </c>
      <c r="BK298" s="156">
        <f>SUM(BK299:BK303)</f>
        <v>0</v>
      </c>
    </row>
    <row r="299" spans="1:65" s="2" customFormat="1" ht="14.4" customHeight="1">
      <c r="A299" s="31"/>
      <c r="B299" s="159"/>
      <c r="C299" s="160" t="s">
        <v>650</v>
      </c>
      <c r="D299" s="160" t="s">
        <v>144</v>
      </c>
      <c r="E299" s="161" t="s">
        <v>445</v>
      </c>
      <c r="F299" s="162" t="s">
        <v>446</v>
      </c>
      <c r="G299" s="163" t="s">
        <v>224</v>
      </c>
      <c r="H299" s="164">
        <v>3.2810000000000001</v>
      </c>
      <c r="I299" s="165"/>
      <c r="J299" s="166">
        <f>ROUND(I299*H299,2)</f>
        <v>0</v>
      </c>
      <c r="K299" s="162" t="s">
        <v>148</v>
      </c>
      <c r="L299" s="32"/>
      <c r="M299" s="167" t="s">
        <v>1</v>
      </c>
      <c r="N299" s="168" t="s">
        <v>46</v>
      </c>
      <c r="O299" s="57"/>
      <c r="P299" s="169">
        <f>O299*H299</f>
        <v>0</v>
      </c>
      <c r="Q299" s="169">
        <v>1.3999999999999999E-4</v>
      </c>
      <c r="R299" s="169">
        <f>Q299*H299</f>
        <v>4.5933999999999998E-4</v>
      </c>
      <c r="S299" s="169">
        <v>0</v>
      </c>
      <c r="T299" s="170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1" t="s">
        <v>233</v>
      </c>
      <c r="AT299" s="171" t="s">
        <v>144</v>
      </c>
      <c r="AU299" s="171" t="s">
        <v>91</v>
      </c>
      <c r="AY299" s="16" t="s">
        <v>142</v>
      </c>
      <c r="BE299" s="172">
        <f>IF(N299="základní",J299,0)</f>
        <v>0</v>
      </c>
      <c r="BF299" s="172">
        <f>IF(N299="snížená",J299,0)</f>
        <v>0</v>
      </c>
      <c r="BG299" s="172">
        <f>IF(N299="zákl. přenesená",J299,0)</f>
        <v>0</v>
      </c>
      <c r="BH299" s="172">
        <f>IF(N299="sníž. přenesená",J299,0)</f>
        <v>0</v>
      </c>
      <c r="BI299" s="172">
        <f>IF(N299="nulová",J299,0)</f>
        <v>0</v>
      </c>
      <c r="BJ299" s="16" t="s">
        <v>21</v>
      </c>
      <c r="BK299" s="172">
        <f>ROUND(I299*H299,2)</f>
        <v>0</v>
      </c>
      <c r="BL299" s="16" t="s">
        <v>233</v>
      </c>
      <c r="BM299" s="171" t="s">
        <v>651</v>
      </c>
    </row>
    <row r="300" spans="1:65" s="2" customFormat="1" ht="10.199999999999999">
      <c r="A300" s="31"/>
      <c r="B300" s="32"/>
      <c r="C300" s="31"/>
      <c r="D300" s="173" t="s">
        <v>151</v>
      </c>
      <c r="E300" s="31"/>
      <c r="F300" s="174" t="s">
        <v>448</v>
      </c>
      <c r="G300" s="31"/>
      <c r="H300" s="31"/>
      <c r="I300" s="95"/>
      <c r="J300" s="31"/>
      <c r="K300" s="31"/>
      <c r="L300" s="32"/>
      <c r="M300" s="175"/>
      <c r="N300" s="176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151</v>
      </c>
      <c r="AU300" s="16" t="s">
        <v>91</v>
      </c>
    </row>
    <row r="301" spans="1:65" s="13" customFormat="1" ht="10.199999999999999">
      <c r="B301" s="177"/>
      <c r="D301" s="173" t="s">
        <v>153</v>
      </c>
      <c r="E301" s="178" t="s">
        <v>1</v>
      </c>
      <c r="F301" s="179" t="s">
        <v>652</v>
      </c>
      <c r="H301" s="180">
        <v>3.2810000000000001</v>
      </c>
      <c r="I301" s="181"/>
      <c r="L301" s="177"/>
      <c r="M301" s="182"/>
      <c r="N301" s="183"/>
      <c r="O301" s="183"/>
      <c r="P301" s="183"/>
      <c r="Q301" s="183"/>
      <c r="R301" s="183"/>
      <c r="S301" s="183"/>
      <c r="T301" s="184"/>
      <c r="AT301" s="178" t="s">
        <v>153</v>
      </c>
      <c r="AU301" s="178" t="s">
        <v>91</v>
      </c>
      <c r="AV301" s="13" t="s">
        <v>91</v>
      </c>
      <c r="AW301" s="13" t="s">
        <v>36</v>
      </c>
      <c r="AX301" s="13" t="s">
        <v>21</v>
      </c>
      <c r="AY301" s="178" t="s">
        <v>142</v>
      </c>
    </row>
    <row r="302" spans="1:65" s="2" customFormat="1" ht="14.4" customHeight="1">
      <c r="A302" s="31"/>
      <c r="B302" s="159"/>
      <c r="C302" s="160" t="s">
        <v>653</v>
      </c>
      <c r="D302" s="160" t="s">
        <v>144</v>
      </c>
      <c r="E302" s="161" t="s">
        <v>450</v>
      </c>
      <c r="F302" s="162" t="s">
        <v>451</v>
      </c>
      <c r="G302" s="163" t="s">
        <v>224</v>
      </c>
      <c r="H302" s="164">
        <v>3.28</v>
      </c>
      <c r="I302" s="165"/>
      <c r="J302" s="166">
        <f>ROUND(I302*H302,2)</f>
        <v>0</v>
      </c>
      <c r="K302" s="162" t="s">
        <v>148</v>
      </c>
      <c r="L302" s="32"/>
      <c r="M302" s="167" t="s">
        <v>1</v>
      </c>
      <c r="N302" s="168" t="s">
        <v>46</v>
      </c>
      <c r="O302" s="57"/>
      <c r="P302" s="169">
        <f>O302*H302</f>
        <v>0</v>
      </c>
      <c r="Q302" s="169">
        <v>2.3000000000000001E-4</v>
      </c>
      <c r="R302" s="169">
        <f>Q302*H302</f>
        <v>7.5440000000000001E-4</v>
      </c>
      <c r="S302" s="169">
        <v>0</v>
      </c>
      <c r="T302" s="170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1" t="s">
        <v>233</v>
      </c>
      <c r="AT302" s="171" t="s">
        <v>144</v>
      </c>
      <c r="AU302" s="171" t="s">
        <v>91</v>
      </c>
      <c r="AY302" s="16" t="s">
        <v>142</v>
      </c>
      <c r="BE302" s="172">
        <f>IF(N302="základní",J302,0)</f>
        <v>0</v>
      </c>
      <c r="BF302" s="172">
        <f>IF(N302="snížená",J302,0)</f>
        <v>0</v>
      </c>
      <c r="BG302" s="172">
        <f>IF(N302="zákl. přenesená",J302,0)</f>
        <v>0</v>
      </c>
      <c r="BH302" s="172">
        <f>IF(N302="sníž. přenesená",J302,0)</f>
        <v>0</v>
      </c>
      <c r="BI302" s="172">
        <f>IF(N302="nulová",J302,0)</f>
        <v>0</v>
      </c>
      <c r="BJ302" s="16" t="s">
        <v>21</v>
      </c>
      <c r="BK302" s="172">
        <f>ROUND(I302*H302,2)</f>
        <v>0</v>
      </c>
      <c r="BL302" s="16" t="s">
        <v>233</v>
      </c>
      <c r="BM302" s="171" t="s">
        <v>654</v>
      </c>
    </row>
    <row r="303" spans="1:65" s="2" customFormat="1" ht="10.199999999999999">
      <c r="A303" s="31"/>
      <c r="B303" s="32"/>
      <c r="C303" s="31"/>
      <c r="D303" s="173" t="s">
        <v>151</v>
      </c>
      <c r="E303" s="31"/>
      <c r="F303" s="174" t="s">
        <v>453</v>
      </c>
      <c r="G303" s="31"/>
      <c r="H303" s="31"/>
      <c r="I303" s="95"/>
      <c r="J303" s="31"/>
      <c r="K303" s="31"/>
      <c r="L303" s="32"/>
      <c r="M303" s="195"/>
      <c r="N303" s="196"/>
      <c r="O303" s="197"/>
      <c r="P303" s="197"/>
      <c r="Q303" s="197"/>
      <c r="R303" s="197"/>
      <c r="S303" s="197"/>
      <c r="T303" s="198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151</v>
      </c>
      <c r="AU303" s="16" t="s">
        <v>91</v>
      </c>
    </row>
    <row r="304" spans="1:65" s="2" customFormat="1" ht="6.9" customHeight="1">
      <c r="A304" s="31"/>
      <c r="B304" s="46"/>
      <c r="C304" s="47"/>
      <c r="D304" s="47"/>
      <c r="E304" s="47"/>
      <c r="F304" s="47"/>
      <c r="G304" s="47"/>
      <c r="H304" s="47"/>
      <c r="I304" s="119"/>
      <c r="J304" s="47"/>
      <c r="K304" s="47"/>
      <c r="L304" s="32"/>
      <c r="M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</sheetData>
  <autoFilter ref="C127:K30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655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105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ROUND((SUM(BE124:BE219)),  2)</f>
        <v>0</v>
      </c>
      <c r="G33" s="31"/>
      <c r="H33" s="31"/>
      <c r="I33" s="106">
        <v>0.21</v>
      </c>
      <c r="J33" s="105">
        <f>ROUND(((SUM(BE124:BE219))*I33),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ROUND((SUM(BF124:BF219)),  2)</f>
        <v>0</v>
      </c>
      <c r="G34" s="31"/>
      <c r="H34" s="31"/>
      <c r="I34" s="106">
        <v>0.15</v>
      </c>
      <c r="J34" s="105">
        <f>ROUND(((SUM(BF124:BF219))*I34),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ROUND((SUM(BG124:BG219)),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ROUND((SUM(BH124:BH219)),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ROUND((SUM(BI124:BI219)),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SO-05 - Bezpečnostní přeliv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J125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J126</f>
        <v>0</v>
      </c>
      <c r="L98" s="130"/>
    </row>
    <row r="99" spans="1:31" s="10" customFormat="1" ht="19.95" customHeight="1">
      <c r="B99" s="130"/>
      <c r="D99" s="131" t="s">
        <v>276</v>
      </c>
      <c r="E99" s="132"/>
      <c r="F99" s="132"/>
      <c r="G99" s="132"/>
      <c r="H99" s="132"/>
      <c r="I99" s="133"/>
      <c r="J99" s="134">
        <f>J162</f>
        <v>0</v>
      </c>
      <c r="L99" s="130"/>
    </row>
    <row r="100" spans="1:31" s="10" customFormat="1" ht="19.95" customHeight="1">
      <c r="B100" s="130"/>
      <c r="D100" s="131" t="s">
        <v>277</v>
      </c>
      <c r="E100" s="132"/>
      <c r="F100" s="132"/>
      <c r="G100" s="132"/>
      <c r="H100" s="132"/>
      <c r="I100" s="133"/>
      <c r="J100" s="134">
        <f>J166</f>
        <v>0</v>
      </c>
      <c r="L100" s="130"/>
    </row>
    <row r="101" spans="1:31" s="10" customFormat="1" ht="19.95" customHeight="1">
      <c r="B101" s="130"/>
      <c r="D101" s="131" t="s">
        <v>125</v>
      </c>
      <c r="E101" s="132"/>
      <c r="F101" s="132"/>
      <c r="G101" s="132"/>
      <c r="H101" s="132"/>
      <c r="I101" s="133"/>
      <c r="J101" s="134">
        <f>J180</f>
        <v>0</v>
      </c>
      <c r="L101" s="130"/>
    </row>
    <row r="102" spans="1:31" s="10" customFormat="1" ht="19.95" customHeight="1">
      <c r="B102" s="130"/>
      <c r="D102" s="131" t="s">
        <v>278</v>
      </c>
      <c r="E102" s="132"/>
      <c r="F102" s="132"/>
      <c r="G102" s="132"/>
      <c r="H102" s="132"/>
      <c r="I102" s="133"/>
      <c r="J102" s="134">
        <f>J192</f>
        <v>0</v>
      </c>
      <c r="L102" s="130"/>
    </row>
    <row r="103" spans="1:31" s="10" customFormat="1" ht="19.95" customHeight="1">
      <c r="B103" s="130"/>
      <c r="D103" s="131" t="s">
        <v>279</v>
      </c>
      <c r="E103" s="132"/>
      <c r="F103" s="132"/>
      <c r="G103" s="132"/>
      <c r="H103" s="132"/>
      <c r="I103" s="133"/>
      <c r="J103" s="134">
        <f>J205</f>
        <v>0</v>
      </c>
      <c r="L103" s="130"/>
    </row>
    <row r="104" spans="1:31" s="10" customFormat="1" ht="19.95" customHeight="1">
      <c r="B104" s="130"/>
      <c r="D104" s="131" t="s">
        <v>126</v>
      </c>
      <c r="E104" s="132"/>
      <c r="F104" s="132"/>
      <c r="G104" s="132"/>
      <c r="H104" s="132"/>
      <c r="I104" s="133"/>
      <c r="J104" s="134">
        <f>J215</f>
        <v>0</v>
      </c>
      <c r="L104" s="130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95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46"/>
      <c r="C106" s="47"/>
      <c r="D106" s="47"/>
      <c r="E106" s="47"/>
      <c r="F106" s="47"/>
      <c r="G106" s="47"/>
      <c r="H106" s="47"/>
      <c r="I106" s="119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" customHeight="1">
      <c r="A110" s="31"/>
      <c r="B110" s="48"/>
      <c r="C110" s="49"/>
      <c r="D110" s="49"/>
      <c r="E110" s="49"/>
      <c r="F110" s="49"/>
      <c r="G110" s="49"/>
      <c r="H110" s="49"/>
      <c r="I110" s="120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" customHeight="1">
      <c r="A111" s="31"/>
      <c r="B111" s="32"/>
      <c r="C111" s="20" t="s">
        <v>127</v>
      </c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4.4" customHeight="1">
      <c r="A114" s="31"/>
      <c r="B114" s="32"/>
      <c r="C114" s="31"/>
      <c r="D114" s="31"/>
      <c r="E114" s="253" t="str">
        <f>E7</f>
        <v>Panské rybníky Jarošov</v>
      </c>
      <c r="F114" s="254"/>
      <c r="G114" s="254"/>
      <c r="H114" s="254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116</v>
      </c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4.4" customHeight="1">
      <c r="A116" s="31"/>
      <c r="B116" s="32"/>
      <c r="C116" s="31"/>
      <c r="D116" s="31"/>
      <c r="E116" s="233" t="str">
        <f>E9</f>
        <v>SO-05 - Bezpečnostní přeliv</v>
      </c>
      <c r="F116" s="255"/>
      <c r="G116" s="255"/>
      <c r="H116" s="255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" customHeight="1">
      <c r="A117" s="31"/>
      <c r="B117" s="32"/>
      <c r="C117" s="31"/>
      <c r="D117" s="31"/>
      <c r="E117" s="31"/>
      <c r="F117" s="31"/>
      <c r="G117" s="31"/>
      <c r="H117" s="31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22</v>
      </c>
      <c r="D118" s="31"/>
      <c r="E118" s="31"/>
      <c r="F118" s="24" t="str">
        <f>F12</f>
        <v xml:space="preserve"> </v>
      </c>
      <c r="G118" s="31"/>
      <c r="H118" s="31"/>
      <c r="I118" s="96" t="s">
        <v>24</v>
      </c>
      <c r="J118" s="54" t="str">
        <f>IF(J12="","",J12)</f>
        <v>28. 11. 2016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" customHeight="1">
      <c r="A119" s="31"/>
      <c r="B119" s="32"/>
      <c r="C119" s="31"/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6.4" customHeight="1">
      <c r="A120" s="31"/>
      <c r="B120" s="32"/>
      <c r="C120" s="26" t="s">
        <v>28</v>
      </c>
      <c r="D120" s="31"/>
      <c r="E120" s="31"/>
      <c r="F120" s="24" t="str">
        <f>E15</f>
        <v>Město Litomyšl</v>
      </c>
      <c r="G120" s="31"/>
      <c r="H120" s="31"/>
      <c r="I120" s="96" t="s">
        <v>34</v>
      </c>
      <c r="J120" s="29" t="str">
        <f>E21</f>
        <v>Agroprojekce Litomyšl,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6" customHeight="1">
      <c r="A121" s="31"/>
      <c r="B121" s="32"/>
      <c r="C121" s="26" t="s">
        <v>32</v>
      </c>
      <c r="D121" s="31"/>
      <c r="E121" s="31"/>
      <c r="F121" s="24" t="str">
        <f>IF(E18="","",E18)</f>
        <v>Vyplň údaj</v>
      </c>
      <c r="G121" s="31"/>
      <c r="H121" s="31"/>
      <c r="I121" s="96" t="s">
        <v>37</v>
      </c>
      <c r="J121" s="29" t="str">
        <f>E24</f>
        <v>Vodseďálek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95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35"/>
      <c r="B123" s="136"/>
      <c r="C123" s="137" t="s">
        <v>128</v>
      </c>
      <c r="D123" s="138" t="s">
        <v>66</v>
      </c>
      <c r="E123" s="138" t="s">
        <v>62</v>
      </c>
      <c r="F123" s="138" t="s">
        <v>63</v>
      </c>
      <c r="G123" s="138" t="s">
        <v>129</v>
      </c>
      <c r="H123" s="138" t="s">
        <v>130</v>
      </c>
      <c r="I123" s="139" t="s">
        <v>131</v>
      </c>
      <c r="J123" s="138" t="s">
        <v>120</v>
      </c>
      <c r="K123" s="140" t="s">
        <v>132</v>
      </c>
      <c r="L123" s="141"/>
      <c r="M123" s="61" t="s">
        <v>1</v>
      </c>
      <c r="N123" s="62" t="s">
        <v>45</v>
      </c>
      <c r="O123" s="62" t="s">
        <v>133</v>
      </c>
      <c r="P123" s="62" t="s">
        <v>134</v>
      </c>
      <c r="Q123" s="62" t="s">
        <v>135</v>
      </c>
      <c r="R123" s="62" t="s">
        <v>136</v>
      </c>
      <c r="S123" s="62" t="s">
        <v>137</v>
      </c>
      <c r="T123" s="63" t="s">
        <v>138</v>
      </c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65" s="2" customFormat="1" ht="22.8" customHeight="1">
      <c r="A124" s="31"/>
      <c r="B124" s="32"/>
      <c r="C124" s="68" t="s">
        <v>139</v>
      </c>
      <c r="D124" s="31"/>
      <c r="E124" s="31"/>
      <c r="F124" s="31"/>
      <c r="G124" s="31"/>
      <c r="H124" s="31"/>
      <c r="I124" s="95"/>
      <c r="J124" s="142">
        <f>BK124</f>
        <v>0</v>
      </c>
      <c r="K124" s="31"/>
      <c r="L124" s="32"/>
      <c r="M124" s="64"/>
      <c r="N124" s="55"/>
      <c r="O124" s="65"/>
      <c r="P124" s="143">
        <f>P125</f>
        <v>0</v>
      </c>
      <c r="Q124" s="65"/>
      <c r="R124" s="143">
        <f>R125</f>
        <v>228.72531609999996</v>
      </c>
      <c r="S124" s="65"/>
      <c r="T124" s="144">
        <f>T125</f>
        <v>20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80</v>
      </c>
      <c r="AU124" s="16" t="s">
        <v>122</v>
      </c>
      <c r="BK124" s="145">
        <f>BK125</f>
        <v>0</v>
      </c>
    </row>
    <row r="125" spans="1:65" s="12" customFormat="1" ht="25.95" customHeight="1">
      <c r="B125" s="146"/>
      <c r="D125" s="147" t="s">
        <v>80</v>
      </c>
      <c r="E125" s="148" t="s">
        <v>140</v>
      </c>
      <c r="F125" s="148" t="s">
        <v>141</v>
      </c>
      <c r="I125" s="149"/>
      <c r="J125" s="150">
        <f>BK125</f>
        <v>0</v>
      </c>
      <c r="L125" s="146"/>
      <c r="M125" s="151"/>
      <c r="N125" s="152"/>
      <c r="O125" s="152"/>
      <c r="P125" s="153">
        <f>P126+P162+P166+P180+P192+P205+P215</f>
        <v>0</v>
      </c>
      <c r="Q125" s="152"/>
      <c r="R125" s="153">
        <f>R126+R162+R166+R180+R192+R205+R215</f>
        <v>228.72531609999996</v>
      </c>
      <c r="S125" s="152"/>
      <c r="T125" s="154">
        <f>T126+T162+T166+T180+T192+T205+T215</f>
        <v>20</v>
      </c>
      <c r="AR125" s="147" t="s">
        <v>21</v>
      </c>
      <c r="AT125" s="155" t="s">
        <v>80</v>
      </c>
      <c r="AU125" s="155" t="s">
        <v>81</v>
      </c>
      <c r="AY125" s="147" t="s">
        <v>142</v>
      </c>
      <c r="BK125" s="156">
        <f>BK126+BK162+BK166+BK180+BK192+BK205+BK215</f>
        <v>0</v>
      </c>
    </row>
    <row r="126" spans="1:65" s="12" customFormat="1" ht="22.8" customHeight="1">
      <c r="B126" s="146"/>
      <c r="D126" s="147" t="s">
        <v>80</v>
      </c>
      <c r="E126" s="157" t="s">
        <v>21</v>
      </c>
      <c r="F126" s="157" t="s">
        <v>143</v>
      </c>
      <c r="I126" s="149"/>
      <c r="J126" s="158">
        <f>BK126</f>
        <v>0</v>
      </c>
      <c r="L126" s="146"/>
      <c r="M126" s="151"/>
      <c r="N126" s="152"/>
      <c r="O126" s="152"/>
      <c r="P126" s="153">
        <f>SUM(P127:P161)</f>
        <v>0</v>
      </c>
      <c r="Q126" s="152"/>
      <c r="R126" s="153">
        <f>SUM(R127:R161)</f>
        <v>9.3300000000000002E-4</v>
      </c>
      <c r="S126" s="152"/>
      <c r="T126" s="154">
        <f>SUM(T127:T161)</f>
        <v>0</v>
      </c>
      <c r="AR126" s="147" t="s">
        <v>21</v>
      </c>
      <c r="AT126" s="155" t="s">
        <v>80</v>
      </c>
      <c r="AU126" s="155" t="s">
        <v>21</v>
      </c>
      <c r="AY126" s="147" t="s">
        <v>142</v>
      </c>
      <c r="BK126" s="156">
        <f>SUM(BK127:BK161)</f>
        <v>0</v>
      </c>
    </row>
    <row r="127" spans="1:65" s="2" customFormat="1" ht="14.4" customHeight="1">
      <c r="A127" s="31"/>
      <c r="B127" s="159"/>
      <c r="C127" s="160" t="s">
        <v>21</v>
      </c>
      <c r="D127" s="160" t="s">
        <v>144</v>
      </c>
      <c r="E127" s="161" t="s">
        <v>656</v>
      </c>
      <c r="F127" s="162" t="s">
        <v>657</v>
      </c>
      <c r="G127" s="163" t="s">
        <v>147</v>
      </c>
      <c r="H127" s="164">
        <v>102.27800000000001</v>
      </c>
      <c r="I127" s="165"/>
      <c r="J127" s="166">
        <f>ROUND(I127*H127,2)</f>
        <v>0</v>
      </c>
      <c r="K127" s="162" t="s">
        <v>148</v>
      </c>
      <c r="L127" s="32"/>
      <c r="M127" s="167" t="s">
        <v>1</v>
      </c>
      <c r="N127" s="168" t="s">
        <v>46</v>
      </c>
      <c r="O127" s="57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1" t="s">
        <v>149</v>
      </c>
      <c r="AT127" s="171" t="s">
        <v>144</v>
      </c>
      <c r="AU127" s="171" t="s">
        <v>91</v>
      </c>
      <c r="AY127" s="16" t="s">
        <v>142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16" t="s">
        <v>21</v>
      </c>
      <c r="BK127" s="172">
        <f>ROUND(I127*H127,2)</f>
        <v>0</v>
      </c>
      <c r="BL127" s="16" t="s">
        <v>149</v>
      </c>
      <c r="BM127" s="171" t="s">
        <v>658</v>
      </c>
    </row>
    <row r="128" spans="1:65" s="2" customFormat="1" ht="19.2">
      <c r="A128" s="31"/>
      <c r="B128" s="32"/>
      <c r="C128" s="31"/>
      <c r="D128" s="173" t="s">
        <v>151</v>
      </c>
      <c r="E128" s="31"/>
      <c r="F128" s="174" t="s">
        <v>659</v>
      </c>
      <c r="G128" s="31"/>
      <c r="H128" s="31"/>
      <c r="I128" s="95"/>
      <c r="J128" s="31"/>
      <c r="K128" s="31"/>
      <c r="L128" s="32"/>
      <c r="M128" s="175"/>
      <c r="N128" s="176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151</v>
      </c>
      <c r="AU128" s="16" t="s">
        <v>91</v>
      </c>
    </row>
    <row r="129" spans="1:65" s="14" customFormat="1" ht="10.199999999999999">
      <c r="B129" s="200"/>
      <c r="D129" s="173" t="s">
        <v>153</v>
      </c>
      <c r="E129" s="201" t="s">
        <v>1</v>
      </c>
      <c r="F129" s="202" t="s">
        <v>660</v>
      </c>
      <c r="H129" s="201" t="s">
        <v>1</v>
      </c>
      <c r="I129" s="203"/>
      <c r="L129" s="200"/>
      <c r="M129" s="204"/>
      <c r="N129" s="205"/>
      <c r="O129" s="205"/>
      <c r="P129" s="205"/>
      <c r="Q129" s="205"/>
      <c r="R129" s="205"/>
      <c r="S129" s="205"/>
      <c r="T129" s="206"/>
      <c r="AT129" s="201" t="s">
        <v>153</v>
      </c>
      <c r="AU129" s="201" t="s">
        <v>91</v>
      </c>
      <c r="AV129" s="14" t="s">
        <v>21</v>
      </c>
      <c r="AW129" s="14" t="s">
        <v>36</v>
      </c>
      <c r="AX129" s="14" t="s">
        <v>81</v>
      </c>
      <c r="AY129" s="201" t="s">
        <v>142</v>
      </c>
    </row>
    <row r="130" spans="1:65" s="13" customFormat="1" ht="10.199999999999999">
      <c r="B130" s="177"/>
      <c r="D130" s="173" t="s">
        <v>153</v>
      </c>
      <c r="E130" s="178" t="s">
        <v>1</v>
      </c>
      <c r="F130" s="179" t="s">
        <v>661</v>
      </c>
      <c r="H130" s="180">
        <v>30.08</v>
      </c>
      <c r="I130" s="181"/>
      <c r="L130" s="177"/>
      <c r="M130" s="182"/>
      <c r="N130" s="183"/>
      <c r="O130" s="183"/>
      <c r="P130" s="183"/>
      <c r="Q130" s="183"/>
      <c r="R130" s="183"/>
      <c r="S130" s="183"/>
      <c r="T130" s="184"/>
      <c r="AT130" s="178" t="s">
        <v>153</v>
      </c>
      <c r="AU130" s="178" t="s">
        <v>91</v>
      </c>
      <c r="AV130" s="13" t="s">
        <v>91</v>
      </c>
      <c r="AW130" s="13" t="s">
        <v>36</v>
      </c>
      <c r="AX130" s="13" t="s">
        <v>81</v>
      </c>
      <c r="AY130" s="178" t="s">
        <v>142</v>
      </c>
    </row>
    <row r="131" spans="1:65" s="13" customFormat="1" ht="10.199999999999999">
      <c r="B131" s="177"/>
      <c r="D131" s="173" t="s">
        <v>153</v>
      </c>
      <c r="E131" s="178" t="s">
        <v>1</v>
      </c>
      <c r="F131" s="179" t="s">
        <v>662</v>
      </c>
      <c r="H131" s="180">
        <v>11.45</v>
      </c>
      <c r="I131" s="181"/>
      <c r="L131" s="177"/>
      <c r="M131" s="182"/>
      <c r="N131" s="183"/>
      <c r="O131" s="183"/>
      <c r="P131" s="183"/>
      <c r="Q131" s="183"/>
      <c r="R131" s="183"/>
      <c r="S131" s="183"/>
      <c r="T131" s="184"/>
      <c r="AT131" s="178" t="s">
        <v>153</v>
      </c>
      <c r="AU131" s="178" t="s">
        <v>91</v>
      </c>
      <c r="AV131" s="13" t="s">
        <v>91</v>
      </c>
      <c r="AW131" s="13" t="s">
        <v>36</v>
      </c>
      <c r="AX131" s="13" t="s">
        <v>81</v>
      </c>
      <c r="AY131" s="178" t="s">
        <v>142</v>
      </c>
    </row>
    <row r="132" spans="1:65" s="13" customFormat="1" ht="10.199999999999999">
      <c r="B132" s="177"/>
      <c r="D132" s="173" t="s">
        <v>153</v>
      </c>
      <c r="E132" s="178" t="s">
        <v>1</v>
      </c>
      <c r="F132" s="179" t="s">
        <v>663</v>
      </c>
      <c r="H132" s="180">
        <v>60.747999999999998</v>
      </c>
      <c r="I132" s="181"/>
      <c r="L132" s="177"/>
      <c r="M132" s="182"/>
      <c r="N132" s="183"/>
      <c r="O132" s="183"/>
      <c r="P132" s="183"/>
      <c r="Q132" s="183"/>
      <c r="R132" s="183"/>
      <c r="S132" s="183"/>
      <c r="T132" s="184"/>
      <c r="AT132" s="178" t="s">
        <v>153</v>
      </c>
      <c r="AU132" s="178" t="s">
        <v>91</v>
      </c>
      <c r="AV132" s="13" t="s">
        <v>91</v>
      </c>
      <c r="AW132" s="13" t="s">
        <v>36</v>
      </c>
      <c r="AX132" s="13" t="s">
        <v>81</v>
      </c>
      <c r="AY132" s="178" t="s">
        <v>142</v>
      </c>
    </row>
    <row r="133" spans="1:65" s="2" customFormat="1" ht="14.4" customHeight="1">
      <c r="A133" s="31"/>
      <c r="B133" s="159"/>
      <c r="C133" s="160" t="s">
        <v>91</v>
      </c>
      <c r="D133" s="160" t="s">
        <v>144</v>
      </c>
      <c r="E133" s="161" t="s">
        <v>664</v>
      </c>
      <c r="F133" s="162" t="s">
        <v>665</v>
      </c>
      <c r="G133" s="163" t="s">
        <v>147</v>
      </c>
      <c r="H133" s="164">
        <v>9.06</v>
      </c>
      <c r="I133" s="165"/>
      <c r="J133" s="166">
        <f>ROUND(I133*H133,2)</f>
        <v>0</v>
      </c>
      <c r="K133" s="162" t="s">
        <v>148</v>
      </c>
      <c r="L133" s="32"/>
      <c r="M133" s="167" t="s">
        <v>1</v>
      </c>
      <c r="N133" s="168" t="s">
        <v>46</v>
      </c>
      <c r="O133" s="57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149</v>
      </c>
      <c r="AT133" s="171" t="s">
        <v>144</v>
      </c>
      <c r="AU133" s="171" t="s">
        <v>91</v>
      </c>
      <c r="AY133" s="16" t="s">
        <v>142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6" t="s">
        <v>21</v>
      </c>
      <c r="BK133" s="172">
        <f>ROUND(I133*H133,2)</f>
        <v>0</v>
      </c>
      <c r="BL133" s="16" t="s">
        <v>149</v>
      </c>
      <c r="BM133" s="171" t="s">
        <v>666</v>
      </c>
    </row>
    <row r="134" spans="1:65" s="2" customFormat="1" ht="19.2">
      <c r="A134" s="31"/>
      <c r="B134" s="32"/>
      <c r="C134" s="31"/>
      <c r="D134" s="173" t="s">
        <v>151</v>
      </c>
      <c r="E134" s="31"/>
      <c r="F134" s="174" t="s">
        <v>667</v>
      </c>
      <c r="G134" s="31"/>
      <c r="H134" s="31"/>
      <c r="I134" s="95"/>
      <c r="J134" s="31"/>
      <c r="K134" s="31"/>
      <c r="L134" s="32"/>
      <c r="M134" s="175"/>
      <c r="N134" s="176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151</v>
      </c>
      <c r="AU134" s="16" t="s">
        <v>91</v>
      </c>
    </row>
    <row r="135" spans="1:65" s="13" customFormat="1" ht="10.199999999999999">
      <c r="B135" s="177"/>
      <c r="D135" s="173" t="s">
        <v>153</v>
      </c>
      <c r="E135" s="178" t="s">
        <v>1</v>
      </c>
      <c r="F135" s="179" t="s">
        <v>668</v>
      </c>
      <c r="H135" s="180">
        <v>9.06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153</v>
      </c>
      <c r="AU135" s="178" t="s">
        <v>91</v>
      </c>
      <c r="AV135" s="13" t="s">
        <v>91</v>
      </c>
      <c r="AW135" s="13" t="s">
        <v>36</v>
      </c>
      <c r="AX135" s="13" t="s">
        <v>21</v>
      </c>
      <c r="AY135" s="178" t="s">
        <v>142</v>
      </c>
    </row>
    <row r="136" spans="1:65" s="2" customFormat="1" ht="14.4" customHeight="1">
      <c r="A136" s="31"/>
      <c r="B136" s="159"/>
      <c r="C136" s="160" t="s">
        <v>160</v>
      </c>
      <c r="D136" s="160" t="s">
        <v>144</v>
      </c>
      <c r="E136" s="161" t="s">
        <v>188</v>
      </c>
      <c r="F136" s="162" t="s">
        <v>189</v>
      </c>
      <c r="G136" s="163" t="s">
        <v>147</v>
      </c>
      <c r="H136" s="164">
        <v>61.1</v>
      </c>
      <c r="I136" s="165"/>
      <c r="J136" s="166">
        <f>ROUND(I136*H136,2)</f>
        <v>0</v>
      </c>
      <c r="K136" s="162" t="s">
        <v>148</v>
      </c>
      <c r="L136" s="32"/>
      <c r="M136" s="167" t="s">
        <v>1</v>
      </c>
      <c r="N136" s="168" t="s">
        <v>46</v>
      </c>
      <c r="O136" s="57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149</v>
      </c>
      <c r="AT136" s="171" t="s">
        <v>144</v>
      </c>
      <c r="AU136" s="171" t="s">
        <v>91</v>
      </c>
      <c r="AY136" s="16" t="s">
        <v>142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6" t="s">
        <v>21</v>
      </c>
      <c r="BK136" s="172">
        <f>ROUND(I136*H136,2)</f>
        <v>0</v>
      </c>
      <c r="BL136" s="16" t="s">
        <v>149</v>
      </c>
      <c r="BM136" s="171" t="s">
        <v>669</v>
      </c>
    </row>
    <row r="137" spans="1:65" s="2" customFormat="1" ht="19.2">
      <c r="A137" s="31"/>
      <c r="B137" s="32"/>
      <c r="C137" s="31"/>
      <c r="D137" s="173" t="s">
        <v>151</v>
      </c>
      <c r="E137" s="31"/>
      <c r="F137" s="174" t="s">
        <v>191</v>
      </c>
      <c r="G137" s="31"/>
      <c r="H137" s="31"/>
      <c r="I137" s="95"/>
      <c r="J137" s="31"/>
      <c r="K137" s="31"/>
      <c r="L137" s="32"/>
      <c r="M137" s="175"/>
      <c r="N137" s="176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151</v>
      </c>
      <c r="AU137" s="16" t="s">
        <v>91</v>
      </c>
    </row>
    <row r="138" spans="1:65" s="13" customFormat="1" ht="10.199999999999999">
      <c r="B138" s="177"/>
      <c r="D138" s="173" t="s">
        <v>153</v>
      </c>
      <c r="E138" s="178" t="s">
        <v>1</v>
      </c>
      <c r="F138" s="179" t="s">
        <v>670</v>
      </c>
      <c r="H138" s="180">
        <v>61.1</v>
      </c>
      <c r="I138" s="181"/>
      <c r="L138" s="177"/>
      <c r="M138" s="182"/>
      <c r="N138" s="183"/>
      <c r="O138" s="183"/>
      <c r="P138" s="183"/>
      <c r="Q138" s="183"/>
      <c r="R138" s="183"/>
      <c r="S138" s="183"/>
      <c r="T138" s="184"/>
      <c r="AT138" s="178" t="s">
        <v>153</v>
      </c>
      <c r="AU138" s="178" t="s">
        <v>91</v>
      </c>
      <c r="AV138" s="13" t="s">
        <v>91</v>
      </c>
      <c r="AW138" s="13" t="s">
        <v>36</v>
      </c>
      <c r="AX138" s="13" t="s">
        <v>81</v>
      </c>
      <c r="AY138" s="178" t="s">
        <v>142</v>
      </c>
    </row>
    <row r="139" spans="1:65" s="2" customFormat="1" ht="14.4" customHeight="1">
      <c r="A139" s="31"/>
      <c r="B139" s="159"/>
      <c r="C139" s="160" t="s">
        <v>149</v>
      </c>
      <c r="D139" s="160" t="s">
        <v>144</v>
      </c>
      <c r="E139" s="161" t="s">
        <v>198</v>
      </c>
      <c r="F139" s="162" t="s">
        <v>199</v>
      </c>
      <c r="G139" s="163" t="s">
        <v>147</v>
      </c>
      <c r="H139" s="164">
        <v>61.14</v>
      </c>
      <c r="I139" s="165"/>
      <c r="J139" s="166">
        <f>ROUND(I139*H139,2)</f>
        <v>0</v>
      </c>
      <c r="K139" s="162" t="s">
        <v>148</v>
      </c>
      <c r="L139" s="32"/>
      <c r="M139" s="167" t="s">
        <v>1</v>
      </c>
      <c r="N139" s="168" t="s">
        <v>46</v>
      </c>
      <c r="O139" s="57"/>
      <c r="P139" s="169">
        <f>O139*H139</f>
        <v>0</v>
      </c>
      <c r="Q139" s="169">
        <v>0</v>
      </c>
      <c r="R139" s="169">
        <f>Q139*H139</f>
        <v>0</v>
      </c>
      <c r="S139" s="169">
        <v>0</v>
      </c>
      <c r="T139" s="17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1" t="s">
        <v>149</v>
      </c>
      <c r="AT139" s="171" t="s">
        <v>144</v>
      </c>
      <c r="AU139" s="171" t="s">
        <v>91</v>
      </c>
      <c r="AY139" s="16" t="s">
        <v>142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16" t="s">
        <v>21</v>
      </c>
      <c r="BK139" s="172">
        <f>ROUND(I139*H139,2)</f>
        <v>0</v>
      </c>
      <c r="BL139" s="16" t="s">
        <v>149</v>
      </c>
      <c r="BM139" s="171" t="s">
        <v>671</v>
      </c>
    </row>
    <row r="140" spans="1:65" s="2" customFormat="1" ht="19.2">
      <c r="A140" s="31"/>
      <c r="B140" s="32"/>
      <c r="C140" s="31"/>
      <c r="D140" s="173" t="s">
        <v>151</v>
      </c>
      <c r="E140" s="31"/>
      <c r="F140" s="174" t="s">
        <v>201</v>
      </c>
      <c r="G140" s="31"/>
      <c r="H140" s="31"/>
      <c r="I140" s="95"/>
      <c r="J140" s="31"/>
      <c r="K140" s="31"/>
      <c r="L140" s="32"/>
      <c r="M140" s="175"/>
      <c r="N140" s="176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151</v>
      </c>
      <c r="AU140" s="16" t="s">
        <v>91</v>
      </c>
    </row>
    <row r="141" spans="1:65" s="13" customFormat="1" ht="10.199999999999999">
      <c r="B141" s="177"/>
      <c r="D141" s="173" t="s">
        <v>153</v>
      </c>
      <c r="E141" s="178" t="s">
        <v>1</v>
      </c>
      <c r="F141" s="179" t="s">
        <v>672</v>
      </c>
      <c r="H141" s="180">
        <v>70.2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153</v>
      </c>
      <c r="AU141" s="178" t="s">
        <v>91</v>
      </c>
      <c r="AV141" s="13" t="s">
        <v>91</v>
      </c>
      <c r="AW141" s="13" t="s">
        <v>36</v>
      </c>
      <c r="AX141" s="13" t="s">
        <v>81</v>
      </c>
      <c r="AY141" s="178" t="s">
        <v>142</v>
      </c>
    </row>
    <row r="142" spans="1:65" s="13" customFormat="1" ht="10.199999999999999">
      <c r="B142" s="177"/>
      <c r="D142" s="173" t="s">
        <v>153</v>
      </c>
      <c r="E142" s="178" t="s">
        <v>1</v>
      </c>
      <c r="F142" s="179" t="s">
        <v>673</v>
      </c>
      <c r="H142" s="180">
        <v>-9.06</v>
      </c>
      <c r="I142" s="181"/>
      <c r="L142" s="177"/>
      <c r="M142" s="182"/>
      <c r="N142" s="183"/>
      <c r="O142" s="183"/>
      <c r="P142" s="183"/>
      <c r="Q142" s="183"/>
      <c r="R142" s="183"/>
      <c r="S142" s="183"/>
      <c r="T142" s="184"/>
      <c r="AT142" s="178" t="s">
        <v>153</v>
      </c>
      <c r="AU142" s="178" t="s">
        <v>91</v>
      </c>
      <c r="AV142" s="13" t="s">
        <v>91</v>
      </c>
      <c r="AW142" s="13" t="s">
        <v>36</v>
      </c>
      <c r="AX142" s="13" t="s">
        <v>81</v>
      </c>
      <c r="AY142" s="178" t="s">
        <v>142</v>
      </c>
    </row>
    <row r="143" spans="1:65" s="2" customFormat="1" ht="14.4" customHeight="1">
      <c r="A143" s="31"/>
      <c r="B143" s="159"/>
      <c r="C143" s="160" t="s">
        <v>171</v>
      </c>
      <c r="D143" s="160" t="s">
        <v>144</v>
      </c>
      <c r="E143" s="161" t="s">
        <v>294</v>
      </c>
      <c r="F143" s="162" t="s">
        <v>295</v>
      </c>
      <c r="G143" s="163" t="s">
        <v>147</v>
      </c>
      <c r="H143" s="164">
        <v>32.119999999999997</v>
      </c>
      <c r="I143" s="165"/>
      <c r="J143" s="166">
        <f>ROUND(I143*H143,2)</f>
        <v>0</v>
      </c>
      <c r="K143" s="162" t="s">
        <v>148</v>
      </c>
      <c r="L143" s="32"/>
      <c r="M143" s="167" t="s">
        <v>1</v>
      </c>
      <c r="N143" s="168" t="s">
        <v>46</v>
      </c>
      <c r="O143" s="57"/>
      <c r="P143" s="169">
        <f>O143*H143</f>
        <v>0</v>
      </c>
      <c r="Q143" s="169">
        <v>0</v>
      </c>
      <c r="R143" s="169">
        <f>Q143*H143</f>
        <v>0</v>
      </c>
      <c r="S143" s="169">
        <v>0</v>
      </c>
      <c r="T143" s="17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1" t="s">
        <v>149</v>
      </c>
      <c r="AT143" s="171" t="s">
        <v>144</v>
      </c>
      <c r="AU143" s="171" t="s">
        <v>91</v>
      </c>
      <c r="AY143" s="16" t="s">
        <v>142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16" t="s">
        <v>21</v>
      </c>
      <c r="BK143" s="172">
        <f>ROUND(I143*H143,2)</f>
        <v>0</v>
      </c>
      <c r="BL143" s="16" t="s">
        <v>149</v>
      </c>
      <c r="BM143" s="171" t="s">
        <v>674</v>
      </c>
    </row>
    <row r="144" spans="1:65" s="2" customFormat="1" ht="19.2">
      <c r="A144" s="31"/>
      <c r="B144" s="32"/>
      <c r="C144" s="31"/>
      <c r="D144" s="173" t="s">
        <v>151</v>
      </c>
      <c r="E144" s="31"/>
      <c r="F144" s="174" t="s">
        <v>297</v>
      </c>
      <c r="G144" s="31"/>
      <c r="H144" s="31"/>
      <c r="I144" s="95"/>
      <c r="J144" s="31"/>
      <c r="K144" s="31"/>
      <c r="L144" s="32"/>
      <c r="M144" s="175"/>
      <c r="N144" s="176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151</v>
      </c>
      <c r="AU144" s="16" t="s">
        <v>91</v>
      </c>
    </row>
    <row r="145" spans="1:65" s="13" customFormat="1" ht="10.199999999999999">
      <c r="B145" s="177"/>
      <c r="D145" s="173" t="s">
        <v>153</v>
      </c>
      <c r="E145" s="178" t="s">
        <v>1</v>
      </c>
      <c r="F145" s="179" t="s">
        <v>675</v>
      </c>
      <c r="H145" s="180">
        <v>32.119999999999997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8" t="s">
        <v>153</v>
      </c>
      <c r="AU145" s="178" t="s">
        <v>91</v>
      </c>
      <c r="AV145" s="13" t="s">
        <v>91</v>
      </c>
      <c r="AW145" s="13" t="s">
        <v>36</v>
      </c>
      <c r="AX145" s="13" t="s">
        <v>21</v>
      </c>
      <c r="AY145" s="178" t="s">
        <v>142</v>
      </c>
    </row>
    <row r="146" spans="1:65" s="2" customFormat="1" ht="14.4" customHeight="1">
      <c r="A146" s="31"/>
      <c r="B146" s="159"/>
      <c r="C146" s="160" t="s">
        <v>177</v>
      </c>
      <c r="D146" s="160" t="s">
        <v>144</v>
      </c>
      <c r="E146" s="161" t="s">
        <v>676</v>
      </c>
      <c r="F146" s="162" t="s">
        <v>677</v>
      </c>
      <c r="G146" s="163" t="s">
        <v>224</v>
      </c>
      <c r="H146" s="164">
        <v>14.875</v>
      </c>
      <c r="I146" s="165"/>
      <c r="J146" s="166">
        <f>ROUND(I146*H146,2)</f>
        <v>0</v>
      </c>
      <c r="K146" s="162" t="s">
        <v>148</v>
      </c>
      <c r="L146" s="32"/>
      <c r="M146" s="167" t="s">
        <v>1</v>
      </c>
      <c r="N146" s="168" t="s">
        <v>46</v>
      </c>
      <c r="O146" s="57"/>
      <c r="P146" s="169">
        <f>O146*H146</f>
        <v>0</v>
      </c>
      <c r="Q146" s="169">
        <v>0</v>
      </c>
      <c r="R146" s="169">
        <f>Q146*H146</f>
        <v>0</v>
      </c>
      <c r="S146" s="169">
        <v>0</v>
      </c>
      <c r="T146" s="17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1" t="s">
        <v>149</v>
      </c>
      <c r="AT146" s="171" t="s">
        <v>144</v>
      </c>
      <c r="AU146" s="171" t="s">
        <v>91</v>
      </c>
      <c r="AY146" s="16" t="s">
        <v>142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16" t="s">
        <v>21</v>
      </c>
      <c r="BK146" s="172">
        <f>ROUND(I146*H146,2)</f>
        <v>0</v>
      </c>
      <c r="BL146" s="16" t="s">
        <v>149</v>
      </c>
      <c r="BM146" s="171" t="s">
        <v>678</v>
      </c>
    </row>
    <row r="147" spans="1:65" s="2" customFormat="1" ht="19.2">
      <c r="A147" s="31"/>
      <c r="B147" s="32"/>
      <c r="C147" s="31"/>
      <c r="D147" s="173" t="s">
        <v>151</v>
      </c>
      <c r="E147" s="31"/>
      <c r="F147" s="174" t="s">
        <v>679</v>
      </c>
      <c r="G147" s="31"/>
      <c r="H147" s="31"/>
      <c r="I147" s="95"/>
      <c r="J147" s="31"/>
      <c r="K147" s="31"/>
      <c r="L147" s="32"/>
      <c r="M147" s="175"/>
      <c r="N147" s="176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151</v>
      </c>
      <c r="AU147" s="16" t="s">
        <v>91</v>
      </c>
    </row>
    <row r="148" spans="1:65" s="13" customFormat="1" ht="10.199999999999999">
      <c r="B148" s="177"/>
      <c r="D148" s="173" t="s">
        <v>153</v>
      </c>
      <c r="E148" s="178" t="s">
        <v>1</v>
      </c>
      <c r="F148" s="179" t="s">
        <v>680</v>
      </c>
      <c r="H148" s="180">
        <v>14.875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8" t="s">
        <v>153</v>
      </c>
      <c r="AU148" s="178" t="s">
        <v>91</v>
      </c>
      <c r="AV148" s="13" t="s">
        <v>91</v>
      </c>
      <c r="AW148" s="13" t="s">
        <v>36</v>
      </c>
      <c r="AX148" s="13" t="s">
        <v>21</v>
      </c>
      <c r="AY148" s="178" t="s">
        <v>142</v>
      </c>
    </row>
    <row r="149" spans="1:65" s="2" customFormat="1" ht="14.4" customHeight="1">
      <c r="A149" s="31"/>
      <c r="B149" s="159"/>
      <c r="C149" s="160" t="s">
        <v>182</v>
      </c>
      <c r="D149" s="160" t="s">
        <v>144</v>
      </c>
      <c r="E149" s="161" t="s">
        <v>222</v>
      </c>
      <c r="F149" s="162" t="s">
        <v>223</v>
      </c>
      <c r="G149" s="163" t="s">
        <v>224</v>
      </c>
      <c r="H149" s="164">
        <v>14.88</v>
      </c>
      <c r="I149" s="165"/>
      <c r="J149" s="166">
        <f>ROUND(I149*H149,2)</f>
        <v>0</v>
      </c>
      <c r="K149" s="162" t="s">
        <v>148</v>
      </c>
      <c r="L149" s="32"/>
      <c r="M149" s="167" t="s">
        <v>1</v>
      </c>
      <c r="N149" s="168" t="s">
        <v>46</v>
      </c>
      <c r="O149" s="57"/>
      <c r="P149" s="169">
        <f>O149*H149</f>
        <v>0</v>
      </c>
      <c r="Q149" s="169">
        <v>0</v>
      </c>
      <c r="R149" s="169">
        <f>Q149*H149</f>
        <v>0</v>
      </c>
      <c r="S149" s="169">
        <v>0</v>
      </c>
      <c r="T149" s="17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1" t="s">
        <v>149</v>
      </c>
      <c r="AT149" s="171" t="s">
        <v>144</v>
      </c>
      <c r="AU149" s="171" t="s">
        <v>91</v>
      </c>
      <c r="AY149" s="16" t="s">
        <v>142</v>
      </c>
      <c r="BE149" s="172">
        <f>IF(N149="základní",J149,0)</f>
        <v>0</v>
      </c>
      <c r="BF149" s="172">
        <f>IF(N149="snížená",J149,0)</f>
        <v>0</v>
      </c>
      <c r="BG149" s="172">
        <f>IF(N149="zákl. přenesená",J149,0)</f>
        <v>0</v>
      </c>
      <c r="BH149" s="172">
        <f>IF(N149="sníž. přenesená",J149,0)</f>
        <v>0</v>
      </c>
      <c r="BI149" s="172">
        <f>IF(N149="nulová",J149,0)</f>
        <v>0</v>
      </c>
      <c r="BJ149" s="16" t="s">
        <v>21</v>
      </c>
      <c r="BK149" s="172">
        <f>ROUND(I149*H149,2)</f>
        <v>0</v>
      </c>
      <c r="BL149" s="16" t="s">
        <v>149</v>
      </c>
      <c r="BM149" s="171" t="s">
        <v>681</v>
      </c>
    </row>
    <row r="150" spans="1:65" s="2" customFormat="1" ht="19.2">
      <c r="A150" s="31"/>
      <c r="B150" s="32"/>
      <c r="C150" s="31"/>
      <c r="D150" s="173" t="s">
        <v>151</v>
      </c>
      <c r="E150" s="31"/>
      <c r="F150" s="174" t="s">
        <v>226</v>
      </c>
      <c r="G150" s="31"/>
      <c r="H150" s="31"/>
      <c r="I150" s="95"/>
      <c r="J150" s="31"/>
      <c r="K150" s="31"/>
      <c r="L150" s="32"/>
      <c r="M150" s="175"/>
      <c r="N150" s="176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151</v>
      </c>
      <c r="AU150" s="16" t="s">
        <v>91</v>
      </c>
    </row>
    <row r="151" spans="1:65" s="2" customFormat="1" ht="14.4" customHeight="1">
      <c r="A151" s="31"/>
      <c r="B151" s="159"/>
      <c r="C151" s="185" t="s">
        <v>164</v>
      </c>
      <c r="D151" s="185" t="s">
        <v>161</v>
      </c>
      <c r="E151" s="186" t="s">
        <v>228</v>
      </c>
      <c r="F151" s="187" t="s">
        <v>229</v>
      </c>
      <c r="G151" s="188" t="s">
        <v>230</v>
      </c>
      <c r="H151" s="189">
        <v>0.307</v>
      </c>
      <c r="I151" s="190"/>
      <c r="J151" s="191">
        <f>ROUND(I151*H151,2)</f>
        <v>0</v>
      </c>
      <c r="K151" s="187" t="s">
        <v>148</v>
      </c>
      <c r="L151" s="192"/>
      <c r="M151" s="193" t="s">
        <v>1</v>
      </c>
      <c r="N151" s="194" t="s">
        <v>46</v>
      </c>
      <c r="O151" s="57"/>
      <c r="P151" s="169">
        <f>O151*H151</f>
        <v>0</v>
      </c>
      <c r="Q151" s="169">
        <v>1E-3</v>
      </c>
      <c r="R151" s="169">
        <f>Q151*H151</f>
        <v>3.0699999999999998E-4</v>
      </c>
      <c r="S151" s="169">
        <v>0</v>
      </c>
      <c r="T151" s="17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1" t="s">
        <v>164</v>
      </c>
      <c r="AT151" s="171" t="s">
        <v>161</v>
      </c>
      <c r="AU151" s="171" t="s">
        <v>91</v>
      </c>
      <c r="AY151" s="16" t="s">
        <v>142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16" t="s">
        <v>21</v>
      </c>
      <c r="BK151" s="172">
        <f>ROUND(I151*H151,2)</f>
        <v>0</v>
      </c>
      <c r="BL151" s="16" t="s">
        <v>149</v>
      </c>
      <c r="BM151" s="171" t="s">
        <v>682</v>
      </c>
    </row>
    <row r="152" spans="1:65" s="2" customFormat="1" ht="10.199999999999999">
      <c r="A152" s="31"/>
      <c r="B152" s="32"/>
      <c r="C152" s="31"/>
      <c r="D152" s="173" t="s">
        <v>151</v>
      </c>
      <c r="E152" s="31"/>
      <c r="F152" s="174" t="s">
        <v>229</v>
      </c>
      <c r="G152" s="31"/>
      <c r="H152" s="31"/>
      <c r="I152" s="95"/>
      <c r="J152" s="31"/>
      <c r="K152" s="31"/>
      <c r="L152" s="32"/>
      <c r="M152" s="175"/>
      <c r="N152" s="176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151</v>
      </c>
      <c r="AU152" s="16" t="s">
        <v>91</v>
      </c>
    </row>
    <row r="153" spans="1:65" s="13" customFormat="1" ht="10.199999999999999">
      <c r="B153" s="177"/>
      <c r="D153" s="173" t="s">
        <v>153</v>
      </c>
      <c r="E153" s="178" t="s">
        <v>1</v>
      </c>
      <c r="F153" s="179" t="s">
        <v>683</v>
      </c>
      <c r="H153" s="180">
        <v>0.307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153</v>
      </c>
      <c r="AU153" s="178" t="s">
        <v>91</v>
      </c>
      <c r="AV153" s="13" t="s">
        <v>91</v>
      </c>
      <c r="AW153" s="13" t="s">
        <v>36</v>
      </c>
      <c r="AX153" s="13" t="s">
        <v>21</v>
      </c>
      <c r="AY153" s="178" t="s">
        <v>142</v>
      </c>
    </row>
    <row r="154" spans="1:65" s="2" customFormat="1" ht="14.4" customHeight="1">
      <c r="A154" s="31"/>
      <c r="B154" s="159"/>
      <c r="C154" s="160" t="s">
        <v>193</v>
      </c>
      <c r="D154" s="160" t="s">
        <v>144</v>
      </c>
      <c r="E154" s="161" t="s">
        <v>469</v>
      </c>
      <c r="F154" s="162" t="s">
        <v>470</v>
      </c>
      <c r="G154" s="163" t="s">
        <v>224</v>
      </c>
      <c r="H154" s="164">
        <v>30.4</v>
      </c>
      <c r="I154" s="165"/>
      <c r="J154" s="166">
        <f>ROUND(I154*H154,2)</f>
        <v>0</v>
      </c>
      <c r="K154" s="162" t="s">
        <v>148</v>
      </c>
      <c r="L154" s="32"/>
      <c r="M154" s="167" t="s">
        <v>1</v>
      </c>
      <c r="N154" s="168" t="s">
        <v>46</v>
      </c>
      <c r="O154" s="57"/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1" t="s">
        <v>149</v>
      </c>
      <c r="AT154" s="171" t="s">
        <v>144</v>
      </c>
      <c r="AU154" s="171" t="s">
        <v>91</v>
      </c>
      <c r="AY154" s="16" t="s">
        <v>142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6" t="s">
        <v>21</v>
      </c>
      <c r="BK154" s="172">
        <f>ROUND(I154*H154,2)</f>
        <v>0</v>
      </c>
      <c r="BL154" s="16" t="s">
        <v>149</v>
      </c>
      <c r="BM154" s="171" t="s">
        <v>684</v>
      </c>
    </row>
    <row r="155" spans="1:65" s="2" customFormat="1" ht="19.2">
      <c r="A155" s="31"/>
      <c r="B155" s="32"/>
      <c r="C155" s="31"/>
      <c r="D155" s="173" t="s">
        <v>151</v>
      </c>
      <c r="E155" s="31"/>
      <c r="F155" s="174" t="s">
        <v>472</v>
      </c>
      <c r="G155" s="31"/>
      <c r="H155" s="31"/>
      <c r="I155" s="95"/>
      <c r="J155" s="31"/>
      <c r="K155" s="31"/>
      <c r="L155" s="32"/>
      <c r="M155" s="175"/>
      <c r="N155" s="176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151</v>
      </c>
      <c r="AU155" s="16" t="s">
        <v>91</v>
      </c>
    </row>
    <row r="156" spans="1:65" s="2" customFormat="1" ht="14.4" customHeight="1">
      <c r="A156" s="31"/>
      <c r="B156" s="159"/>
      <c r="C156" s="185" t="s">
        <v>26</v>
      </c>
      <c r="D156" s="185" t="s">
        <v>161</v>
      </c>
      <c r="E156" s="186" t="s">
        <v>474</v>
      </c>
      <c r="F156" s="187" t="s">
        <v>475</v>
      </c>
      <c r="G156" s="188" t="s">
        <v>230</v>
      </c>
      <c r="H156" s="189">
        <v>0.626</v>
      </c>
      <c r="I156" s="190"/>
      <c r="J156" s="191">
        <f>ROUND(I156*H156,2)</f>
        <v>0</v>
      </c>
      <c r="K156" s="187" t="s">
        <v>148</v>
      </c>
      <c r="L156" s="192"/>
      <c r="M156" s="193" t="s">
        <v>1</v>
      </c>
      <c r="N156" s="194" t="s">
        <v>46</v>
      </c>
      <c r="O156" s="57"/>
      <c r="P156" s="169">
        <f>O156*H156</f>
        <v>0</v>
      </c>
      <c r="Q156" s="169">
        <v>1E-3</v>
      </c>
      <c r="R156" s="169">
        <f>Q156*H156</f>
        <v>6.2600000000000004E-4</v>
      </c>
      <c r="S156" s="169">
        <v>0</v>
      </c>
      <c r="T156" s="17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1" t="s">
        <v>164</v>
      </c>
      <c r="AT156" s="171" t="s">
        <v>161</v>
      </c>
      <c r="AU156" s="171" t="s">
        <v>91</v>
      </c>
      <c r="AY156" s="16" t="s">
        <v>142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16" t="s">
        <v>21</v>
      </c>
      <c r="BK156" s="172">
        <f>ROUND(I156*H156,2)</f>
        <v>0</v>
      </c>
      <c r="BL156" s="16" t="s">
        <v>149</v>
      </c>
      <c r="BM156" s="171" t="s">
        <v>685</v>
      </c>
    </row>
    <row r="157" spans="1:65" s="2" customFormat="1" ht="10.199999999999999">
      <c r="A157" s="31"/>
      <c r="B157" s="32"/>
      <c r="C157" s="31"/>
      <c r="D157" s="173" t="s">
        <v>151</v>
      </c>
      <c r="E157" s="31"/>
      <c r="F157" s="174" t="s">
        <v>475</v>
      </c>
      <c r="G157" s="31"/>
      <c r="H157" s="31"/>
      <c r="I157" s="95"/>
      <c r="J157" s="31"/>
      <c r="K157" s="31"/>
      <c r="L157" s="32"/>
      <c r="M157" s="175"/>
      <c r="N157" s="176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151</v>
      </c>
      <c r="AU157" s="16" t="s">
        <v>91</v>
      </c>
    </row>
    <row r="158" spans="1:65" s="13" customFormat="1" ht="10.199999999999999">
      <c r="B158" s="177"/>
      <c r="D158" s="173" t="s">
        <v>153</v>
      </c>
      <c r="E158" s="178" t="s">
        <v>1</v>
      </c>
      <c r="F158" s="179" t="s">
        <v>686</v>
      </c>
      <c r="H158" s="180">
        <v>0.626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153</v>
      </c>
      <c r="AU158" s="178" t="s">
        <v>91</v>
      </c>
      <c r="AV158" s="13" t="s">
        <v>91</v>
      </c>
      <c r="AW158" s="13" t="s">
        <v>36</v>
      </c>
      <c r="AX158" s="13" t="s">
        <v>21</v>
      </c>
      <c r="AY158" s="178" t="s">
        <v>142</v>
      </c>
    </row>
    <row r="159" spans="1:65" s="2" customFormat="1" ht="14.4" customHeight="1">
      <c r="A159" s="31"/>
      <c r="B159" s="159"/>
      <c r="C159" s="160" t="s">
        <v>203</v>
      </c>
      <c r="D159" s="160" t="s">
        <v>144</v>
      </c>
      <c r="E159" s="161" t="s">
        <v>687</v>
      </c>
      <c r="F159" s="162" t="s">
        <v>688</v>
      </c>
      <c r="G159" s="163" t="s">
        <v>224</v>
      </c>
      <c r="H159" s="164">
        <v>30.4</v>
      </c>
      <c r="I159" s="165"/>
      <c r="J159" s="166">
        <f>ROUND(I159*H159,2)</f>
        <v>0</v>
      </c>
      <c r="K159" s="162" t="s">
        <v>148</v>
      </c>
      <c r="L159" s="32"/>
      <c r="M159" s="167" t="s">
        <v>1</v>
      </c>
      <c r="N159" s="168" t="s">
        <v>46</v>
      </c>
      <c r="O159" s="57"/>
      <c r="P159" s="169">
        <f>O159*H159</f>
        <v>0</v>
      </c>
      <c r="Q159" s="169">
        <v>0</v>
      </c>
      <c r="R159" s="169">
        <f>Q159*H159</f>
        <v>0</v>
      </c>
      <c r="S159" s="169">
        <v>0</v>
      </c>
      <c r="T159" s="17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1" t="s">
        <v>149</v>
      </c>
      <c r="AT159" s="171" t="s">
        <v>144</v>
      </c>
      <c r="AU159" s="171" t="s">
        <v>91</v>
      </c>
      <c r="AY159" s="16" t="s">
        <v>142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16" t="s">
        <v>21</v>
      </c>
      <c r="BK159" s="172">
        <f>ROUND(I159*H159,2)</f>
        <v>0</v>
      </c>
      <c r="BL159" s="16" t="s">
        <v>149</v>
      </c>
      <c r="BM159" s="171" t="s">
        <v>689</v>
      </c>
    </row>
    <row r="160" spans="1:65" s="2" customFormat="1" ht="19.2">
      <c r="A160" s="31"/>
      <c r="B160" s="32"/>
      <c r="C160" s="31"/>
      <c r="D160" s="173" t="s">
        <v>151</v>
      </c>
      <c r="E160" s="31"/>
      <c r="F160" s="174" t="s">
        <v>690</v>
      </c>
      <c r="G160" s="31"/>
      <c r="H160" s="31"/>
      <c r="I160" s="95"/>
      <c r="J160" s="31"/>
      <c r="K160" s="31"/>
      <c r="L160" s="32"/>
      <c r="M160" s="175"/>
      <c r="N160" s="176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151</v>
      </c>
      <c r="AU160" s="16" t="s">
        <v>91</v>
      </c>
    </row>
    <row r="161" spans="1:65" s="13" customFormat="1" ht="10.199999999999999">
      <c r="B161" s="177"/>
      <c r="D161" s="173" t="s">
        <v>153</v>
      </c>
      <c r="E161" s="178" t="s">
        <v>1</v>
      </c>
      <c r="F161" s="179" t="s">
        <v>691</v>
      </c>
      <c r="H161" s="180">
        <v>30.4</v>
      </c>
      <c r="I161" s="181"/>
      <c r="L161" s="177"/>
      <c r="M161" s="182"/>
      <c r="N161" s="183"/>
      <c r="O161" s="183"/>
      <c r="P161" s="183"/>
      <c r="Q161" s="183"/>
      <c r="R161" s="183"/>
      <c r="S161" s="183"/>
      <c r="T161" s="184"/>
      <c r="AT161" s="178" t="s">
        <v>153</v>
      </c>
      <c r="AU161" s="178" t="s">
        <v>91</v>
      </c>
      <c r="AV161" s="13" t="s">
        <v>91</v>
      </c>
      <c r="AW161" s="13" t="s">
        <v>36</v>
      </c>
      <c r="AX161" s="13" t="s">
        <v>21</v>
      </c>
      <c r="AY161" s="178" t="s">
        <v>142</v>
      </c>
    </row>
    <row r="162" spans="1:65" s="12" customFormat="1" ht="22.8" customHeight="1">
      <c r="B162" s="146"/>
      <c r="D162" s="147" t="s">
        <v>80</v>
      </c>
      <c r="E162" s="157" t="s">
        <v>91</v>
      </c>
      <c r="F162" s="157" t="s">
        <v>300</v>
      </c>
      <c r="I162" s="149"/>
      <c r="J162" s="158">
        <f>BK162</f>
        <v>0</v>
      </c>
      <c r="L162" s="146"/>
      <c r="M162" s="151"/>
      <c r="N162" s="152"/>
      <c r="O162" s="152"/>
      <c r="P162" s="153">
        <f>SUM(P163:P165)</f>
        <v>0</v>
      </c>
      <c r="Q162" s="152"/>
      <c r="R162" s="153">
        <f>SUM(R163:R165)</f>
        <v>8.5816084200000002</v>
      </c>
      <c r="S162" s="152"/>
      <c r="T162" s="154">
        <f>SUM(T163:T165)</f>
        <v>0</v>
      </c>
      <c r="AR162" s="147" t="s">
        <v>21</v>
      </c>
      <c r="AT162" s="155" t="s">
        <v>80</v>
      </c>
      <c r="AU162" s="155" t="s">
        <v>21</v>
      </c>
      <c r="AY162" s="147" t="s">
        <v>142</v>
      </c>
      <c r="BK162" s="156">
        <f>SUM(BK163:BK165)</f>
        <v>0</v>
      </c>
    </row>
    <row r="163" spans="1:65" s="2" customFormat="1" ht="14.4" customHeight="1">
      <c r="A163" s="31"/>
      <c r="B163" s="159"/>
      <c r="C163" s="160" t="s">
        <v>208</v>
      </c>
      <c r="D163" s="160" t="s">
        <v>144</v>
      </c>
      <c r="E163" s="161" t="s">
        <v>301</v>
      </c>
      <c r="F163" s="162" t="s">
        <v>302</v>
      </c>
      <c r="G163" s="163" t="s">
        <v>147</v>
      </c>
      <c r="H163" s="164">
        <v>3.4980000000000002</v>
      </c>
      <c r="I163" s="165"/>
      <c r="J163" s="166">
        <f>ROUND(I163*H163,2)</f>
        <v>0</v>
      </c>
      <c r="K163" s="162" t="s">
        <v>148</v>
      </c>
      <c r="L163" s="32"/>
      <c r="M163" s="167" t="s">
        <v>1</v>
      </c>
      <c r="N163" s="168" t="s">
        <v>46</v>
      </c>
      <c r="O163" s="57"/>
      <c r="P163" s="169">
        <f>O163*H163</f>
        <v>0</v>
      </c>
      <c r="Q163" s="169">
        <v>2.45329</v>
      </c>
      <c r="R163" s="169">
        <f>Q163*H163</f>
        <v>8.5816084200000002</v>
      </c>
      <c r="S163" s="169">
        <v>0</v>
      </c>
      <c r="T163" s="17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1" t="s">
        <v>149</v>
      </c>
      <c r="AT163" s="171" t="s">
        <v>144</v>
      </c>
      <c r="AU163" s="171" t="s">
        <v>91</v>
      </c>
      <c r="AY163" s="16" t="s">
        <v>142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16" t="s">
        <v>21</v>
      </c>
      <c r="BK163" s="172">
        <f>ROUND(I163*H163,2)</f>
        <v>0</v>
      </c>
      <c r="BL163" s="16" t="s">
        <v>149</v>
      </c>
      <c r="BM163" s="171" t="s">
        <v>692</v>
      </c>
    </row>
    <row r="164" spans="1:65" s="2" customFormat="1" ht="10.199999999999999">
      <c r="A164" s="31"/>
      <c r="B164" s="32"/>
      <c r="C164" s="31"/>
      <c r="D164" s="173" t="s">
        <v>151</v>
      </c>
      <c r="E164" s="31"/>
      <c r="F164" s="174" t="s">
        <v>693</v>
      </c>
      <c r="G164" s="31"/>
      <c r="H164" s="31"/>
      <c r="I164" s="95"/>
      <c r="J164" s="31"/>
      <c r="K164" s="31"/>
      <c r="L164" s="32"/>
      <c r="M164" s="175"/>
      <c r="N164" s="176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151</v>
      </c>
      <c r="AU164" s="16" t="s">
        <v>91</v>
      </c>
    </row>
    <row r="165" spans="1:65" s="13" customFormat="1" ht="10.199999999999999">
      <c r="B165" s="177"/>
      <c r="D165" s="173" t="s">
        <v>153</v>
      </c>
      <c r="E165" s="178" t="s">
        <v>1</v>
      </c>
      <c r="F165" s="179" t="s">
        <v>694</v>
      </c>
      <c r="H165" s="180">
        <v>3.4980000000000002</v>
      </c>
      <c r="I165" s="181"/>
      <c r="L165" s="177"/>
      <c r="M165" s="182"/>
      <c r="N165" s="183"/>
      <c r="O165" s="183"/>
      <c r="P165" s="183"/>
      <c r="Q165" s="183"/>
      <c r="R165" s="183"/>
      <c r="S165" s="183"/>
      <c r="T165" s="184"/>
      <c r="AT165" s="178" t="s">
        <v>153</v>
      </c>
      <c r="AU165" s="178" t="s">
        <v>91</v>
      </c>
      <c r="AV165" s="13" t="s">
        <v>91</v>
      </c>
      <c r="AW165" s="13" t="s">
        <v>36</v>
      </c>
      <c r="AX165" s="13" t="s">
        <v>21</v>
      </c>
      <c r="AY165" s="178" t="s">
        <v>142</v>
      </c>
    </row>
    <row r="166" spans="1:65" s="12" customFormat="1" ht="22.8" customHeight="1">
      <c r="B166" s="146"/>
      <c r="D166" s="147" t="s">
        <v>80</v>
      </c>
      <c r="E166" s="157" t="s">
        <v>160</v>
      </c>
      <c r="F166" s="157" t="s">
        <v>306</v>
      </c>
      <c r="I166" s="149"/>
      <c r="J166" s="158">
        <f>BK166</f>
        <v>0</v>
      </c>
      <c r="L166" s="146"/>
      <c r="M166" s="151"/>
      <c r="N166" s="152"/>
      <c r="O166" s="152"/>
      <c r="P166" s="153">
        <f>SUM(P167:P179)</f>
        <v>0</v>
      </c>
      <c r="Q166" s="152"/>
      <c r="R166" s="153">
        <f>SUM(R167:R179)</f>
        <v>112.11561587999999</v>
      </c>
      <c r="S166" s="152"/>
      <c r="T166" s="154">
        <f>SUM(T167:T179)</f>
        <v>0</v>
      </c>
      <c r="AR166" s="147" t="s">
        <v>21</v>
      </c>
      <c r="AT166" s="155" t="s">
        <v>80</v>
      </c>
      <c r="AU166" s="155" t="s">
        <v>21</v>
      </c>
      <c r="AY166" s="147" t="s">
        <v>142</v>
      </c>
      <c r="BK166" s="156">
        <f>SUM(BK167:BK179)</f>
        <v>0</v>
      </c>
    </row>
    <row r="167" spans="1:65" s="2" customFormat="1" ht="14.4" customHeight="1">
      <c r="A167" s="31"/>
      <c r="B167" s="159"/>
      <c r="C167" s="160" t="s">
        <v>215</v>
      </c>
      <c r="D167" s="160" t="s">
        <v>144</v>
      </c>
      <c r="E167" s="161" t="s">
        <v>307</v>
      </c>
      <c r="F167" s="162" t="s">
        <v>308</v>
      </c>
      <c r="G167" s="163" t="s">
        <v>147</v>
      </c>
      <c r="H167" s="164">
        <v>39.433999999999997</v>
      </c>
      <c r="I167" s="165"/>
      <c r="J167" s="166">
        <f>ROUND(I167*H167,2)</f>
        <v>0</v>
      </c>
      <c r="K167" s="162" t="s">
        <v>148</v>
      </c>
      <c r="L167" s="32"/>
      <c r="M167" s="167" t="s">
        <v>1</v>
      </c>
      <c r="N167" s="168" t="s">
        <v>46</v>
      </c>
      <c r="O167" s="57"/>
      <c r="P167" s="169">
        <f>O167*H167</f>
        <v>0</v>
      </c>
      <c r="Q167" s="169">
        <v>2.8089400000000002</v>
      </c>
      <c r="R167" s="169">
        <f>Q167*H167</f>
        <v>110.76773996</v>
      </c>
      <c r="S167" s="169">
        <v>0</v>
      </c>
      <c r="T167" s="17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1" t="s">
        <v>149</v>
      </c>
      <c r="AT167" s="171" t="s">
        <v>144</v>
      </c>
      <c r="AU167" s="171" t="s">
        <v>91</v>
      </c>
      <c r="AY167" s="16" t="s">
        <v>142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16" t="s">
        <v>21</v>
      </c>
      <c r="BK167" s="172">
        <f>ROUND(I167*H167,2)</f>
        <v>0</v>
      </c>
      <c r="BL167" s="16" t="s">
        <v>149</v>
      </c>
      <c r="BM167" s="171" t="s">
        <v>695</v>
      </c>
    </row>
    <row r="168" spans="1:65" s="2" customFormat="1" ht="28.8">
      <c r="A168" s="31"/>
      <c r="B168" s="32"/>
      <c r="C168" s="31"/>
      <c r="D168" s="173" t="s">
        <v>151</v>
      </c>
      <c r="E168" s="31"/>
      <c r="F168" s="174" t="s">
        <v>310</v>
      </c>
      <c r="G168" s="31"/>
      <c r="H168" s="31"/>
      <c r="I168" s="95"/>
      <c r="J168" s="31"/>
      <c r="K168" s="31"/>
      <c r="L168" s="32"/>
      <c r="M168" s="175"/>
      <c r="N168" s="176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151</v>
      </c>
      <c r="AU168" s="16" t="s">
        <v>91</v>
      </c>
    </row>
    <row r="169" spans="1:65" s="13" customFormat="1" ht="10.199999999999999">
      <c r="B169" s="177"/>
      <c r="D169" s="173" t="s">
        <v>153</v>
      </c>
      <c r="E169" s="178" t="s">
        <v>1</v>
      </c>
      <c r="F169" s="179" t="s">
        <v>696</v>
      </c>
      <c r="H169" s="180">
        <v>19.614000000000001</v>
      </c>
      <c r="I169" s="181"/>
      <c r="L169" s="177"/>
      <c r="M169" s="182"/>
      <c r="N169" s="183"/>
      <c r="O169" s="183"/>
      <c r="P169" s="183"/>
      <c r="Q169" s="183"/>
      <c r="R169" s="183"/>
      <c r="S169" s="183"/>
      <c r="T169" s="184"/>
      <c r="AT169" s="178" t="s">
        <v>153</v>
      </c>
      <c r="AU169" s="178" t="s">
        <v>91</v>
      </c>
      <c r="AV169" s="13" t="s">
        <v>91</v>
      </c>
      <c r="AW169" s="13" t="s">
        <v>36</v>
      </c>
      <c r="AX169" s="13" t="s">
        <v>81</v>
      </c>
      <c r="AY169" s="178" t="s">
        <v>142</v>
      </c>
    </row>
    <row r="170" spans="1:65" s="13" customFormat="1" ht="10.199999999999999">
      <c r="B170" s="177"/>
      <c r="D170" s="173" t="s">
        <v>153</v>
      </c>
      <c r="E170" s="178" t="s">
        <v>1</v>
      </c>
      <c r="F170" s="179" t="s">
        <v>697</v>
      </c>
      <c r="H170" s="180">
        <v>19.82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153</v>
      </c>
      <c r="AU170" s="178" t="s">
        <v>91</v>
      </c>
      <c r="AV170" s="13" t="s">
        <v>91</v>
      </c>
      <c r="AW170" s="13" t="s">
        <v>36</v>
      </c>
      <c r="AX170" s="13" t="s">
        <v>81</v>
      </c>
      <c r="AY170" s="178" t="s">
        <v>142</v>
      </c>
    </row>
    <row r="171" spans="1:65" s="2" customFormat="1" ht="14.4" customHeight="1">
      <c r="A171" s="31"/>
      <c r="B171" s="159"/>
      <c r="C171" s="160" t="s">
        <v>221</v>
      </c>
      <c r="D171" s="160" t="s">
        <v>144</v>
      </c>
      <c r="E171" s="161" t="s">
        <v>313</v>
      </c>
      <c r="F171" s="162" t="s">
        <v>314</v>
      </c>
      <c r="G171" s="163" t="s">
        <v>224</v>
      </c>
      <c r="H171" s="164">
        <v>94.963999999999999</v>
      </c>
      <c r="I171" s="165"/>
      <c r="J171" s="166">
        <f>ROUND(I171*H171,2)</f>
        <v>0</v>
      </c>
      <c r="K171" s="162" t="s">
        <v>148</v>
      </c>
      <c r="L171" s="32"/>
      <c r="M171" s="167" t="s">
        <v>1</v>
      </c>
      <c r="N171" s="168" t="s">
        <v>46</v>
      </c>
      <c r="O171" s="57"/>
      <c r="P171" s="169">
        <f>O171*H171</f>
        <v>0</v>
      </c>
      <c r="Q171" s="169">
        <v>7.6499999999999997E-3</v>
      </c>
      <c r="R171" s="169">
        <f>Q171*H171</f>
        <v>0.72647459999999997</v>
      </c>
      <c r="S171" s="169">
        <v>0</v>
      </c>
      <c r="T171" s="17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1" t="s">
        <v>149</v>
      </c>
      <c r="AT171" s="171" t="s">
        <v>144</v>
      </c>
      <c r="AU171" s="171" t="s">
        <v>91</v>
      </c>
      <c r="AY171" s="16" t="s">
        <v>142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16" t="s">
        <v>21</v>
      </c>
      <c r="BK171" s="172">
        <f>ROUND(I171*H171,2)</f>
        <v>0</v>
      </c>
      <c r="BL171" s="16" t="s">
        <v>149</v>
      </c>
      <c r="BM171" s="171" t="s">
        <v>698</v>
      </c>
    </row>
    <row r="172" spans="1:65" s="2" customFormat="1" ht="28.8">
      <c r="A172" s="31"/>
      <c r="B172" s="32"/>
      <c r="C172" s="31"/>
      <c r="D172" s="173" t="s">
        <v>151</v>
      </c>
      <c r="E172" s="31"/>
      <c r="F172" s="174" t="s">
        <v>316</v>
      </c>
      <c r="G172" s="31"/>
      <c r="H172" s="31"/>
      <c r="I172" s="95"/>
      <c r="J172" s="31"/>
      <c r="K172" s="31"/>
      <c r="L172" s="32"/>
      <c r="M172" s="175"/>
      <c r="N172" s="176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151</v>
      </c>
      <c r="AU172" s="16" t="s">
        <v>91</v>
      </c>
    </row>
    <row r="173" spans="1:65" s="13" customFormat="1" ht="10.199999999999999">
      <c r="B173" s="177"/>
      <c r="D173" s="173" t="s">
        <v>153</v>
      </c>
      <c r="E173" s="178" t="s">
        <v>1</v>
      </c>
      <c r="F173" s="179" t="s">
        <v>699</v>
      </c>
      <c r="H173" s="180">
        <v>47.3</v>
      </c>
      <c r="I173" s="181"/>
      <c r="L173" s="177"/>
      <c r="M173" s="182"/>
      <c r="N173" s="183"/>
      <c r="O173" s="183"/>
      <c r="P173" s="183"/>
      <c r="Q173" s="183"/>
      <c r="R173" s="183"/>
      <c r="S173" s="183"/>
      <c r="T173" s="184"/>
      <c r="AT173" s="178" t="s">
        <v>153</v>
      </c>
      <c r="AU173" s="178" t="s">
        <v>91</v>
      </c>
      <c r="AV173" s="13" t="s">
        <v>91</v>
      </c>
      <c r="AW173" s="13" t="s">
        <v>36</v>
      </c>
      <c r="AX173" s="13" t="s">
        <v>81</v>
      </c>
      <c r="AY173" s="178" t="s">
        <v>142</v>
      </c>
    </row>
    <row r="174" spans="1:65" s="13" customFormat="1" ht="10.199999999999999">
      <c r="B174" s="177"/>
      <c r="D174" s="173" t="s">
        <v>153</v>
      </c>
      <c r="E174" s="178" t="s">
        <v>1</v>
      </c>
      <c r="F174" s="179" t="s">
        <v>700</v>
      </c>
      <c r="H174" s="180">
        <v>47.664000000000001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153</v>
      </c>
      <c r="AU174" s="178" t="s">
        <v>91</v>
      </c>
      <c r="AV174" s="13" t="s">
        <v>91</v>
      </c>
      <c r="AW174" s="13" t="s">
        <v>36</v>
      </c>
      <c r="AX174" s="13" t="s">
        <v>81</v>
      </c>
      <c r="AY174" s="178" t="s">
        <v>142</v>
      </c>
    </row>
    <row r="175" spans="1:65" s="2" customFormat="1" ht="14.4" customHeight="1">
      <c r="A175" s="31"/>
      <c r="B175" s="159"/>
      <c r="C175" s="160" t="s">
        <v>8</v>
      </c>
      <c r="D175" s="160" t="s">
        <v>144</v>
      </c>
      <c r="E175" s="161" t="s">
        <v>319</v>
      </c>
      <c r="F175" s="162" t="s">
        <v>320</v>
      </c>
      <c r="G175" s="163" t="s">
        <v>224</v>
      </c>
      <c r="H175" s="164">
        <v>94.96</v>
      </c>
      <c r="I175" s="165"/>
      <c r="J175" s="166">
        <f>ROUND(I175*H175,2)</f>
        <v>0</v>
      </c>
      <c r="K175" s="162" t="s">
        <v>148</v>
      </c>
      <c r="L175" s="32"/>
      <c r="M175" s="167" t="s">
        <v>1</v>
      </c>
      <c r="N175" s="168" t="s">
        <v>46</v>
      </c>
      <c r="O175" s="57"/>
      <c r="P175" s="169">
        <f>O175*H175</f>
        <v>0</v>
      </c>
      <c r="Q175" s="169">
        <v>8.5999999999999998E-4</v>
      </c>
      <c r="R175" s="169">
        <f>Q175*H175</f>
        <v>8.1665599999999991E-2</v>
      </c>
      <c r="S175" s="169">
        <v>0</v>
      </c>
      <c r="T175" s="17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1" t="s">
        <v>149</v>
      </c>
      <c r="AT175" s="171" t="s">
        <v>144</v>
      </c>
      <c r="AU175" s="171" t="s">
        <v>91</v>
      </c>
      <c r="AY175" s="16" t="s">
        <v>142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16" t="s">
        <v>21</v>
      </c>
      <c r="BK175" s="172">
        <f>ROUND(I175*H175,2)</f>
        <v>0</v>
      </c>
      <c r="BL175" s="16" t="s">
        <v>149</v>
      </c>
      <c r="BM175" s="171" t="s">
        <v>701</v>
      </c>
    </row>
    <row r="176" spans="1:65" s="2" customFormat="1" ht="28.8">
      <c r="A176" s="31"/>
      <c r="B176" s="32"/>
      <c r="C176" s="31"/>
      <c r="D176" s="173" t="s">
        <v>151</v>
      </c>
      <c r="E176" s="31"/>
      <c r="F176" s="174" t="s">
        <v>322</v>
      </c>
      <c r="G176" s="31"/>
      <c r="H176" s="31"/>
      <c r="I176" s="95"/>
      <c r="J176" s="31"/>
      <c r="K176" s="31"/>
      <c r="L176" s="32"/>
      <c r="M176" s="175"/>
      <c r="N176" s="176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151</v>
      </c>
      <c r="AU176" s="16" t="s">
        <v>91</v>
      </c>
    </row>
    <row r="177" spans="1:65" s="2" customFormat="1" ht="14.4" customHeight="1">
      <c r="A177" s="31"/>
      <c r="B177" s="159"/>
      <c r="C177" s="160" t="s">
        <v>233</v>
      </c>
      <c r="D177" s="160" t="s">
        <v>144</v>
      </c>
      <c r="E177" s="161" t="s">
        <v>323</v>
      </c>
      <c r="F177" s="162" t="s">
        <v>324</v>
      </c>
      <c r="G177" s="163" t="s">
        <v>267</v>
      </c>
      <c r="H177" s="164">
        <v>0.52400000000000002</v>
      </c>
      <c r="I177" s="165"/>
      <c r="J177" s="166">
        <f>ROUND(I177*H177,2)</f>
        <v>0</v>
      </c>
      <c r="K177" s="162" t="s">
        <v>148</v>
      </c>
      <c r="L177" s="32"/>
      <c r="M177" s="167" t="s">
        <v>1</v>
      </c>
      <c r="N177" s="168" t="s">
        <v>46</v>
      </c>
      <c r="O177" s="57"/>
      <c r="P177" s="169">
        <f>O177*H177</f>
        <v>0</v>
      </c>
      <c r="Q177" s="169">
        <v>1.03003</v>
      </c>
      <c r="R177" s="169">
        <f>Q177*H177</f>
        <v>0.53973572000000003</v>
      </c>
      <c r="S177" s="169">
        <v>0</v>
      </c>
      <c r="T177" s="17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1" t="s">
        <v>149</v>
      </c>
      <c r="AT177" s="171" t="s">
        <v>144</v>
      </c>
      <c r="AU177" s="171" t="s">
        <v>91</v>
      </c>
      <c r="AY177" s="16" t="s">
        <v>142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16" t="s">
        <v>21</v>
      </c>
      <c r="BK177" s="172">
        <f>ROUND(I177*H177,2)</f>
        <v>0</v>
      </c>
      <c r="BL177" s="16" t="s">
        <v>149</v>
      </c>
      <c r="BM177" s="171" t="s">
        <v>702</v>
      </c>
    </row>
    <row r="178" spans="1:65" s="2" customFormat="1" ht="38.4">
      <c r="A178" s="31"/>
      <c r="B178" s="32"/>
      <c r="C178" s="31"/>
      <c r="D178" s="173" t="s">
        <v>151</v>
      </c>
      <c r="E178" s="31"/>
      <c r="F178" s="174" t="s">
        <v>326</v>
      </c>
      <c r="G178" s="31"/>
      <c r="H178" s="31"/>
      <c r="I178" s="95"/>
      <c r="J178" s="31"/>
      <c r="K178" s="31"/>
      <c r="L178" s="32"/>
      <c r="M178" s="175"/>
      <c r="N178" s="176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151</v>
      </c>
      <c r="AU178" s="16" t="s">
        <v>91</v>
      </c>
    </row>
    <row r="179" spans="1:65" s="13" customFormat="1" ht="10.199999999999999">
      <c r="B179" s="177"/>
      <c r="D179" s="173" t="s">
        <v>153</v>
      </c>
      <c r="E179" s="178" t="s">
        <v>1</v>
      </c>
      <c r="F179" s="179" t="s">
        <v>703</v>
      </c>
      <c r="H179" s="180">
        <v>0.52400000000000002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153</v>
      </c>
      <c r="AU179" s="178" t="s">
        <v>91</v>
      </c>
      <c r="AV179" s="13" t="s">
        <v>91</v>
      </c>
      <c r="AW179" s="13" t="s">
        <v>36</v>
      </c>
      <c r="AX179" s="13" t="s">
        <v>21</v>
      </c>
      <c r="AY179" s="178" t="s">
        <v>142</v>
      </c>
    </row>
    <row r="180" spans="1:65" s="12" customFormat="1" ht="22.8" customHeight="1">
      <c r="B180" s="146"/>
      <c r="D180" s="147" t="s">
        <v>80</v>
      </c>
      <c r="E180" s="157" t="s">
        <v>149</v>
      </c>
      <c r="F180" s="157" t="s">
        <v>256</v>
      </c>
      <c r="I180" s="149"/>
      <c r="J180" s="158">
        <f>BK180</f>
        <v>0</v>
      </c>
      <c r="L180" s="146"/>
      <c r="M180" s="151"/>
      <c r="N180" s="152"/>
      <c r="O180" s="152"/>
      <c r="P180" s="153">
        <f>SUM(P181:P191)</f>
        <v>0</v>
      </c>
      <c r="Q180" s="152"/>
      <c r="R180" s="153">
        <f>SUM(R181:R191)</f>
        <v>108.01421119999999</v>
      </c>
      <c r="S180" s="152"/>
      <c r="T180" s="154">
        <f>SUM(T181:T191)</f>
        <v>0</v>
      </c>
      <c r="AR180" s="147" t="s">
        <v>21</v>
      </c>
      <c r="AT180" s="155" t="s">
        <v>80</v>
      </c>
      <c r="AU180" s="155" t="s">
        <v>21</v>
      </c>
      <c r="AY180" s="147" t="s">
        <v>142</v>
      </c>
      <c r="BK180" s="156">
        <f>SUM(BK181:BK191)</f>
        <v>0</v>
      </c>
    </row>
    <row r="181" spans="1:65" s="2" customFormat="1" ht="14.4" customHeight="1">
      <c r="A181" s="31"/>
      <c r="B181" s="159"/>
      <c r="C181" s="160" t="s">
        <v>239</v>
      </c>
      <c r="D181" s="160" t="s">
        <v>144</v>
      </c>
      <c r="E181" s="161" t="s">
        <v>704</v>
      </c>
      <c r="F181" s="162" t="s">
        <v>705</v>
      </c>
      <c r="G181" s="163" t="s">
        <v>224</v>
      </c>
      <c r="H181" s="164">
        <v>69.44</v>
      </c>
      <c r="I181" s="165"/>
      <c r="J181" s="166">
        <f>ROUND(I181*H181,2)</f>
        <v>0</v>
      </c>
      <c r="K181" s="162" t="s">
        <v>148</v>
      </c>
      <c r="L181" s="32"/>
      <c r="M181" s="167" t="s">
        <v>1</v>
      </c>
      <c r="N181" s="168" t="s">
        <v>46</v>
      </c>
      <c r="O181" s="57"/>
      <c r="P181" s="169">
        <f>O181*H181</f>
        <v>0</v>
      </c>
      <c r="Q181" s="169">
        <v>0.25505</v>
      </c>
      <c r="R181" s="169">
        <f>Q181*H181</f>
        <v>17.710671999999999</v>
      </c>
      <c r="S181" s="169">
        <v>0</v>
      </c>
      <c r="T181" s="17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1" t="s">
        <v>149</v>
      </c>
      <c r="AT181" s="171" t="s">
        <v>144</v>
      </c>
      <c r="AU181" s="171" t="s">
        <v>91</v>
      </c>
      <c r="AY181" s="16" t="s">
        <v>142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6" t="s">
        <v>21</v>
      </c>
      <c r="BK181" s="172">
        <f>ROUND(I181*H181,2)</f>
        <v>0</v>
      </c>
      <c r="BL181" s="16" t="s">
        <v>149</v>
      </c>
      <c r="BM181" s="171" t="s">
        <v>706</v>
      </c>
    </row>
    <row r="182" spans="1:65" s="2" customFormat="1" ht="10.199999999999999">
      <c r="A182" s="31"/>
      <c r="B182" s="32"/>
      <c r="C182" s="31"/>
      <c r="D182" s="173" t="s">
        <v>151</v>
      </c>
      <c r="E182" s="31"/>
      <c r="F182" s="174" t="s">
        <v>707</v>
      </c>
      <c r="G182" s="31"/>
      <c r="H182" s="31"/>
      <c r="I182" s="95"/>
      <c r="J182" s="31"/>
      <c r="K182" s="31"/>
      <c r="L182" s="32"/>
      <c r="M182" s="175"/>
      <c r="N182" s="176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151</v>
      </c>
      <c r="AU182" s="16" t="s">
        <v>91</v>
      </c>
    </row>
    <row r="183" spans="1:65" s="2" customFormat="1" ht="14.4" customHeight="1">
      <c r="A183" s="31"/>
      <c r="B183" s="159"/>
      <c r="C183" s="160" t="s">
        <v>244</v>
      </c>
      <c r="D183" s="160" t="s">
        <v>144</v>
      </c>
      <c r="E183" s="161" t="s">
        <v>570</v>
      </c>
      <c r="F183" s="162" t="s">
        <v>571</v>
      </c>
      <c r="G183" s="163" t="s">
        <v>147</v>
      </c>
      <c r="H183" s="164">
        <v>18.13</v>
      </c>
      <c r="I183" s="165"/>
      <c r="J183" s="166">
        <f>ROUND(I183*H183,2)</f>
        <v>0</v>
      </c>
      <c r="K183" s="162" t="s">
        <v>148</v>
      </c>
      <c r="L183" s="32"/>
      <c r="M183" s="167" t="s">
        <v>1</v>
      </c>
      <c r="N183" s="168" t="s">
        <v>46</v>
      </c>
      <c r="O183" s="57"/>
      <c r="P183" s="169">
        <f>O183*H183</f>
        <v>0</v>
      </c>
      <c r="Q183" s="169">
        <v>2.13408</v>
      </c>
      <c r="R183" s="169">
        <f>Q183*H183</f>
        <v>38.690870399999994</v>
      </c>
      <c r="S183" s="169">
        <v>0</v>
      </c>
      <c r="T183" s="17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1" t="s">
        <v>149</v>
      </c>
      <c r="AT183" s="171" t="s">
        <v>144</v>
      </c>
      <c r="AU183" s="171" t="s">
        <v>91</v>
      </c>
      <c r="AY183" s="16" t="s">
        <v>142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6" t="s">
        <v>21</v>
      </c>
      <c r="BK183" s="172">
        <f>ROUND(I183*H183,2)</f>
        <v>0</v>
      </c>
      <c r="BL183" s="16" t="s">
        <v>149</v>
      </c>
      <c r="BM183" s="171" t="s">
        <v>708</v>
      </c>
    </row>
    <row r="184" spans="1:65" s="2" customFormat="1" ht="19.2">
      <c r="A184" s="31"/>
      <c r="B184" s="32"/>
      <c r="C184" s="31"/>
      <c r="D184" s="173" t="s">
        <v>151</v>
      </c>
      <c r="E184" s="31"/>
      <c r="F184" s="174" t="s">
        <v>573</v>
      </c>
      <c r="G184" s="31"/>
      <c r="H184" s="31"/>
      <c r="I184" s="95"/>
      <c r="J184" s="31"/>
      <c r="K184" s="31"/>
      <c r="L184" s="32"/>
      <c r="M184" s="175"/>
      <c r="N184" s="176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151</v>
      </c>
      <c r="AU184" s="16" t="s">
        <v>91</v>
      </c>
    </row>
    <row r="185" spans="1:65" s="13" customFormat="1" ht="10.199999999999999">
      <c r="B185" s="177"/>
      <c r="D185" s="173" t="s">
        <v>153</v>
      </c>
      <c r="E185" s="178" t="s">
        <v>1</v>
      </c>
      <c r="F185" s="179" t="s">
        <v>709</v>
      </c>
      <c r="H185" s="180">
        <v>18.13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8" t="s">
        <v>153</v>
      </c>
      <c r="AU185" s="178" t="s">
        <v>91</v>
      </c>
      <c r="AV185" s="13" t="s">
        <v>91</v>
      </c>
      <c r="AW185" s="13" t="s">
        <v>36</v>
      </c>
      <c r="AX185" s="13" t="s">
        <v>21</v>
      </c>
      <c r="AY185" s="178" t="s">
        <v>142</v>
      </c>
    </row>
    <row r="186" spans="1:65" s="2" customFormat="1" ht="14.4" customHeight="1">
      <c r="A186" s="31"/>
      <c r="B186" s="159"/>
      <c r="C186" s="160" t="s">
        <v>250</v>
      </c>
      <c r="D186" s="160" t="s">
        <v>144</v>
      </c>
      <c r="E186" s="161" t="s">
        <v>576</v>
      </c>
      <c r="F186" s="162" t="s">
        <v>577</v>
      </c>
      <c r="G186" s="163" t="s">
        <v>224</v>
      </c>
      <c r="H186" s="164">
        <v>45.325000000000003</v>
      </c>
      <c r="I186" s="165"/>
      <c r="J186" s="166">
        <f>ROUND(I186*H186,2)</f>
        <v>0</v>
      </c>
      <c r="K186" s="162" t="s">
        <v>148</v>
      </c>
      <c r="L186" s="32"/>
      <c r="M186" s="167" t="s">
        <v>1</v>
      </c>
      <c r="N186" s="168" t="s">
        <v>46</v>
      </c>
      <c r="O186" s="57"/>
      <c r="P186" s="169">
        <f>O186*H186</f>
        <v>0</v>
      </c>
      <c r="Q186" s="169">
        <v>0</v>
      </c>
      <c r="R186" s="169">
        <f>Q186*H186</f>
        <v>0</v>
      </c>
      <c r="S186" s="169">
        <v>0</v>
      </c>
      <c r="T186" s="17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1" t="s">
        <v>149</v>
      </c>
      <c r="AT186" s="171" t="s">
        <v>144</v>
      </c>
      <c r="AU186" s="171" t="s">
        <v>91</v>
      </c>
      <c r="AY186" s="16" t="s">
        <v>142</v>
      </c>
      <c r="BE186" s="172">
        <f>IF(N186="základní",J186,0)</f>
        <v>0</v>
      </c>
      <c r="BF186" s="172">
        <f>IF(N186="snížená",J186,0)</f>
        <v>0</v>
      </c>
      <c r="BG186" s="172">
        <f>IF(N186="zákl. přenesená",J186,0)</f>
        <v>0</v>
      </c>
      <c r="BH186" s="172">
        <f>IF(N186="sníž. přenesená",J186,0)</f>
        <v>0</v>
      </c>
      <c r="BI186" s="172">
        <f>IF(N186="nulová",J186,0)</f>
        <v>0</v>
      </c>
      <c r="BJ186" s="16" t="s">
        <v>21</v>
      </c>
      <c r="BK186" s="172">
        <f>ROUND(I186*H186,2)</f>
        <v>0</v>
      </c>
      <c r="BL186" s="16" t="s">
        <v>149</v>
      </c>
      <c r="BM186" s="171" t="s">
        <v>710</v>
      </c>
    </row>
    <row r="187" spans="1:65" s="2" customFormat="1" ht="19.2">
      <c r="A187" s="31"/>
      <c r="B187" s="32"/>
      <c r="C187" s="31"/>
      <c r="D187" s="173" t="s">
        <v>151</v>
      </c>
      <c r="E187" s="31"/>
      <c r="F187" s="174" t="s">
        <v>579</v>
      </c>
      <c r="G187" s="31"/>
      <c r="H187" s="31"/>
      <c r="I187" s="95"/>
      <c r="J187" s="31"/>
      <c r="K187" s="31"/>
      <c r="L187" s="32"/>
      <c r="M187" s="175"/>
      <c r="N187" s="176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151</v>
      </c>
      <c r="AU187" s="16" t="s">
        <v>91</v>
      </c>
    </row>
    <row r="188" spans="1:65" s="13" customFormat="1" ht="10.199999999999999">
      <c r="B188" s="177"/>
      <c r="D188" s="173" t="s">
        <v>153</v>
      </c>
      <c r="E188" s="178" t="s">
        <v>1</v>
      </c>
      <c r="F188" s="179" t="s">
        <v>711</v>
      </c>
      <c r="H188" s="180">
        <v>45.325000000000003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153</v>
      </c>
      <c r="AU188" s="178" t="s">
        <v>91</v>
      </c>
      <c r="AV188" s="13" t="s">
        <v>91</v>
      </c>
      <c r="AW188" s="13" t="s">
        <v>36</v>
      </c>
      <c r="AX188" s="13" t="s">
        <v>21</v>
      </c>
      <c r="AY188" s="178" t="s">
        <v>142</v>
      </c>
    </row>
    <row r="189" spans="1:65" s="2" customFormat="1" ht="14.4" customHeight="1">
      <c r="A189" s="31"/>
      <c r="B189" s="159"/>
      <c r="C189" s="160" t="s">
        <v>257</v>
      </c>
      <c r="D189" s="160" t="s">
        <v>144</v>
      </c>
      <c r="E189" s="161" t="s">
        <v>712</v>
      </c>
      <c r="F189" s="162" t="s">
        <v>713</v>
      </c>
      <c r="G189" s="163" t="s">
        <v>224</v>
      </c>
      <c r="H189" s="164">
        <v>69.44</v>
      </c>
      <c r="I189" s="165"/>
      <c r="J189" s="166">
        <f>ROUND(I189*H189,2)</f>
        <v>0</v>
      </c>
      <c r="K189" s="162" t="s">
        <v>148</v>
      </c>
      <c r="L189" s="32"/>
      <c r="M189" s="167" t="s">
        <v>1</v>
      </c>
      <c r="N189" s="168" t="s">
        <v>46</v>
      </c>
      <c r="O189" s="57"/>
      <c r="P189" s="169">
        <f>O189*H189</f>
        <v>0</v>
      </c>
      <c r="Q189" s="169">
        <v>0.74326999999999999</v>
      </c>
      <c r="R189" s="169">
        <f>Q189*H189</f>
        <v>51.612668799999994</v>
      </c>
      <c r="S189" s="169">
        <v>0</v>
      </c>
      <c r="T189" s="17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1" t="s">
        <v>149</v>
      </c>
      <c r="AT189" s="171" t="s">
        <v>144</v>
      </c>
      <c r="AU189" s="171" t="s">
        <v>91</v>
      </c>
      <c r="AY189" s="16" t="s">
        <v>142</v>
      </c>
      <c r="BE189" s="172">
        <f>IF(N189="základní",J189,0)</f>
        <v>0</v>
      </c>
      <c r="BF189" s="172">
        <f>IF(N189="snížená",J189,0)</f>
        <v>0</v>
      </c>
      <c r="BG189" s="172">
        <f>IF(N189="zákl. přenesená",J189,0)</f>
        <v>0</v>
      </c>
      <c r="BH189" s="172">
        <f>IF(N189="sníž. přenesená",J189,0)</f>
        <v>0</v>
      </c>
      <c r="BI189" s="172">
        <f>IF(N189="nulová",J189,0)</f>
        <v>0</v>
      </c>
      <c r="BJ189" s="16" t="s">
        <v>21</v>
      </c>
      <c r="BK189" s="172">
        <f>ROUND(I189*H189,2)</f>
        <v>0</v>
      </c>
      <c r="BL189" s="16" t="s">
        <v>149</v>
      </c>
      <c r="BM189" s="171" t="s">
        <v>714</v>
      </c>
    </row>
    <row r="190" spans="1:65" s="2" customFormat="1" ht="19.2">
      <c r="A190" s="31"/>
      <c r="B190" s="32"/>
      <c r="C190" s="31"/>
      <c r="D190" s="173" t="s">
        <v>151</v>
      </c>
      <c r="E190" s="31"/>
      <c r="F190" s="174" t="s">
        <v>715</v>
      </c>
      <c r="G190" s="31"/>
      <c r="H190" s="31"/>
      <c r="I190" s="95"/>
      <c r="J190" s="31"/>
      <c r="K190" s="31"/>
      <c r="L190" s="32"/>
      <c r="M190" s="175"/>
      <c r="N190" s="176"/>
      <c r="O190" s="57"/>
      <c r="P190" s="57"/>
      <c r="Q190" s="57"/>
      <c r="R190" s="57"/>
      <c r="S190" s="57"/>
      <c r="T190" s="58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151</v>
      </c>
      <c r="AU190" s="16" t="s">
        <v>91</v>
      </c>
    </row>
    <row r="191" spans="1:65" s="13" customFormat="1" ht="10.199999999999999">
      <c r="B191" s="177"/>
      <c r="D191" s="173" t="s">
        <v>153</v>
      </c>
      <c r="E191" s="178" t="s">
        <v>1</v>
      </c>
      <c r="F191" s="179" t="s">
        <v>716</v>
      </c>
      <c r="H191" s="180">
        <v>69.44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8" t="s">
        <v>153</v>
      </c>
      <c r="AU191" s="178" t="s">
        <v>91</v>
      </c>
      <c r="AV191" s="13" t="s">
        <v>91</v>
      </c>
      <c r="AW191" s="13" t="s">
        <v>36</v>
      </c>
      <c r="AX191" s="13" t="s">
        <v>21</v>
      </c>
      <c r="AY191" s="178" t="s">
        <v>142</v>
      </c>
    </row>
    <row r="192" spans="1:65" s="12" customFormat="1" ht="22.8" customHeight="1">
      <c r="B192" s="146"/>
      <c r="D192" s="147" t="s">
        <v>80</v>
      </c>
      <c r="E192" s="157" t="s">
        <v>193</v>
      </c>
      <c r="F192" s="157" t="s">
        <v>336</v>
      </c>
      <c r="I192" s="149"/>
      <c r="J192" s="158">
        <f>BK192</f>
        <v>0</v>
      </c>
      <c r="L192" s="146"/>
      <c r="M192" s="151"/>
      <c r="N192" s="152"/>
      <c r="O192" s="152"/>
      <c r="P192" s="153">
        <f>SUM(P193:P204)</f>
        <v>0</v>
      </c>
      <c r="Q192" s="152"/>
      <c r="R192" s="153">
        <f>SUM(R193:R204)</f>
        <v>1.29476E-2</v>
      </c>
      <c r="S192" s="152"/>
      <c r="T192" s="154">
        <f>SUM(T193:T204)</f>
        <v>20</v>
      </c>
      <c r="AR192" s="147" t="s">
        <v>21</v>
      </c>
      <c r="AT192" s="155" t="s">
        <v>80</v>
      </c>
      <c r="AU192" s="155" t="s">
        <v>21</v>
      </c>
      <c r="AY192" s="147" t="s">
        <v>142</v>
      </c>
      <c r="BK192" s="156">
        <f>SUM(BK193:BK204)</f>
        <v>0</v>
      </c>
    </row>
    <row r="193" spans="1:65" s="2" customFormat="1" ht="14.4" customHeight="1">
      <c r="A193" s="31"/>
      <c r="B193" s="159"/>
      <c r="C193" s="160" t="s">
        <v>7</v>
      </c>
      <c r="D193" s="160" t="s">
        <v>144</v>
      </c>
      <c r="E193" s="161" t="s">
        <v>717</v>
      </c>
      <c r="F193" s="162" t="s">
        <v>718</v>
      </c>
      <c r="G193" s="163" t="s">
        <v>224</v>
      </c>
      <c r="H193" s="164">
        <v>8.1199999999999992</v>
      </c>
      <c r="I193" s="165"/>
      <c r="J193" s="166">
        <f>ROUND(I193*H193,2)</f>
        <v>0</v>
      </c>
      <c r="K193" s="162" t="s">
        <v>148</v>
      </c>
      <c r="L193" s="32"/>
      <c r="M193" s="167" t="s">
        <v>1</v>
      </c>
      <c r="N193" s="168" t="s">
        <v>46</v>
      </c>
      <c r="O193" s="57"/>
      <c r="P193" s="169">
        <f>O193*H193</f>
        <v>0</v>
      </c>
      <c r="Q193" s="169">
        <v>6.3000000000000003E-4</v>
      </c>
      <c r="R193" s="169">
        <f>Q193*H193</f>
        <v>5.1155999999999997E-3</v>
      </c>
      <c r="S193" s="169">
        <v>0</v>
      </c>
      <c r="T193" s="17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1" t="s">
        <v>149</v>
      </c>
      <c r="AT193" s="171" t="s">
        <v>144</v>
      </c>
      <c r="AU193" s="171" t="s">
        <v>91</v>
      </c>
      <c r="AY193" s="16" t="s">
        <v>142</v>
      </c>
      <c r="BE193" s="172">
        <f>IF(N193="základní",J193,0)</f>
        <v>0</v>
      </c>
      <c r="BF193" s="172">
        <f>IF(N193="snížená",J193,0)</f>
        <v>0</v>
      </c>
      <c r="BG193" s="172">
        <f>IF(N193="zákl. přenesená",J193,0)</f>
        <v>0</v>
      </c>
      <c r="BH193" s="172">
        <f>IF(N193="sníž. přenesená",J193,0)</f>
        <v>0</v>
      </c>
      <c r="BI193" s="172">
        <f>IF(N193="nulová",J193,0)</f>
        <v>0</v>
      </c>
      <c r="BJ193" s="16" t="s">
        <v>21</v>
      </c>
      <c r="BK193" s="172">
        <f>ROUND(I193*H193,2)</f>
        <v>0</v>
      </c>
      <c r="BL193" s="16" t="s">
        <v>149</v>
      </c>
      <c r="BM193" s="171" t="s">
        <v>719</v>
      </c>
    </row>
    <row r="194" spans="1:65" s="2" customFormat="1" ht="10.199999999999999">
      <c r="A194" s="31"/>
      <c r="B194" s="32"/>
      <c r="C194" s="31"/>
      <c r="D194" s="173" t="s">
        <v>151</v>
      </c>
      <c r="E194" s="31"/>
      <c r="F194" s="174" t="s">
        <v>720</v>
      </c>
      <c r="G194" s="31"/>
      <c r="H194" s="31"/>
      <c r="I194" s="95"/>
      <c r="J194" s="31"/>
      <c r="K194" s="31"/>
      <c r="L194" s="32"/>
      <c r="M194" s="175"/>
      <c r="N194" s="176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151</v>
      </c>
      <c r="AU194" s="16" t="s">
        <v>91</v>
      </c>
    </row>
    <row r="195" spans="1:65" s="13" customFormat="1" ht="10.199999999999999">
      <c r="B195" s="177"/>
      <c r="D195" s="173" t="s">
        <v>153</v>
      </c>
      <c r="E195" s="178" t="s">
        <v>1</v>
      </c>
      <c r="F195" s="179" t="s">
        <v>721</v>
      </c>
      <c r="H195" s="180">
        <v>8.1199999999999992</v>
      </c>
      <c r="I195" s="181"/>
      <c r="L195" s="177"/>
      <c r="M195" s="182"/>
      <c r="N195" s="183"/>
      <c r="O195" s="183"/>
      <c r="P195" s="183"/>
      <c r="Q195" s="183"/>
      <c r="R195" s="183"/>
      <c r="S195" s="183"/>
      <c r="T195" s="184"/>
      <c r="AT195" s="178" t="s">
        <v>153</v>
      </c>
      <c r="AU195" s="178" t="s">
        <v>91</v>
      </c>
      <c r="AV195" s="13" t="s">
        <v>91</v>
      </c>
      <c r="AW195" s="13" t="s">
        <v>36</v>
      </c>
      <c r="AX195" s="13" t="s">
        <v>21</v>
      </c>
      <c r="AY195" s="178" t="s">
        <v>142</v>
      </c>
    </row>
    <row r="196" spans="1:65" s="2" customFormat="1" ht="14.4" customHeight="1">
      <c r="A196" s="31"/>
      <c r="B196" s="159"/>
      <c r="C196" s="160" t="s">
        <v>270</v>
      </c>
      <c r="D196" s="160" t="s">
        <v>144</v>
      </c>
      <c r="E196" s="161" t="s">
        <v>722</v>
      </c>
      <c r="F196" s="162" t="s">
        <v>723</v>
      </c>
      <c r="G196" s="163" t="s">
        <v>331</v>
      </c>
      <c r="H196" s="164">
        <v>11.6</v>
      </c>
      <c r="I196" s="165"/>
      <c r="J196" s="166">
        <f>ROUND(I196*H196,2)</f>
        <v>0</v>
      </c>
      <c r="K196" s="162" t="s">
        <v>148</v>
      </c>
      <c r="L196" s="32"/>
      <c r="M196" s="167" t="s">
        <v>1</v>
      </c>
      <c r="N196" s="168" t="s">
        <v>46</v>
      </c>
      <c r="O196" s="57"/>
      <c r="P196" s="169">
        <f>O196*H196</f>
        <v>0</v>
      </c>
      <c r="Q196" s="169">
        <v>2.9999999999999997E-4</v>
      </c>
      <c r="R196" s="169">
        <f>Q196*H196</f>
        <v>3.4799999999999996E-3</v>
      </c>
      <c r="S196" s="169">
        <v>0</v>
      </c>
      <c r="T196" s="17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1" t="s">
        <v>149</v>
      </c>
      <c r="AT196" s="171" t="s">
        <v>144</v>
      </c>
      <c r="AU196" s="171" t="s">
        <v>91</v>
      </c>
      <c r="AY196" s="16" t="s">
        <v>142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16" t="s">
        <v>21</v>
      </c>
      <c r="BK196" s="172">
        <f>ROUND(I196*H196,2)</f>
        <v>0</v>
      </c>
      <c r="BL196" s="16" t="s">
        <v>149</v>
      </c>
      <c r="BM196" s="171" t="s">
        <v>724</v>
      </c>
    </row>
    <row r="197" spans="1:65" s="2" customFormat="1" ht="10.199999999999999">
      <c r="A197" s="31"/>
      <c r="B197" s="32"/>
      <c r="C197" s="31"/>
      <c r="D197" s="173" t="s">
        <v>151</v>
      </c>
      <c r="E197" s="31"/>
      <c r="F197" s="174" t="s">
        <v>725</v>
      </c>
      <c r="G197" s="31"/>
      <c r="H197" s="31"/>
      <c r="I197" s="95"/>
      <c r="J197" s="31"/>
      <c r="K197" s="31"/>
      <c r="L197" s="32"/>
      <c r="M197" s="175"/>
      <c r="N197" s="176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151</v>
      </c>
      <c r="AU197" s="16" t="s">
        <v>91</v>
      </c>
    </row>
    <row r="198" spans="1:65" s="13" customFormat="1" ht="10.199999999999999">
      <c r="B198" s="177"/>
      <c r="D198" s="173" t="s">
        <v>153</v>
      </c>
      <c r="E198" s="178" t="s">
        <v>1</v>
      </c>
      <c r="F198" s="179" t="s">
        <v>726</v>
      </c>
      <c r="H198" s="180">
        <v>11.6</v>
      </c>
      <c r="I198" s="181"/>
      <c r="L198" s="177"/>
      <c r="M198" s="182"/>
      <c r="N198" s="183"/>
      <c r="O198" s="183"/>
      <c r="P198" s="183"/>
      <c r="Q198" s="183"/>
      <c r="R198" s="183"/>
      <c r="S198" s="183"/>
      <c r="T198" s="184"/>
      <c r="AT198" s="178" t="s">
        <v>153</v>
      </c>
      <c r="AU198" s="178" t="s">
        <v>91</v>
      </c>
      <c r="AV198" s="13" t="s">
        <v>91</v>
      </c>
      <c r="AW198" s="13" t="s">
        <v>36</v>
      </c>
      <c r="AX198" s="13" t="s">
        <v>21</v>
      </c>
      <c r="AY198" s="178" t="s">
        <v>142</v>
      </c>
    </row>
    <row r="199" spans="1:65" s="2" customFormat="1" ht="14.4" customHeight="1">
      <c r="A199" s="31"/>
      <c r="B199" s="159"/>
      <c r="C199" s="160" t="s">
        <v>396</v>
      </c>
      <c r="D199" s="160" t="s">
        <v>144</v>
      </c>
      <c r="E199" s="161" t="s">
        <v>727</v>
      </c>
      <c r="F199" s="162" t="s">
        <v>728</v>
      </c>
      <c r="G199" s="163" t="s">
        <v>331</v>
      </c>
      <c r="H199" s="164">
        <v>25.6</v>
      </c>
      <c r="I199" s="165"/>
      <c r="J199" s="166">
        <f>ROUND(I199*H199,2)</f>
        <v>0</v>
      </c>
      <c r="K199" s="162" t="s">
        <v>148</v>
      </c>
      <c r="L199" s="32"/>
      <c r="M199" s="167" t="s">
        <v>1</v>
      </c>
      <c r="N199" s="168" t="s">
        <v>46</v>
      </c>
      <c r="O199" s="57"/>
      <c r="P199" s="169">
        <f>O199*H199</f>
        <v>0</v>
      </c>
      <c r="Q199" s="169">
        <v>1.7000000000000001E-4</v>
      </c>
      <c r="R199" s="169">
        <f>Q199*H199</f>
        <v>4.3520000000000008E-3</v>
      </c>
      <c r="S199" s="169">
        <v>0</v>
      </c>
      <c r="T199" s="17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1" t="s">
        <v>149</v>
      </c>
      <c r="AT199" s="171" t="s">
        <v>144</v>
      </c>
      <c r="AU199" s="171" t="s">
        <v>91</v>
      </c>
      <c r="AY199" s="16" t="s">
        <v>142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16" t="s">
        <v>21</v>
      </c>
      <c r="BK199" s="172">
        <f>ROUND(I199*H199,2)</f>
        <v>0</v>
      </c>
      <c r="BL199" s="16" t="s">
        <v>149</v>
      </c>
      <c r="BM199" s="171" t="s">
        <v>729</v>
      </c>
    </row>
    <row r="200" spans="1:65" s="2" customFormat="1" ht="10.199999999999999">
      <c r="A200" s="31"/>
      <c r="B200" s="32"/>
      <c r="C200" s="31"/>
      <c r="D200" s="173" t="s">
        <v>151</v>
      </c>
      <c r="E200" s="31"/>
      <c r="F200" s="174" t="s">
        <v>730</v>
      </c>
      <c r="G200" s="31"/>
      <c r="H200" s="31"/>
      <c r="I200" s="95"/>
      <c r="J200" s="31"/>
      <c r="K200" s="31"/>
      <c r="L200" s="32"/>
      <c r="M200" s="175"/>
      <c r="N200" s="176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151</v>
      </c>
      <c r="AU200" s="16" t="s">
        <v>91</v>
      </c>
    </row>
    <row r="201" spans="1:65" s="13" customFormat="1" ht="10.199999999999999">
      <c r="B201" s="177"/>
      <c r="D201" s="173" t="s">
        <v>153</v>
      </c>
      <c r="E201" s="178" t="s">
        <v>1</v>
      </c>
      <c r="F201" s="179" t="s">
        <v>731</v>
      </c>
      <c r="H201" s="180">
        <v>25.6</v>
      </c>
      <c r="I201" s="181"/>
      <c r="L201" s="177"/>
      <c r="M201" s="182"/>
      <c r="N201" s="183"/>
      <c r="O201" s="183"/>
      <c r="P201" s="183"/>
      <c r="Q201" s="183"/>
      <c r="R201" s="183"/>
      <c r="S201" s="183"/>
      <c r="T201" s="184"/>
      <c r="AT201" s="178" t="s">
        <v>153</v>
      </c>
      <c r="AU201" s="178" t="s">
        <v>91</v>
      </c>
      <c r="AV201" s="13" t="s">
        <v>91</v>
      </c>
      <c r="AW201" s="13" t="s">
        <v>36</v>
      </c>
      <c r="AX201" s="13" t="s">
        <v>21</v>
      </c>
      <c r="AY201" s="178" t="s">
        <v>142</v>
      </c>
    </row>
    <row r="202" spans="1:65" s="2" customFormat="1" ht="14.4" customHeight="1">
      <c r="A202" s="31"/>
      <c r="B202" s="159"/>
      <c r="C202" s="160" t="s">
        <v>402</v>
      </c>
      <c r="D202" s="160" t="s">
        <v>144</v>
      </c>
      <c r="E202" s="161" t="s">
        <v>732</v>
      </c>
      <c r="F202" s="162" t="s">
        <v>733</v>
      </c>
      <c r="G202" s="163" t="s">
        <v>147</v>
      </c>
      <c r="H202" s="164">
        <v>8</v>
      </c>
      <c r="I202" s="165"/>
      <c r="J202" s="166">
        <f>ROUND(I202*H202,2)</f>
        <v>0</v>
      </c>
      <c r="K202" s="162" t="s">
        <v>148</v>
      </c>
      <c r="L202" s="32"/>
      <c r="M202" s="167" t="s">
        <v>1</v>
      </c>
      <c r="N202" s="168" t="s">
        <v>46</v>
      </c>
      <c r="O202" s="57"/>
      <c r="P202" s="169">
        <f>O202*H202</f>
        <v>0</v>
      </c>
      <c r="Q202" s="169">
        <v>0</v>
      </c>
      <c r="R202" s="169">
        <f>Q202*H202</f>
        <v>0</v>
      </c>
      <c r="S202" s="169">
        <v>2.5</v>
      </c>
      <c r="T202" s="170">
        <f>S202*H202</f>
        <v>20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1" t="s">
        <v>149</v>
      </c>
      <c r="AT202" s="171" t="s">
        <v>144</v>
      </c>
      <c r="AU202" s="171" t="s">
        <v>91</v>
      </c>
      <c r="AY202" s="16" t="s">
        <v>142</v>
      </c>
      <c r="BE202" s="172">
        <f>IF(N202="základní",J202,0)</f>
        <v>0</v>
      </c>
      <c r="BF202" s="172">
        <f>IF(N202="snížená",J202,0)</f>
        <v>0</v>
      </c>
      <c r="BG202" s="172">
        <f>IF(N202="zákl. přenesená",J202,0)</f>
        <v>0</v>
      </c>
      <c r="BH202" s="172">
        <f>IF(N202="sníž. přenesená",J202,0)</f>
        <v>0</v>
      </c>
      <c r="BI202" s="172">
        <f>IF(N202="nulová",J202,0)</f>
        <v>0</v>
      </c>
      <c r="BJ202" s="16" t="s">
        <v>21</v>
      </c>
      <c r="BK202" s="172">
        <f>ROUND(I202*H202,2)</f>
        <v>0</v>
      </c>
      <c r="BL202" s="16" t="s">
        <v>149</v>
      </c>
      <c r="BM202" s="171" t="s">
        <v>734</v>
      </c>
    </row>
    <row r="203" spans="1:65" s="2" customFormat="1" ht="19.2">
      <c r="A203" s="31"/>
      <c r="B203" s="32"/>
      <c r="C203" s="31"/>
      <c r="D203" s="173" t="s">
        <v>151</v>
      </c>
      <c r="E203" s="31"/>
      <c r="F203" s="174" t="s">
        <v>735</v>
      </c>
      <c r="G203" s="31"/>
      <c r="H203" s="31"/>
      <c r="I203" s="95"/>
      <c r="J203" s="31"/>
      <c r="K203" s="31"/>
      <c r="L203" s="32"/>
      <c r="M203" s="175"/>
      <c r="N203" s="176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151</v>
      </c>
      <c r="AU203" s="16" t="s">
        <v>91</v>
      </c>
    </row>
    <row r="204" spans="1:65" s="13" customFormat="1" ht="10.199999999999999">
      <c r="B204" s="177"/>
      <c r="D204" s="173" t="s">
        <v>153</v>
      </c>
      <c r="E204" s="178" t="s">
        <v>1</v>
      </c>
      <c r="F204" s="179" t="s">
        <v>736</v>
      </c>
      <c r="H204" s="180">
        <v>8</v>
      </c>
      <c r="I204" s="181"/>
      <c r="L204" s="177"/>
      <c r="M204" s="182"/>
      <c r="N204" s="183"/>
      <c r="O204" s="183"/>
      <c r="P204" s="183"/>
      <c r="Q204" s="183"/>
      <c r="R204" s="183"/>
      <c r="S204" s="183"/>
      <c r="T204" s="184"/>
      <c r="AT204" s="178" t="s">
        <v>153</v>
      </c>
      <c r="AU204" s="178" t="s">
        <v>91</v>
      </c>
      <c r="AV204" s="13" t="s">
        <v>91</v>
      </c>
      <c r="AW204" s="13" t="s">
        <v>36</v>
      </c>
      <c r="AX204" s="13" t="s">
        <v>21</v>
      </c>
      <c r="AY204" s="178" t="s">
        <v>142</v>
      </c>
    </row>
    <row r="205" spans="1:65" s="12" customFormat="1" ht="22.8" customHeight="1">
      <c r="B205" s="146"/>
      <c r="D205" s="147" t="s">
        <v>80</v>
      </c>
      <c r="E205" s="157" t="s">
        <v>357</v>
      </c>
      <c r="F205" s="157" t="s">
        <v>358</v>
      </c>
      <c r="I205" s="149"/>
      <c r="J205" s="158">
        <f>BK205</f>
        <v>0</v>
      </c>
      <c r="L205" s="146"/>
      <c r="M205" s="151"/>
      <c r="N205" s="152"/>
      <c r="O205" s="152"/>
      <c r="P205" s="153">
        <f>SUM(P206:P214)</f>
        <v>0</v>
      </c>
      <c r="Q205" s="152"/>
      <c r="R205" s="153">
        <f>SUM(R206:R214)</f>
        <v>0</v>
      </c>
      <c r="S205" s="152"/>
      <c r="T205" s="154">
        <f>SUM(T206:T214)</f>
        <v>0</v>
      </c>
      <c r="AR205" s="147" t="s">
        <v>21</v>
      </c>
      <c r="AT205" s="155" t="s">
        <v>80</v>
      </c>
      <c r="AU205" s="155" t="s">
        <v>21</v>
      </c>
      <c r="AY205" s="147" t="s">
        <v>142</v>
      </c>
      <c r="BK205" s="156">
        <f>SUM(BK206:BK214)</f>
        <v>0</v>
      </c>
    </row>
    <row r="206" spans="1:65" s="2" customFormat="1" ht="14.4" customHeight="1">
      <c r="A206" s="31"/>
      <c r="B206" s="159"/>
      <c r="C206" s="160" t="s">
        <v>407</v>
      </c>
      <c r="D206" s="160" t="s">
        <v>144</v>
      </c>
      <c r="E206" s="161" t="s">
        <v>737</v>
      </c>
      <c r="F206" s="162" t="s">
        <v>738</v>
      </c>
      <c r="G206" s="163" t="s">
        <v>267</v>
      </c>
      <c r="H206" s="164">
        <v>20</v>
      </c>
      <c r="I206" s="165"/>
      <c r="J206" s="166">
        <f>ROUND(I206*H206,2)</f>
        <v>0</v>
      </c>
      <c r="K206" s="162" t="s">
        <v>148</v>
      </c>
      <c r="L206" s="32"/>
      <c r="M206" s="167" t="s">
        <v>1</v>
      </c>
      <c r="N206" s="168" t="s">
        <v>46</v>
      </c>
      <c r="O206" s="57"/>
      <c r="P206" s="169">
        <f>O206*H206</f>
        <v>0</v>
      </c>
      <c r="Q206" s="169">
        <v>0</v>
      </c>
      <c r="R206" s="169">
        <f>Q206*H206</f>
        <v>0</v>
      </c>
      <c r="S206" s="169">
        <v>0</v>
      </c>
      <c r="T206" s="17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1" t="s">
        <v>149</v>
      </c>
      <c r="AT206" s="171" t="s">
        <v>144</v>
      </c>
      <c r="AU206" s="171" t="s">
        <v>91</v>
      </c>
      <c r="AY206" s="16" t="s">
        <v>142</v>
      </c>
      <c r="BE206" s="172">
        <f>IF(N206="základní",J206,0)</f>
        <v>0</v>
      </c>
      <c r="BF206" s="172">
        <f>IF(N206="snížená",J206,0)</f>
        <v>0</v>
      </c>
      <c r="BG206" s="172">
        <f>IF(N206="zákl. přenesená",J206,0)</f>
        <v>0</v>
      </c>
      <c r="BH206" s="172">
        <f>IF(N206="sníž. přenesená",J206,0)</f>
        <v>0</v>
      </c>
      <c r="BI206" s="172">
        <f>IF(N206="nulová",J206,0)</f>
        <v>0</v>
      </c>
      <c r="BJ206" s="16" t="s">
        <v>21</v>
      </c>
      <c r="BK206" s="172">
        <f>ROUND(I206*H206,2)</f>
        <v>0</v>
      </c>
      <c r="BL206" s="16" t="s">
        <v>149</v>
      </c>
      <c r="BM206" s="171" t="s">
        <v>739</v>
      </c>
    </row>
    <row r="207" spans="1:65" s="2" customFormat="1" ht="10.199999999999999">
      <c r="A207" s="31"/>
      <c r="B207" s="32"/>
      <c r="C207" s="31"/>
      <c r="D207" s="173" t="s">
        <v>151</v>
      </c>
      <c r="E207" s="31"/>
      <c r="F207" s="174" t="s">
        <v>740</v>
      </c>
      <c r="G207" s="31"/>
      <c r="H207" s="31"/>
      <c r="I207" s="95"/>
      <c r="J207" s="31"/>
      <c r="K207" s="31"/>
      <c r="L207" s="32"/>
      <c r="M207" s="175"/>
      <c r="N207" s="176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151</v>
      </c>
      <c r="AU207" s="16" t="s">
        <v>91</v>
      </c>
    </row>
    <row r="208" spans="1:65" s="13" customFormat="1" ht="10.199999999999999">
      <c r="B208" s="177"/>
      <c r="D208" s="173" t="s">
        <v>153</v>
      </c>
      <c r="E208" s="178" t="s">
        <v>1</v>
      </c>
      <c r="F208" s="179" t="s">
        <v>741</v>
      </c>
      <c r="H208" s="180">
        <v>20</v>
      </c>
      <c r="I208" s="181"/>
      <c r="L208" s="177"/>
      <c r="M208" s="182"/>
      <c r="N208" s="183"/>
      <c r="O208" s="183"/>
      <c r="P208" s="183"/>
      <c r="Q208" s="183"/>
      <c r="R208" s="183"/>
      <c r="S208" s="183"/>
      <c r="T208" s="184"/>
      <c r="AT208" s="178" t="s">
        <v>153</v>
      </c>
      <c r="AU208" s="178" t="s">
        <v>91</v>
      </c>
      <c r="AV208" s="13" t="s">
        <v>91</v>
      </c>
      <c r="AW208" s="13" t="s">
        <v>36</v>
      </c>
      <c r="AX208" s="13" t="s">
        <v>21</v>
      </c>
      <c r="AY208" s="178" t="s">
        <v>142</v>
      </c>
    </row>
    <row r="209" spans="1:65" s="2" customFormat="1" ht="14.4" customHeight="1">
      <c r="A209" s="31"/>
      <c r="B209" s="159"/>
      <c r="C209" s="160" t="s">
        <v>414</v>
      </c>
      <c r="D209" s="160" t="s">
        <v>144</v>
      </c>
      <c r="E209" s="161" t="s">
        <v>742</v>
      </c>
      <c r="F209" s="162" t="s">
        <v>743</v>
      </c>
      <c r="G209" s="163" t="s">
        <v>267</v>
      </c>
      <c r="H209" s="164">
        <v>480</v>
      </c>
      <c r="I209" s="165"/>
      <c r="J209" s="166">
        <f>ROUND(I209*H209,2)</f>
        <v>0</v>
      </c>
      <c r="K209" s="162" t="s">
        <v>148</v>
      </c>
      <c r="L209" s="32"/>
      <c r="M209" s="167" t="s">
        <v>1</v>
      </c>
      <c r="N209" s="168" t="s">
        <v>46</v>
      </c>
      <c r="O209" s="57"/>
      <c r="P209" s="169">
        <f>O209*H209</f>
        <v>0</v>
      </c>
      <c r="Q209" s="169">
        <v>0</v>
      </c>
      <c r="R209" s="169">
        <f>Q209*H209</f>
        <v>0</v>
      </c>
      <c r="S209" s="169">
        <v>0</v>
      </c>
      <c r="T209" s="17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1" t="s">
        <v>149</v>
      </c>
      <c r="AT209" s="171" t="s">
        <v>144</v>
      </c>
      <c r="AU209" s="171" t="s">
        <v>91</v>
      </c>
      <c r="AY209" s="16" t="s">
        <v>142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16" t="s">
        <v>21</v>
      </c>
      <c r="BK209" s="172">
        <f>ROUND(I209*H209,2)</f>
        <v>0</v>
      </c>
      <c r="BL209" s="16" t="s">
        <v>149</v>
      </c>
      <c r="BM209" s="171" t="s">
        <v>744</v>
      </c>
    </row>
    <row r="210" spans="1:65" s="2" customFormat="1" ht="19.2">
      <c r="A210" s="31"/>
      <c r="B210" s="32"/>
      <c r="C210" s="31"/>
      <c r="D210" s="173" t="s">
        <v>151</v>
      </c>
      <c r="E210" s="31"/>
      <c r="F210" s="174" t="s">
        <v>745</v>
      </c>
      <c r="G210" s="31"/>
      <c r="H210" s="31"/>
      <c r="I210" s="95"/>
      <c r="J210" s="31"/>
      <c r="K210" s="31"/>
      <c r="L210" s="32"/>
      <c r="M210" s="175"/>
      <c r="N210" s="176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151</v>
      </c>
      <c r="AU210" s="16" t="s">
        <v>91</v>
      </c>
    </row>
    <row r="211" spans="1:65" s="13" customFormat="1" ht="10.199999999999999">
      <c r="B211" s="177"/>
      <c r="D211" s="173" t="s">
        <v>153</v>
      </c>
      <c r="E211" s="178" t="s">
        <v>1</v>
      </c>
      <c r="F211" s="179" t="s">
        <v>746</v>
      </c>
      <c r="H211" s="180">
        <v>480</v>
      </c>
      <c r="I211" s="181"/>
      <c r="L211" s="177"/>
      <c r="M211" s="182"/>
      <c r="N211" s="183"/>
      <c r="O211" s="183"/>
      <c r="P211" s="183"/>
      <c r="Q211" s="183"/>
      <c r="R211" s="183"/>
      <c r="S211" s="183"/>
      <c r="T211" s="184"/>
      <c r="AT211" s="178" t="s">
        <v>153</v>
      </c>
      <c r="AU211" s="178" t="s">
        <v>91</v>
      </c>
      <c r="AV211" s="13" t="s">
        <v>91</v>
      </c>
      <c r="AW211" s="13" t="s">
        <v>36</v>
      </c>
      <c r="AX211" s="13" t="s">
        <v>21</v>
      </c>
      <c r="AY211" s="178" t="s">
        <v>142</v>
      </c>
    </row>
    <row r="212" spans="1:65" s="2" customFormat="1" ht="14.4" customHeight="1">
      <c r="A212" s="31"/>
      <c r="B212" s="159"/>
      <c r="C212" s="160" t="s">
        <v>418</v>
      </c>
      <c r="D212" s="160" t="s">
        <v>144</v>
      </c>
      <c r="E212" s="161" t="s">
        <v>747</v>
      </c>
      <c r="F212" s="162" t="s">
        <v>748</v>
      </c>
      <c r="G212" s="163" t="s">
        <v>267</v>
      </c>
      <c r="H212" s="164">
        <v>20</v>
      </c>
      <c r="I212" s="165"/>
      <c r="J212" s="166">
        <f>ROUND(I212*H212,2)</f>
        <v>0</v>
      </c>
      <c r="K212" s="162" t="s">
        <v>148</v>
      </c>
      <c r="L212" s="32"/>
      <c r="M212" s="167" t="s">
        <v>1</v>
      </c>
      <c r="N212" s="168" t="s">
        <v>46</v>
      </c>
      <c r="O212" s="57"/>
      <c r="P212" s="169">
        <f>O212*H212</f>
        <v>0</v>
      </c>
      <c r="Q212" s="169">
        <v>0</v>
      </c>
      <c r="R212" s="169">
        <f>Q212*H212</f>
        <v>0</v>
      </c>
      <c r="S212" s="169">
        <v>0</v>
      </c>
      <c r="T212" s="17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1" t="s">
        <v>149</v>
      </c>
      <c r="AT212" s="171" t="s">
        <v>144</v>
      </c>
      <c r="AU212" s="171" t="s">
        <v>91</v>
      </c>
      <c r="AY212" s="16" t="s">
        <v>142</v>
      </c>
      <c r="BE212" s="172">
        <f>IF(N212="základní",J212,0)</f>
        <v>0</v>
      </c>
      <c r="BF212" s="172">
        <f>IF(N212="snížená",J212,0)</f>
        <v>0</v>
      </c>
      <c r="BG212" s="172">
        <f>IF(N212="zákl. přenesená",J212,0)</f>
        <v>0</v>
      </c>
      <c r="BH212" s="172">
        <f>IF(N212="sníž. přenesená",J212,0)</f>
        <v>0</v>
      </c>
      <c r="BI212" s="172">
        <f>IF(N212="nulová",J212,0)</f>
        <v>0</v>
      </c>
      <c r="BJ212" s="16" t="s">
        <v>21</v>
      </c>
      <c r="BK212" s="172">
        <f>ROUND(I212*H212,2)</f>
        <v>0</v>
      </c>
      <c r="BL212" s="16" t="s">
        <v>149</v>
      </c>
      <c r="BM212" s="171" t="s">
        <v>749</v>
      </c>
    </row>
    <row r="213" spans="1:65" s="2" customFormat="1" ht="10.199999999999999">
      <c r="A213" s="31"/>
      <c r="B213" s="32"/>
      <c r="C213" s="31"/>
      <c r="D213" s="173" t="s">
        <v>151</v>
      </c>
      <c r="E213" s="31"/>
      <c r="F213" s="174" t="s">
        <v>750</v>
      </c>
      <c r="G213" s="31"/>
      <c r="H213" s="31"/>
      <c r="I213" s="95"/>
      <c r="J213" s="31"/>
      <c r="K213" s="31"/>
      <c r="L213" s="32"/>
      <c r="M213" s="175"/>
      <c r="N213" s="176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151</v>
      </c>
      <c r="AU213" s="16" t="s">
        <v>91</v>
      </c>
    </row>
    <row r="214" spans="1:65" s="13" customFormat="1" ht="10.199999999999999">
      <c r="B214" s="177"/>
      <c r="D214" s="173" t="s">
        <v>153</v>
      </c>
      <c r="E214" s="178" t="s">
        <v>1</v>
      </c>
      <c r="F214" s="179" t="s">
        <v>741</v>
      </c>
      <c r="H214" s="180">
        <v>20</v>
      </c>
      <c r="I214" s="181"/>
      <c r="L214" s="177"/>
      <c r="M214" s="182"/>
      <c r="N214" s="183"/>
      <c r="O214" s="183"/>
      <c r="P214" s="183"/>
      <c r="Q214" s="183"/>
      <c r="R214" s="183"/>
      <c r="S214" s="183"/>
      <c r="T214" s="184"/>
      <c r="AT214" s="178" t="s">
        <v>153</v>
      </c>
      <c r="AU214" s="178" t="s">
        <v>91</v>
      </c>
      <c r="AV214" s="13" t="s">
        <v>91</v>
      </c>
      <c r="AW214" s="13" t="s">
        <v>36</v>
      </c>
      <c r="AX214" s="13" t="s">
        <v>21</v>
      </c>
      <c r="AY214" s="178" t="s">
        <v>142</v>
      </c>
    </row>
    <row r="215" spans="1:65" s="12" customFormat="1" ht="22.8" customHeight="1">
      <c r="B215" s="146"/>
      <c r="D215" s="147" t="s">
        <v>80</v>
      </c>
      <c r="E215" s="157" t="s">
        <v>263</v>
      </c>
      <c r="F215" s="157" t="s">
        <v>264</v>
      </c>
      <c r="I215" s="149"/>
      <c r="J215" s="158">
        <f>BK215</f>
        <v>0</v>
      </c>
      <c r="L215" s="146"/>
      <c r="M215" s="151"/>
      <c r="N215" s="152"/>
      <c r="O215" s="152"/>
      <c r="P215" s="153">
        <f>SUM(P216:P219)</f>
        <v>0</v>
      </c>
      <c r="Q215" s="152"/>
      <c r="R215" s="153">
        <f>SUM(R216:R219)</f>
        <v>0</v>
      </c>
      <c r="S215" s="152"/>
      <c r="T215" s="154">
        <f>SUM(T216:T219)</f>
        <v>0</v>
      </c>
      <c r="AR215" s="147" t="s">
        <v>21</v>
      </c>
      <c r="AT215" s="155" t="s">
        <v>80</v>
      </c>
      <c r="AU215" s="155" t="s">
        <v>21</v>
      </c>
      <c r="AY215" s="147" t="s">
        <v>142</v>
      </c>
      <c r="BK215" s="156">
        <f>SUM(BK216:BK219)</f>
        <v>0</v>
      </c>
    </row>
    <row r="216" spans="1:65" s="2" customFormat="1" ht="14.4" customHeight="1">
      <c r="A216" s="31"/>
      <c r="B216" s="159"/>
      <c r="C216" s="160" t="s">
        <v>425</v>
      </c>
      <c r="D216" s="160" t="s">
        <v>144</v>
      </c>
      <c r="E216" s="161" t="s">
        <v>373</v>
      </c>
      <c r="F216" s="162" t="s">
        <v>374</v>
      </c>
      <c r="G216" s="163" t="s">
        <v>267</v>
      </c>
      <c r="H216" s="164">
        <v>228.72499999999999</v>
      </c>
      <c r="I216" s="165"/>
      <c r="J216" s="166">
        <f>ROUND(I216*H216,2)</f>
        <v>0</v>
      </c>
      <c r="K216" s="162" t="s">
        <v>148</v>
      </c>
      <c r="L216" s="32"/>
      <c r="M216" s="167" t="s">
        <v>1</v>
      </c>
      <c r="N216" s="168" t="s">
        <v>46</v>
      </c>
      <c r="O216" s="57"/>
      <c r="P216" s="169">
        <f>O216*H216</f>
        <v>0</v>
      </c>
      <c r="Q216" s="169">
        <v>0</v>
      </c>
      <c r="R216" s="169">
        <f>Q216*H216</f>
        <v>0</v>
      </c>
      <c r="S216" s="169">
        <v>0</v>
      </c>
      <c r="T216" s="17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1" t="s">
        <v>149</v>
      </c>
      <c r="AT216" s="171" t="s">
        <v>144</v>
      </c>
      <c r="AU216" s="171" t="s">
        <v>91</v>
      </c>
      <c r="AY216" s="16" t="s">
        <v>142</v>
      </c>
      <c r="BE216" s="172">
        <f>IF(N216="základní",J216,0)</f>
        <v>0</v>
      </c>
      <c r="BF216" s="172">
        <f>IF(N216="snížená",J216,0)</f>
        <v>0</v>
      </c>
      <c r="BG216" s="172">
        <f>IF(N216="zákl. přenesená",J216,0)</f>
        <v>0</v>
      </c>
      <c r="BH216" s="172">
        <f>IF(N216="sníž. přenesená",J216,0)</f>
        <v>0</v>
      </c>
      <c r="BI216" s="172">
        <f>IF(N216="nulová",J216,0)</f>
        <v>0</v>
      </c>
      <c r="BJ216" s="16" t="s">
        <v>21</v>
      </c>
      <c r="BK216" s="172">
        <f>ROUND(I216*H216,2)</f>
        <v>0</v>
      </c>
      <c r="BL216" s="16" t="s">
        <v>149</v>
      </c>
      <c r="BM216" s="171" t="s">
        <v>751</v>
      </c>
    </row>
    <row r="217" spans="1:65" s="2" customFormat="1" ht="19.2">
      <c r="A217" s="31"/>
      <c r="B217" s="32"/>
      <c r="C217" s="31"/>
      <c r="D217" s="173" t="s">
        <v>151</v>
      </c>
      <c r="E217" s="31"/>
      <c r="F217" s="174" t="s">
        <v>376</v>
      </c>
      <c r="G217" s="31"/>
      <c r="H217" s="31"/>
      <c r="I217" s="95"/>
      <c r="J217" s="31"/>
      <c r="K217" s="31"/>
      <c r="L217" s="32"/>
      <c r="M217" s="175"/>
      <c r="N217" s="176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151</v>
      </c>
      <c r="AU217" s="16" t="s">
        <v>91</v>
      </c>
    </row>
    <row r="218" spans="1:65" s="2" customFormat="1" ht="21.6" customHeight="1">
      <c r="A218" s="31"/>
      <c r="B218" s="159"/>
      <c r="C218" s="160" t="s">
        <v>431</v>
      </c>
      <c r="D218" s="160" t="s">
        <v>144</v>
      </c>
      <c r="E218" s="161" t="s">
        <v>377</v>
      </c>
      <c r="F218" s="162" t="s">
        <v>378</v>
      </c>
      <c r="G218" s="163" t="s">
        <v>267</v>
      </c>
      <c r="H218" s="164">
        <v>228.72499999999999</v>
      </c>
      <c r="I218" s="165"/>
      <c r="J218" s="166">
        <f>ROUND(I218*H218,2)</f>
        <v>0</v>
      </c>
      <c r="K218" s="162" t="s">
        <v>148</v>
      </c>
      <c r="L218" s="32"/>
      <c r="M218" s="167" t="s">
        <v>1</v>
      </c>
      <c r="N218" s="168" t="s">
        <v>46</v>
      </c>
      <c r="O218" s="57"/>
      <c r="P218" s="169">
        <f>O218*H218</f>
        <v>0</v>
      </c>
      <c r="Q218" s="169">
        <v>0</v>
      </c>
      <c r="R218" s="169">
        <f>Q218*H218</f>
        <v>0</v>
      </c>
      <c r="S218" s="169">
        <v>0</v>
      </c>
      <c r="T218" s="17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1" t="s">
        <v>149</v>
      </c>
      <c r="AT218" s="171" t="s">
        <v>144</v>
      </c>
      <c r="AU218" s="171" t="s">
        <v>91</v>
      </c>
      <c r="AY218" s="16" t="s">
        <v>142</v>
      </c>
      <c r="BE218" s="172">
        <f>IF(N218="základní",J218,0)</f>
        <v>0</v>
      </c>
      <c r="BF218" s="172">
        <f>IF(N218="snížená",J218,0)</f>
        <v>0</v>
      </c>
      <c r="BG218" s="172">
        <f>IF(N218="zákl. přenesená",J218,0)</f>
        <v>0</v>
      </c>
      <c r="BH218" s="172">
        <f>IF(N218="sníž. přenesená",J218,0)</f>
        <v>0</v>
      </c>
      <c r="BI218" s="172">
        <f>IF(N218="nulová",J218,0)</f>
        <v>0</v>
      </c>
      <c r="BJ218" s="16" t="s">
        <v>21</v>
      </c>
      <c r="BK218" s="172">
        <f>ROUND(I218*H218,2)</f>
        <v>0</v>
      </c>
      <c r="BL218" s="16" t="s">
        <v>149</v>
      </c>
      <c r="BM218" s="171" t="s">
        <v>752</v>
      </c>
    </row>
    <row r="219" spans="1:65" s="2" customFormat="1" ht="19.2">
      <c r="A219" s="31"/>
      <c r="B219" s="32"/>
      <c r="C219" s="31"/>
      <c r="D219" s="173" t="s">
        <v>151</v>
      </c>
      <c r="E219" s="31"/>
      <c r="F219" s="174" t="s">
        <v>380</v>
      </c>
      <c r="G219" s="31"/>
      <c r="H219" s="31"/>
      <c r="I219" s="95"/>
      <c r="J219" s="31"/>
      <c r="K219" s="31"/>
      <c r="L219" s="32"/>
      <c r="M219" s="195"/>
      <c r="N219" s="196"/>
      <c r="O219" s="197"/>
      <c r="P219" s="197"/>
      <c r="Q219" s="197"/>
      <c r="R219" s="197"/>
      <c r="S219" s="197"/>
      <c r="T219" s="19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151</v>
      </c>
      <c r="AU219" s="16" t="s">
        <v>91</v>
      </c>
    </row>
    <row r="220" spans="1:65" s="2" customFormat="1" ht="6.9" customHeight="1">
      <c r="A220" s="31"/>
      <c r="B220" s="46"/>
      <c r="C220" s="47"/>
      <c r="D220" s="47"/>
      <c r="E220" s="47"/>
      <c r="F220" s="47"/>
      <c r="G220" s="47"/>
      <c r="H220" s="47"/>
      <c r="I220" s="119"/>
      <c r="J220" s="47"/>
      <c r="K220" s="47"/>
      <c r="L220" s="32"/>
      <c r="M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</sheetData>
  <autoFilter ref="C123:K21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9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753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1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ROUND(J118,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ROUND((SUM(BE118:BE138)),  2)</f>
        <v>0</v>
      </c>
      <c r="G33" s="31"/>
      <c r="H33" s="31"/>
      <c r="I33" s="106">
        <v>0.21</v>
      </c>
      <c r="J33" s="105">
        <f>ROUND(((SUM(BE118:BE138))*I33),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ROUND((SUM(BF118:BF138)),  2)</f>
        <v>0</v>
      </c>
      <c r="G34" s="31"/>
      <c r="H34" s="31"/>
      <c r="I34" s="106">
        <v>0.15</v>
      </c>
      <c r="J34" s="105">
        <f>ROUND(((SUM(BF118:BF138))*I34),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ROUND((SUM(BG118:BG138)),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ROUND((SUM(BH118:BH138)),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ROUND((SUM(BI118:BI138)),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SO-06.1 - Deponie spodní rybník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J118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J119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J120</f>
        <v>0</v>
      </c>
      <c r="L98" s="130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95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" customHeight="1">
      <c r="A100" s="31"/>
      <c r="B100" s="46"/>
      <c r="C100" s="47"/>
      <c r="D100" s="47"/>
      <c r="E100" s="47"/>
      <c r="F100" s="47"/>
      <c r="G100" s="47"/>
      <c r="H100" s="47"/>
      <c r="I100" s="119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" customHeight="1">
      <c r="A104" s="31"/>
      <c r="B104" s="48"/>
      <c r="C104" s="49"/>
      <c r="D104" s="49"/>
      <c r="E104" s="49"/>
      <c r="F104" s="49"/>
      <c r="G104" s="49"/>
      <c r="H104" s="49"/>
      <c r="I104" s="120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" customHeight="1">
      <c r="A105" s="31"/>
      <c r="B105" s="32"/>
      <c r="C105" s="20" t="s">
        <v>127</v>
      </c>
      <c r="D105" s="31"/>
      <c r="E105" s="31"/>
      <c r="F105" s="31"/>
      <c r="G105" s="31"/>
      <c r="H105" s="31"/>
      <c r="I105" s="95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32"/>
      <c r="C106" s="31"/>
      <c r="D106" s="31"/>
      <c r="E106" s="31"/>
      <c r="F106" s="31"/>
      <c r="G106" s="31"/>
      <c r="H106" s="31"/>
      <c r="I106" s="95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4.4" customHeight="1">
      <c r="A108" s="31"/>
      <c r="B108" s="32"/>
      <c r="C108" s="31"/>
      <c r="D108" s="31"/>
      <c r="E108" s="253" t="str">
        <f>E7</f>
        <v>Panské rybníky Jarošov</v>
      </c>
      <c r="F108" s="254"/>
      <c r="G108" s="254"/>
      <c r="H108" s="254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116</v>
      </c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4.4" customHeight="1">
      <c r="A110" s="31"/>
      <c r="B110" s="32"/>
      <c r="C110" s="31"/>
      <c r="D110" s="31"/>
      <c r="E110" s="233" t="str">
        <f>E9</f>
        <v>SO-06.1 - Deponie spodní rybník</v>
      </c>
      <c r="F110" s="255"/>
      <c r="G110" s="255"/>
      <c r="H110" s="255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1"/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22</v>
      </c>
      <c r="D112" s="31"/>
      <c r="E112" s="31"/>
      <c r="F112" s="24" t="str">
        <f>F12</f>
        <v xml:space="preserve"> </v>
      </c>
      <c r="G112" s="31"/>
      <c r="H112" s="31"/>
      <c r="I112" s="96" t="s">
        <v>24</v>
      </c>
      <c r="J112" s="54" t="str">
        <f>IF(J12="","",J12)</f>
        <v>28. 11. 2016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6.4" customHeight="1">
      <c r="A114" s="31"/>
      <c r="B114" s="32"/>
      <c r="C114" s="26" t="s">
        <v>28</v>
      </c>
      <c r="D114" s="31"/>
      <c r="E114" s="31"/>
      <c r="F114" s="24" t="str">
        <f>E15</f>
        <v>Město Litomyšl</v>
      </c>
      <c r="G114" s="31"/>
      <c r="H114" s="31"/>
      <c r="I114" s="96" t="s">
        <v>34</v>
      </c>
      <c r="J114" s="29" t="str">
        <f>E21</f>
        <v>Agroprojekce Litomyšl, s.r.o.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6" customHeight="1">
      <c r="A115" s="31"/>
      <c r="B115" s="32"/>
      <c r="C115" s="26" t="s">
        <v>32</v>
      </c>
      <c r="D115" s="31"/>
      <c r="E115" s="31"/>
      <c r="F115" s="24" t="str">
        <f>IF(E18="","",E18)</f>
        <v>Vyplň údaj</v>
      </c>
      <c r="G115" s="31"/>
      <c r="H115" s="31"/>
      <c r="I115" s="96" t="s">
        <v>37</v>
      </c>
      <c r="J115" s="29" t="str">
        <f>E24</f>
        <v>Vodseďálek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35"/>
      <c r="B117" s="136"/>
      <c r="C117" s="137" t="s">
        <v>128</v>
      </c>
      <c r="D117" s="138" t="s">
        <v>66</v>
      </c>
      <c r="E117" s="138" t="s">
        <v>62</v>
      </c>
      <c r="F117" s="138" t="s">
        <v>63</v>
      </c>
      <c r="G117" s="138" t="s">
        <v>129</v>
      </c>
      <c r="H117" s="138" t="s">
        <v>130</v>
      </c>
      <c r="I117" s="139" t="s">
        <v>131</v>
      </c>
      <c r="J117" s="138" t="s">
        <v>120</v>
      </c>
      <c r="K117" s="140" t="s">
        <v>132</v>
      </c>
      <c r="L117" s="141"/>
      <c r="M117" s="61" t="s">
        <v>1</v>
      </c>
      <c r="N117" s="62" t="s">
        <v>45</v>
      </c>
      <c r="O117" s="62" t="s">
        <v>133</v>
      </c>
      <c r="P117" s="62" t="s">
        <v>134</v>
      </c>
      <c r="Q117" s="62" t="s">
        <v>135</v>
      </c>
      <c r="R117" s="62" t="s">
        <v>136</v>
      </c>
      <c r="S117" s="62" t="s">
        <v>137</v>
      </c>
      <c r="T117" s="63" t="s">
        <v>138</v>
      </c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65" s="2" customFormat="1" ht="22.8" customHeight="1">
      <c r="A118" s="31"/>
      <c r="B118" s="32"/>
      <c r="C118" s="68" t="s">
        <v>139</v>
      </c>
      <c r="D118" s="31"/>
      <c r="E118" s="31"/>
      <c r="F118" s="31"/>
      <c r="G118" s="31"/>
      <c r="H118" s="31"/>
      <c r="I118" s="95"/>
      <c r="J118" s="142">
        <f>BK118</f>
        <v>0</v>
      </c>
      <c r="K118" s="31"/>
      <c r="L118" s="32"/>
      <c r="M118" s="64"/>
      <c r="N118" s="55"/>
      <c r="O118" s="65"/>
      <c r="P118" s="143">
        <f>P119</f>
        <v>0</v>
      </c>
      <c r="Q118" s="65"/>
      <c r="R118" s="143">
        <f>R119</f>
        <v>3.0556000000000003E-2</v>
      </c>
      <c r="S118" s="65"/>
      <c r="T118" s="144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80</v>
      </c>
      <c r="AU118" s="16" t="s">
        <v>122</v>
      </c>
      <c r="BK118" s="145">
        <f>BK119</f>
        <v>0</v>
      </c>
    </row>
    <row r="119" spans="1:65" s="12" customFormat="1" ht="25.95" customHeight="1">
      <c r="B119" s="146"/>
      <c r="D119" s="147" t="s">
        <v>80</v>
      </c>
      <c r="E119" s="148" t="s">
        <v>140</v>
      </c>
      <c r="F119" s="148" t="s">
        <v>141</v>
      </c>
      <c r="I119" s="149"/>
      <c r="J119" s="150">
        <f>BK119</f>
        <v>0</v>
      </c>
      <c r="L119" s="146"/>
      <c r="M119" s="151"/>
      <c r="N119" s="152"/>
      <c r="O119" s="152"/>
      <c r="P119" s="153">
        <f>P120</f>
        <v>0</v>
      </c>
      <c r="Q119" s="152"/>
      <c r="R119" s="153">
        <f>R120</f>
        <v>3.0556000000000003E-2</v>
      </c>
      <c r="S119" s="152"/>
      <c r="T119" s="154">
        <f>T120</f>
        <v>0</v>
      </c>
      <c r="AR119" s="147" t="s">
        <v>21</v>
      </c>
      <c r="AT119" s="155" t="s">
        <v>80</v>
      </c>
      <c r="AU119" s="155" t="s">
        <v>81</v>
      </c>
      <c r="AY119" s="147" t="s">
        <v>142</v>
      </c>
      <c r="BK119" s="156">
        <f>BK120</f>
        <v>0</v>
      </c>
    </row>
    <row r="120" spans="1:65" s="12" customFormat="1" ht="22.8" customHeight="1">
      <c r="B120" s="146"/>
      <c r="D120" s="147" t="s">
        <v>80</v>
      </c>
      <c r="E120" s="157" t="s">
        <v>21</v>
      </c>
      <c r="F120" s="157" t="s">
        <v>143</v>
      </c>
      <c r="I120" s="149"/>
      <c r="J120" s="158">
        <f>BK120</f>
        <v>0</v>
      </c>
      <c r="L120" s="146"/>
      <c r="M120" s="151"/>
      <c r="N120" s="152"/>
      <c r="O120" s="152"/>
      <c r="P120" s="153">
        <f>SUM(P121:P138)</f>
        <v>0</v>
      </c>
      <c r="Q120" s="152"/>
      <c r="R120" s="153">
        <f>SUM(R121:R138)</f>
        <v>3.0556000000000003E-2</v>
      </c>
      <c r="S120" s="152"/>
      <c r="T120" s="154">
        <f>SUM(T121:T138)</f>
        <v>0</v>
      </c>
      <c r="AR120" s="147" t="s">
        <v>21</v>
      </c>
      <c r="AT120" s="155" t="s">
        <v>80</v>
      </c>
      <c r="AU120" s="155" t="s">
        <v>21</v>
      </c>
      <c r="AY120" s="147" t="s">
        <v>142</v>
      </c>
      <c r="BK120" s="156">
        <f>SUM(BK121:BK138)</f>
        <v>0</v>
      </c>
    </row>
    <row r="121" spans="1:65" s="2" customFormat="1" ht="14.4" customHeight="1">
      <c r="A121" s="31"/>
      <c r="B121" s="159"/>
      <c r="C121" s="160" t="s">
        <v>21</v>
      </c>
      <c r="D121" s="160" t="s">
        <v>144</v>
      </c>
      <c r="E121" s="161" t="s">
        <v>145</v>
      </c>
      <c r="F121" s="162" t="s">
        <v>146</v>
      </c>
      <c r="G121" s="163" t="s">
        <v>147</v>
      </c>
      <c r="H121" s="164">
        <v>452.4</v>
      </c>
      <c r="I121" s="165"/>
      <c r="J121" s="166">
        <f>ROUND(I121*H121,2)</f>
        <v>0</v>
      </c>
      <c r="K121" s="162" t="s">
        <v>148</v>
      </c>
      <c r="L121" s="32"/>
      <c r="M121" s="167" t="s">
        <v>1</v>
      </c>
      <c r="N121" s="168" t="s">
        <v>46</v>
      </c>
      <c r="O121" s="57"/>
      <c r="P121" s="169">
        <f>O121*H121</f>
        <v>0</v>
      </c>
      <c r="Q121" s="169">
        <v>0</v>
      </c>
      <c r="R121" s="169">
        <f>Q121*H121</f>
        <v>0</v>
      </c>
      <c r="S121" s="169">
        <v>0</v>
      </c>
      <c r="T121" s="17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1" t="s">
        <v>149</v>
      </c>
      <c r="AT121" s="171" t="s">
        <v>144</v>
      </c>
      <c r="AU121" s="171" t="s">
        <v>91</v>
      </c>
      <c r="AY121" s="16" t="s">
        <v>142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16" t="s">
        <v>21</v>
      </c>
      <c r="BK121" s="172">
        <f>ROUND(I121*H121,2)</f>
        <v>0</v>
      </c>
      <c r="BL121" s="16" t="s">
        <v>149</v>
      </c>
      <c r="BM121" s="171" t="s">
        <v>754</v>
      </c>
    </row>
    <row r="122" spans="1:65" s="2" customFormat="1" ht="19.2">
      <c r="A122" s="31"/>
      <c r="B122" s="32"/>
      <c r="C122" s="31"/>
      <c r="D122" s="173" t="s">
        <v>151</v>
      </c>
      <c r="E122" s="31"/>
      <c r="F122" s="174" t="s">
        <v>152</v>
      </c>
      <c r="G122" s="31"/>
      <c r="H122" s="31"/>
      <c r="I122" s="95"/>
      <c r="J122" s="31"/>
      <c r="K122" s="31"/>
      <c r="L122" s="32"/>
      <c r="M122" s="175"/>
      <c r="N122" s="176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151</v>
      </c>
      <c r="AU122" s="16" t="s">
        <v>91</v>
      </c>
    </row>
    <row r="123" spans="1:65" s="13" customFormat="1" ht="10.199999999999999">
      <c r="B123" s="177"/>
      <c r="D123" s="173" t="s">
        <v>153</v>
      </c>
      <c r="E123" s="178" t="s">
        <v>1</v>
      </c>
      <c r="F123" s="179" t="s">
        <v>755</v>
      </c>
      <c r="H123" s="180">
        <v>452.4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153</v>
      </c>
      <c r="AU123" s="178" t="s">
        <v>91</v>
      </c>
      <c r="AV123" s="13" t="s">
        <v>91</v>
      </c>
      <c r="AW123" s="13" t="s">
        <v>36</v>
      </c>
      <c r="AX123" s="13" t="s">
        <v>21</v>
      </c>
      <c r="AY123" s="178" t="s">
        <v>142</v>
      </c>
    </row>
    <row r="124" spans="1:65" s="2" customFormat="1" ht="14.4" customHeight="1">
      <c r="A124" s="31"/>
      <c r="B124" s="159"/>
      <c r="C124" s="160" t="s">
        <v>91</v>
      </c>
      <c r="D124" s="160" t="s">
        <v>144</v>
      </c>
      <c r="E124" s="161" t="s">
        <v>756</v>
      </c>
      <c r="F124" s="162" t="s">
        <v>757</v>
      </c>
      <c r="G124" s="163" t="s">
        <v>147</v>
      </c>
      <c r="H124" s="164">
        <v>509.9</v>
      </c>
      <c r="I124" s="165"/>
      <c r="J124" s="166">
        <f>ROUND(I124*H124,2)</f>
        <v>0</v>
      </c>
      <c r="K124" s="162" t="s">
        <v>148</v>
      </c>
      <c r="L124" s="32"/>
      <c r="M124" s="167" t="s">
        <v>1</v>
      </c>
      <c r="N124" s="168" t="s">
        <v>46</v>
      </c>
      <c r="O124" s="57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1" t="s">
        <v>149</v>
      </c>
      <c r="AT124" s="171" t="s">
        <v>144</v>
      </c>
      <c r="AU124" s="171" t="s">
        <v>91</v>
      </c>
      <c r="AY124" s="16" t="s">
        <v>142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16" t="s">
        <v>21</v>
      </c>
      <c r="BK124" s="172">
        <f>ROUND(I124*H124,2)</f>
        <v>0</v>
      </c>
      <c r="BL124" s="16" t="s">
        <v>149</v>
      </c>
      <c r="BM124" s="171" t="s">
        <v>758</v>
      </c>
    </row>
    <row r="125" spans="1:65" s="2" customFormat="1" ht="19.2">
      <c r="A125" s="31"/>
      <c r="B125" s="32"/>
      <c r="C125" s="31"/>
      <c r="D125" s="173" t="s">
        <v>151</v>
      </c>
      <c r="E125" s="31"/>
      <c r="F125" s="174" t="s">
        <v>759</v>
      </c>
      <c r="G125" s="31"/>
      <c r="H125" s="31"/>
      <c r="I125" s="95"/>
      <c r="J125" s="31"/>
      <c r="K125" s="31"/>
      <c r="L125" s="32"/>
      <c r="M125" s="175"/>
      <c r="N125" s="176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151</v>
      </c>
      <c r="AU125" s="16" t="s">
        <v>91</v>
      </c>
    </row>
    <row r="126" spans="1:65" s="13" customFormat="1" ht="10.199999999999999">
      <c r="B126" s="177"/>
      <c r="D126" s="173" t="s">
        <v>153</v>
      </c>
      <c r="E126" s="178" t="s">
        <v>1</v>
      </c>
      <c r="F126" s="179" t="s">
        <v>760</v>
      </c>
      <c r="H126" s="180">
        <v>505.4</v>
      </c>
      <c r="I126" s="181"/>
      <c r="L126" s="177"/>
      <c r="M126" s="182"/>
      <c r="N126" s="183"/>
      <c r="O126" s="183"/>
      <c r="P126" s="183"/>
      <c r="Q126" s="183"/>
      <c r="R126" s="183"/>
      <c r="S126" s="183"/>
      <c r="T126" s="184"/>
      <c r="AT126" s="178" t="s">
        <v>153</v>
      </c>
      <c r="AU126" s="178" t="s">
        <v>91</v>
      </c>
      <c r="AV126" s="13" t="s">
        <v>91</v>
      </c>
      <c r="AW126" s="13" t="s">
        <v>36</v>
      </c>
      <c r="AX126" s="13" t="s">
        <v>81</v>
      </c>
      <c r="AY126" s="178" t="s">
        <v>142</v>
      </c>
    </row>
    <row r="127" spans="1:65" s="13" customFormat="1" ht="10.199999999999999">
      <c r="B127" s="177"/>
      <c r="D127" s="173" t="s">
        <v>153</v>
      </c>
      <c r="E127" s="178" t="s">
        <v>1</v>
      </c>
      <c r="F127" s="179" t="s">
        <v>761</v>
      </c>
      <c r="H127" s="180">
        <v>4.5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153</v>
      </c>
      <c r="AU127" s="178" t="s">
        <v>91</v>
      </c>
      <c r="AV127" s="13" t="s">
        <v>91</v>
      </c>
      <c r="AW127" s="13" t="s">
        <v>36</v>
      </c>
      <c r="AX127" s="13" t="s">
        <v>81</v>
      </c>
      <c r="AY127" s="178" t="s">
        <v>142</v>
      </c>
    </row>
    <row r="128" spans="1:65" s="2" customFormat="1" ht="14.4" customHeight="1">
      <c r="A128" s="31"/>
      <c r="B128" s="159"/>
      <c r="C128" s="160" t="s">
        <v>160</v>
      </c>
      <c r="D128" s="160" t="s">
        <v>144</v>
      </c>
      <c r="E128" s="161" t="s">
        <v>762</v>
      </c>
      <c r="F128" s="162" t="s">
        <v>763</v>
      </c>
      <c r="G128" s="163" t="s">
        <v>224</v>
      </c>
      <c r="H128" s="164">
        <v>1483.3</v>
      </c>
      <c r="I128" s="165"/>
      <c r="J128" s="166">
        <f>ROUND(I128*H128,2)</f>
        <v>0</v>
      </c>
      <c r="K128" s="162" t="s">
        <v>148</v>
      </c>
      <c r="L128" s="32"/>
      <c r="M128" s="167" t="s">
        <v>1</v>
      </c>
      <c r="N128" s="168" t="s">
        <v>46</v>
      </c>
      <c r="O128" s="57"/>
      <c r="P128" s="169">
        <f>O128*H128</f>
        <v>0</v>
      </c>
      <c r="Q128" s="169">
        <v>0</v>
      </c>
      <c r="R128" s="169">
        <f>Q128*H128</f>
        <v>0</v>
      </c>
      <c r="S128" s="169">
        <v>0</v>
      </c>
      <c r="T128" s="17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1" t="s">
        <v>149</v>
      </c>
      <c r="AT128" s="171" t="s">
        <v>144</v>
      </c>
      <c r="AU128" s="171" t="s">
        <v>91</v>
      </c>
      <c r="AY128" s="16" t="s">
        <v>142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16" t="s">
        <v>21</v>
      </c>
      <c r="BK128" s="172">
        <f>ROUND(I128*H128,2)</f>
        <v>0</v>
      </c>
      <c r="BL128" s="16" t="s">
        <v>149</v>
      </c>
      <c r="BM128" s="171" t="s">
        <v>764</v>
      </c>
    </row>
    <row r="129" spans="1:65" s="2" customFormat="1" ht="19.2">
      <c r="A129" s="31"/>
      <c r="B129" s="32"/>
      <c r="C129" s="31"/>
      <c r="D129" s="173" t="s">
        <v>151</v>
      </c>
      <c r="E129" s="31"/>
      <c r="F129" s="174" t="s">
        <v>765</v>
      </c>
      <c r="G129" s="31"/>
      <c r="H129" s="31"/>
      <c r="I129" s="95"/>
      <c r="J129" s="31"/>
      <c r="K129" s="31"/>
      <c r="L129" s="32"/>
      <c r="M129" s="175"/>
      <c r="N129" s="176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151</v>
      </c>
      <c r="AU129" s="16" t="s">
        <v>91</v>
      </c>
    </row>
    <row r="130" spans="1:65" s="13" customFormat="1" ht="10.199999999999999">
      <c r="B130" s="177"/>
      <c r="D130" s="173" t="s">
        <v>153</v>
      </c>
      <c r="E130" s="178" t="s">
        <v>1</v>
      </c>
      <c r="F130" s="179" t="s">
        <v>766</v>
      </c>
      <c r="H130" s="180">
        <v>1483.3</v>
      </c>
      <c r="I130" s="181"/>
      <c r="L130" s="177"/>
      <c r="M130" s="182"/>
      <c r="N130" s="183"/>
      <c r="O130" s="183"/>
      <c r="P130" s="183"/>
      <c r="Q130" s="183"/>
      <c r="R130" s="183"/>
      <c r="S130" s="183"/>
      <c r="T130" s="184"/>
      <c r="AT130" s="178" t="s">
        <v>153</v>
      </c>
      <c r="AU130" s="178" t="s">
        <v>91</v>
      </c>
      <c r="AV130" s="13" t="s">
        <v>91</v>
      </c>
      <c r="AW130" s="13" t="s">
        <v>36</v>
      </c>
      <c r="AX130" s="13" t="s">
        <v>21</v>
      </c>
      <c r="AY130" s="178" t="s">
        <v>142</v>
      </c>
    </row>
    <row r="131" spans="1:65" s="2" customFormat="1" ht="14.4" customHeight="1">
      <c r="A131" s="31"/>
      <c r="B131" s="159"/>
      <c r="C131" s="160" t="s">
        <v>149</v>
      </c>
      <c r="D131" s="160" t="s">
        <v>144</v>
      </c>
      <c r="E131" s="161" t="s">
        <v>222</v>
      </c>
      <c r="F131" s="162" t="s">
        <v>223</v>
      </c>
      <c r="G131" s="163" t="s">
        <v>224</v>
      </c>
      <c r="H131" s="164">
        <v>1483.3</v>
      </c>
      <c r="I131" s="165"/>
      <c r="J131" s="166">
        <f>ROUND(I131*H131,2)</f>
        <v>0</v>
      </c>
      <c r="K131" s="162" t="s">
        <v>148</v>
      </c>
      <c r="L131" s="32"/>
      <c r="M131" s="167" t="s">
        <v>1</v>
      </c>
      <c r="N131" s="168" t="s">
        <v>46</v>
      </c>
      <c r="O131" s="57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1" t="s">
        <v>149</v>
      </c>
      <c r="AT131" s="171" t="s">
        <v>144</v>
      </c>
      <c r="AU131" s="171" t="s">
        <v>91</v>
      </c>
      <c r="AY131" s="16" t="s">
        <v>142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16" t="s">
        <v>21</v>
      </c>
      <c r="BK131" s="172">
        <f>ROUND(I131*H131,2)</f>
        <v>0</v>
      </c>
      <c r="BL131" s="16" t="s">
        <v>149</v>
      </c>
      <c r="BM131" s="171" t="s">
        <v>767</v>
      </c>
    </row>
    <row r="132" spans="1:65" s="2" customFormat="1" ht="19.2">
      <c r="A132" s="31"/>
      <c r="B132" s="32"/>
      <c r="C132" s="31"/>
      <c r="D132" s="173" t="s">
        <v>151</v>
      </c>
      <c r="E132" s="31"/>
      <c r="F132" s="174" t="s">
        <v>226</v>
      </c>
      <c r="G132" s="31"/>
      <c r="H132" s="31"/>
      <c r="I132" s="95"/>
      <c r="J132" s="31"/>
      <c r="K132" s="31"/>
      <c r="L132" s="32"/>
      <c r="M132" s="175"/>
      <c r="N132" s="176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151</v>
      </c>
      <c r="AU132" s="16" t="s">
        <v>91</v>
      </c>
    </row>
    <row r="133" spans="1:65" s="2" customFormat="1" ht="14.4" customHeight="1">
      <c r="A133" s="31"/>
      <c r="B133" s="159"/>
      <c r="C133" s="185" t="s">
        <v>171</v>
      </c>
      <c r="D133" s="185" t="s">
        <v>161</v>
      </c>
      <c r="E133" s="186" t="s">
        <v>228</v>
      </c>
      <c r="F133" s="187" t="s">
        <v>229</v>
      </c>
      <c r="G133" s="188" t="s">
        <v>230</v>
      </c>
      <c r="H133" s="189">
        <v>30.556000000000001</v>
      </c>
      <c r="I133" s="190"/>
      <c r="J133" s="191">
        <f>ROUND(I133*H133,2)</f>
        <v>0</v>
      </c>
      <c r="K133" s="187" t="s">
        <v>148</v>
      </c>
      <c r="L133" s="192"/>
      <c r="M133" s="193" t="s">
        <v>1</v>
      </c>
      <c r="N133" s="194" t="s">
        <v>46</v>
      </c>
      <c r="O133" s="57"/>
      <c r="P133" s="169">
        <f>O133*H133</f>
        <v>0</v>
      </c>
      <c r="Q133" s="169">
        <v>1E-3</v>
      </c>
      <c r="R133" s="169">
        <f>Q133*H133</f>
        <v>3.0556000000000003E-2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164</v>
      </c>
      <c r="AT133" s="171" t="s">
        <v>161</v>
      </c>
      <c r="AU133" s="171" t="s">
        <v>91</v>
      </c>
      <c r="AY133" s="16" t="s">
        <v>142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6" t="s">
        <v>21</v>
      </c>
      <c r="BK133" s="172">
        <f>ROUND(I133*H133,2)</f>
        <v>0</v>
      </c>
      <c r="BL133" s="16" t="s">
        <v>149</v>
      </c>
      <c r="BM133" s="171" t="s">
        <v>768</v>
      </c>
    </row>
    <row r="134" spans="1:65" s="2" customFormat="1" ht="10.199999999999999">
      <c r="A134" s="31"/>
      <c r="B134" s="32"/>
      <c r="C134" s="31"/>
      <c r="D134" s="173" t="s">
        <v>151</v>
      </c>
      <c r="E134" s="31"/>
      <c r="F134" s="174" t="s">
        <v>229</v>
      </c>
      <c r="G134" s="31"/>
      <c r="H134" s="31"/>
      <c r="I134" s="95"/>
      <c r="J134" s="31"/>
      <c r="K134" s="31"/>
      <c r="L134" s="32"/>
      <c r="M134" s="175"/>
      <c r="N134" s="176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151</v>
      </c>
      <c r="AU134" s="16" t="s">
        <v>91</v>
      </c>
    </row>
    <row r="135" spans="1:65" s="13" customFormat="1" ht="10.199999999999999">
      <c r="B135" s="177"/>
      <c r="D135" s="173" t="s">
        <v>153</v>
      </c>
      <c r="E135" s="178" t="s">
        <v>1</v>
      </c>
      <c r="F135" s="179" t="s">
        <v>769</v>
      </c>
      <c r="H135" s="180">
        <v>30.556000000000001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153</v>
      </c>
      <c r="AU135" s="178" t="s">
        <v>91</v>
      </c>
      <c r="AV135" s="13" t="s">
        <v>91</v>
      </c>
      <c r="AW135" s="13" t="s">
        <v>36</v>
      </c>
      <c r="AX135" s="13" t="s">
        <v>21</v>
      </c>
      <c r="AY135" s="178" t="s">
        <v>142</v>
      </c>
    </row>
    <row r="136" spans="1:65" s="2" customFormat="1" ht="14.4" customHeight="1">
      <c r="A136" s="31"/>
      <c r="B136" s="159"/>
      <c r="C136" s="160" t="s">
        <v>177</v>
      </c>
      <c r="D136" s="160" t="s">
        <v>144</v>
      </c>
      <c r="E136" s="161" t="s">
        <v>240</v>
      </c>
      <c r="F136" s="162" t="s">
        <v>241</v>
      </c>
      <c r="G136" s="163" t="s">
        <v>224</v>
      </c>
      <c r="H136" s="164">
        <v>1483.3</v>
      </c>
      <c r="I136" s="165"/>
      <c r="J136" s="166">
        <f>ROUND(I136*H136,2)</f>
        <v>0</v>
      </c>
      <c r="K136" s="162" t="s">
        <v>148</v>
      </c>
      <c r="L136" s="32"/>
      <c r="M136" s="167" t="s">
        <v>1</v>
      </c>
      <c r="N136" s="168" t="s">
        <v>46</v>
      </c>
      <c r="O136" s="57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149</v>
      </c>
      <c r="AT136" s="171" t="s">
        <v>144</v>
      </c>
      <c r="AU136" s="171" t="s">
        <v>91</v>
      </c>
      <c r="AY136" s="16" t="s">
        <v>142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6" t="s">
        <v>21</v>
      </c>
      <c r="BK136" s="172">
        <f>ROUND(I136*H136,2)</f>
        <v>0</v>
      </c>
      <c r="BL136" s="16" t="s">
        <v>149</v>
      </c>
      <c r="BM136" s="171" t="s">
        <v>770</v>
      </c>
    </row>
    <row r="137" spans="1:65" s="2" customFormat="1" ht="10.199999999999999">
      <c r="A137" s="31"/>
      <c r="B137" s="32"/>
      <c r="C137" s="31"/>
      <c r="D137" s="173" t="s">
        <v>151</v>
      </c>
      <c r="E137" s="31"/>
      <c r="F137" s="174" t="s">
        <v>243</v>
      </c>
      <c r="G137" s="31"/>
      <c r="H137" s="31"/>
      <c r="I137" s="95"/>
      <c r="J137" s="31"/>
      <c r="K137" s="31"/>
      <c r="L137" s="32"/>
      <c r="M137" s="175"/>
      <c r="N137" s="176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151</v>
      </c>
      <c r="AU137" s="16" t="s">
        <v>91</v>
      </c>
    </row>
    <row r="138" spans="1:65" s="13" customFormat="1" ht="10.199999999999999">
      <c r="B138" s="177"/>
      <c r="D138" s="173" t="s">
        <v>153</v>
      </c>
      <c r="E138" s="178" t="s">
        <v>1</v>
      </c>
      <c r="F138" s="179" t="s">
        <v>771</v>
      </c>
      <c r="H138" s="180">
        <v>1483.3</v>
      </c>
      <c r="I138" s="181"/>
      <c r="L138" s="177"/>
      <c r="M138" s="207"/>
      <c r="N138" s="208"/>
      <c r="O138" s="208"/>
      <c r="P138" s="208"/>
      <c r="Q138" s="208"/>
      <c r="R138" s="208"/>
      <c r="S138" s="208"/>
      <c r="T138" s="209"/>
      <c r="AT138" s="178" t="s">
        <v>153</v>
      </c>
      <c r="AU138" s="178" t="s">
        <v>91</v>
      </c>
      <c r="AV138" s="13" t="s">
        <v>91</v>
      </c>
      <c r="AW138" s="13" t="s">
        <v>36</v>
      </c>
      <c r="AX138" s="13" t="s">
        <v>21</v>
      </c>
      <c r="AY138" s="178" t="s">
        <v>142</v>
      </c>
    </row>
    <row r="139" spans="1:65" s="2" customFormat="1" ht="6.9" customHeight="1">
      <c r="A139" s="31"/>
      <c r="B139" s="46"/>
      <c r="C139" s="47"/>
      <c r="D139" s="47"/>
      <c r="E139" s="47"/>
      <c r="F139" s="47"/>
      <c r="G139" s="47"/>
      <c r="H139" s="47"/>
      <c r="I139" s="119"/>
      <c r="J139" s="47"/>
      <c r="K139" s="47"/>
      <c r="L139" s="32"/>
      <c r="M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</sheetData>
  <autoFilter ref="C117:K13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772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1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ROUND(J118,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ROUND((SUM(BE118:BE139)),  2)</f>
        <v>0</v>
      </c>
      <c r="G33" s="31"/>
      <c r="H33" s="31"/>
      <c r="I33" s="106">
        <v>0.21</v>
      </c>
      <c r="J33" s="105">
        <f>ROUND(((SUM(BE118:BE139))*I33),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ROUND((SUM(BF118:BF139)),  2)</f>
        <v>0</v>
      </c>
      <c r="G34" s="31"/>
      <c r="H34" s="31"/>
      <c r="I34" s="106">
        <v>0.15</v>
      </c>
      <c r="J34" s="105">
        <f>ROUND(((SUM(BF118:BF139))*I34),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ROUND((SUM(BG118:BG139)),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ROUND((SUM(BH118:BH139)),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ROUND((SUM(BI118:BI139)),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SO-06.2 - Deponie horní rybník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Vodseďálek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J118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123</v>
      </c>
      <c r="E97" s="127"/>
      <c r="F97" s="127"/>
      <c r="G97" s="127"/>
      <c r="H97" s="127"/>
      <c r="I97" s="128"/>
      <c r="J97" s="129">
        <f>J119</f>
        <v>0</v>
      </c>
      <c r="L97" s="125"/>
    </row>
    <row r="98" spans="1:31" s="10" customFormat="1" ht="19.95" customHeight="1">
      <c r="B98" s="130"/>
      <c r="D98" s="131" t="s">
        <v>124</v>
      </c>
      <c r="E98" s="132"/>
      <c r="F98" s="132"/>
      <c r="G98" s="132"/>
      <c r="H98" s="132"/>
      <c r="I98" s="133"/>
      <c r="J98" s="134">
        <f>J120</f>
        <v>0</v>
      </c>
      <c r="L98" s="130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95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" customHeight="1">
      <c r="A100" s="31"/>
      <c r="B100" s="46"/>
      <c r="C100" s="47"/>
      <c r="D100" s="47"/>
      <c r="E100" s="47"/>
      <c r="F100" s="47"/>
      <c r="G100" s="47"/>
      <c r="H100" s="47"/>
      <c r="I100" s="119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" customHeight="1">
      <c r="A104" s="31"/>
      <c r="B104" s="48"/>
      <c r="C104" s="49"/>
      <c r="D104" s="49"/>
      <c r="E104" s="49"/>
      <c r="F104" s="49"/>
      <c r="G104" s="49"/>
      <c r="H104" s="49"/>
      <c r="I104" s="120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" customHeight="1">
      <c r="A105" s="31"/>
      <c r="B105" s="32"/>
      <c r="C105" s="20" t="s">
        <v>127</v>
      </c>
      <c r="D105" s="31"/>
      <c r="E105" s="31"/>
      <c r="F105" s="31"/>
      <c r="G105" s="31"/>
      <c r="H105" s="31"/>
      <c r="I105" s="95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32"/>
      <c r="C106" s="31"/>
      <c r="D106" s="31"/>
      <c r="E106" s="31"/>
      <c r="F106" s="31"/>
      <c r="G106" s="31"/>
      <c r="H106" s="31"/>
      <c r="I106" s="95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4.4" customHeight="1">
      <c r="A108" s="31"/>
      <c r="B108" s="32"/>
      <c r="C108" s="31"/>
      <c r="D108" s="31"/>
      <c r="E108" s="253" t="str">
        <f>E7</f>
        <v>Panské rybníky Jarošov</v>
      </c>
      <c r="F108" s="254"/>
      <c r="G108" s="254"/>
      <c r="H108" s="254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116</v>
      </c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4.4" customHeight="1">
      <c r="A110" s="31"/>
      <c r="B110" s="32"/>
      <c r="C110" s="31"/>
      <c r="D110" s="31"/>
      <c r="E110" s="233" t="str">
        <f>E9</f>
        <v>SO-06.2 - Deponie horní rybník</v>
      </c>
      <c r="F110" s="255"/>
      <c r="G110" s="255"/>
      <c r="H110" s="255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1"/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22</v>
      </c>
      <c r="D112" s="31"/>
      <c r="E112" s="31"/>
      <c r="F112" s="24" t="str">
        <f>F12</f>
        <v xml:space="preserve"> </v>
      </c>
      <c r="G112" s="31"/>
      <c r="H112" s="31"/>
      <c r="I112" s="96" t="s">
        <v>24</v>
      </c>
      <c r="J112" s="54" t="str">
        <f>IF(J12="","",J12)</f>
        <v>28. 11. 2016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6.4" customHeight="1">
      <c r="A114" s="31"/>
      <c r="B114" s="32"/>
      <c r="C114" s="26" t="s">
        <v>28</v>
      </c>
      <c r="D114" s="31"/>
      <c r="E114" s="31"/>
      <c r="F114" s="24" t="str">
        <f>E15</f>
        <v>Město Litomyšl</v>
      </c>
      <c r="G114" s="31"/>
      <c r="H114" s="31"/>
      <c r="I114" s="96" t="s">
        <v>34</v>
      </c>
      <c r="J114" s="29" t="str">
        <f>E21</f>
        <v>Agroprojekce Litomyšl, s.r.o.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6" customHeight="1">
      <c r="A115" s="31"/>
      <c r="B115" s="32"/>
      <c r="C115" s="26" t="s">
        <v>32</v>
      </c>
      <c r="D115" s="31"/>
      <c r="E115" s="31"/>
      <c r="F115" s="24" t="str">
        <f>IF(E18="","",E18)</f>
        <v>Vyplň údaj</v>
      </c>
      <c r="G115" s="31"/>
      <c r="H115" s="31"/>
      <c r="I115" s="96" t="s">
        <v>37</v>
      </c>
      <c r="J115" s="29" t="str">
        <f>E24</f>
        <v>Vodseďálek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35"/>
      <c r="B117" s="136"/>
      <c r="C117" s="137" t="s">
        <v>128</v>
      </c>
      <c r="D117" s="138" t="s">
        <v>66</v>
      </c>
      <c r="E117" s="138" t="s">
        <v>62</v>
      </c>
      <c r="F117" s="138" t="s">
        <v>63</v>
      </c>
      <c r="G117" s="138" t="s">
        <v>129</v>
      </c>
      <c r="H117" s="138" t="s">
        <v>130</v>
      </c>
      <c r="I117" s="139" t="s">
        <v>131</v>
      </c>
      <c r="J117" s="138" t="s">
        <v>120</v>
      </c>
      <c r="K117" s="140" t="s">
        <v>132</v>
      </c>
      <c r="L117" s="141"/>
      <c r="M117" s="61" t="s">
        <v>1</v>
      </c>
      <c r="N117" s="62" t="s">
        <v>45</v>
      </c>
      <c r="O117" s="62" t="s">
        <v>133</v>
      </c>
      <c r="P117" s="62" t="s">
        <v>134</v>
      </c>
      <c r="Q117" s="62" t="s">
        <v>135</v>
      </c>
      <c r="R117" s="62" t="s">
        <v>136</v>
      </c>
      <c r="S117" s="62" t="s">
        <v>137</v>
      </c>
      <c r="T117" s="63" t="s">
        <v>138</v>
      </c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65" s="2" customFormat="1" ht="22.8" customHeight="1">
      <c r="A118" s="31"/>
      <c r="B118" s="32"/>
      <c r="C118" s="68" t="s">
        <v>139</v>
      </c>
      <c r="D118" s="31"/>
      <c r="E118" s="31"/>
      <c r="F118" s="31"/>
      <c r="G118" s="31"/>
      <c r="H118" s="31"/>
      <c r="I118" s="95"/>
      <c r="J118" s="142">
        <f>BK118</f>
        <v>0</v>
      </c>
      <c r="K118" s="31"/>
      <c r="L118" s="32"/>
      <c r="M118" s="64"/>
      <c r="N118" s="55"/>
      <c r="O118" s="65"/>
      <c r="P118" s="143">
        <f>P119</f>
        <v>0</v>
      </c>
      <c r="Q118" s="65"/>
      <c r="R118" s="143">
        <f>R119</f>
        <v>3.0556000000000003E-2</v>
      </c>
      <c r="S118" s="65"/>
      <c r="T118" s="144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80</v>
      </c>
      <c r="AU118" s="16" t="s">
        <v>122</v>
      </c>
      <c r="BK118" s="145">
        <f>BK119</f>
        <v>0</v>
      </c>
    </row>
    <row r="119" spans="1:65" s="12" customFormat="1" ht="25.95" customHeight="1">
      <c r="B119" s="146"/>
      <c r="D119" s="147" t="s">
        <v>80</v>
      </c>
      <c r="E119" s="148" t="s">
        <v>140</v>
      </c>
      <c r="F119" s="148" t="s">
        <v>141</v>
      </c>
      <c r="I119" s="149"/>
      <c r="J119" s="150">
        <f>BK119</f>
        <v>0</v>
      </c>
      <c r="L119" s="146"/>
      <c r="M119" s="151"/>
      <c r="N119" s="152"/>
      <c r="O119" s="152"/>
      <c r="P119" s="153">
        <f>P120</f>
        <v>0</v>
      </c>
      <c r="Q119" s="152"/>
      <c r="R119" s="153">
        <f>R120</f>
        <v>3.0556000000000003E-2</v>
      </c>
      <c r="S119" s="152"/>
      <c r="T119" s="154">
        <f>T120</f>
        <v>0</v>
      </c>
      <c r="AR119" s="147" t="s">
        <v>21</v>
      </c>
      <c r="AT119" s="155" t="s">
        <v>80</v>
      </c>
      <c r="AU119" s="155" t="s">
        <v>81</v>
      </c>
      <c r="AY119" s="147" t="s">
        <v>142</v>
      </c>
      <c r="BK119" s="156">
        <f>BK120</f>
        <v>0</v>
      </c>
    </row>
    <row r="120" spans="1:65" s="12" customFormat="1" ht="22.8" customHeight="1">
      <c r="B120" s="146"/>
      <c r="D120" s="147" t="s">
        <v>80</v>
      </c>
      <c r="E120" s="157" t="s">
        <v>21</v>
      </c>
      <c r="F120" s="157" t="s">
        <v>143</v>
      </c>
      <c r="I120" s="149"/>
      <c r="J120" s="158">
        <f>BK120</f>
        <v>0</v>
      </c>
      <c r="L120" s="146"/>
      <c r="M120" s="151"/>
      <c r="N120" s="152"/>
      <c r="O120" s="152"/>
      <c r="P120" s="153">
        <f>SUM(P121:P139)</f>
        <v>0</v>
      </c>
      <c r="Q120" s="152"/>
      <c r="R120" s="153">
        <f>SUM(R121:R139)</f>
        <v>3.0556000000000003E-2</v>
      </c>
      <c r="S120" s="152"/>
      <c r="T120" s="154">
        <f>SUM(T121:T139)</f>
        <v>0</v>
      </c>
      <c r="AR120" s="147" t="s">
        <v>21</v>
      </c>
      <c r="AT120" s="155" t="s">
        <v>80</v>
      </c>
      <c r="AU120" s="155" t="s">
        <v>21</v>
      </c>
      <c r="AY120" s="147" t="s">
        <v>142</v>
      </c>
      <c r="BK120" s="156">
        <f>SUM(BK121:BK139)</f>
        <v>0</v>
      </c>
    </row>
    <row r="121" spans="1:65" s="2" customFormat="1" ht="14.4" customHeight="1">
      <c r="A121" s="31"/>
      <c r="B121" s="159"/>
      <c r="C121" s="160" t="s">
        <v>21</v>
      </c>
      <c r="D121" s="160" t="s">
        <v>144</v>
      </c>
      <c r="E121" s="161" t="s">
        <v>145</v>
      </c>
      <c r="F121" s="162" t="s">
        <v>146</v>
      </c>
      <c r="G121" s="163" t="s">
        <v>147</v>
      </c>
      <c r="H121" s="164">
        <v>452.4</v>
      </c>
      <c r="I121" s="165"/>
      <c r="J121" s="166">
        <f>ROUND(I121*H121,2)</f>
        <v>0</v>
      </c>
      <c r="K121" s="162" t="s">
        <v>148</v>
      </c>
      <c r="L121" s="32"/>
      <c r="M121" s="167" t="s">
        <v>1</v>
      </c>
      <c r="N121" s="168" t="s">
        <v>46</v>
      </c>
      <c r="O121" s="57"/>
      <c r="P121" s="169">
        <f>O121*H121</f>
        <v>0</v>
      </c>
      <c r="Q121" s="169">
        <v>0</v>
      </c>
      <c r="R121" s="169">
        <f>Q121*H121</f>
        <v>0</v>
      </c>
      <c r="S121" s="169">
        <v>0</v>
      </c>
      <c r="T121" s="17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1" t="s">
        <v>149</v>
      </c>
      <c r="AT121" s="171" t="s">
        <v>144</v>
      </c>
      <c r="AU121" s="171" t="s">
        <v>91</v>
      </c>
      <c r="AY121" s="16" t="s">
        <v>142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16" t="s">
        <v>21</v>
      </c>
      <c r="BK121" s="172">
        <f>ROUND(I121*H121,2)</f>
        <v>0</v>
      </c>
      <c r="BL121" s="16" t="s">
        <v>149</v>
      </c>
      <c r="BM121" s="171" t="s">
        <v>754</v>
      </c>
    </row>
    <row r="122" spans="1:65" s="2" customFormat="1" ht="19.2">
      <c r="A122" s="31"/>
      <c r="B122" s="32"/>
      <c r="C122" s="31"/>
      <c r="D122" s="173" t="s">
        <v>151</v>
      </c>
      <c r="E122" s="31"/>
      <c r="F122" s="174" t="s">
        <v>152</v>
      </c>
      <c r="G122" s="31"/>
      <c r="H122" s="31"/>
      <c r="I122" s="95"/>
      <c r="J122" s="31"/>
      <c r="K122" s="31"/>
      <c r="L122" s="32"/>
      <c r="M122" s="175"/>
      <c r="N122" s="176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151</v>
      </c>
      <c r="AU122" s="16" t="s">
        <v>91</v>
      </c>
    </row>
    <row r="123" spans="1:65" s="13" customFormat="1" ht="10.199999999999999">
      <c r="B123" s="177"/>
      <c r="D123" s="173" t="s">
        <v>153</v>
      </c>
      <c r="E123" s="178" t="s">
        <v>1</v>
      </c>
      <c r="F123" s="179" t="s">
        <v>755</v>
      </c>
      <c r="H123" s="180">
        <v>452.4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153</v>
      </c>
      <c r="AU123" s="178" t="s">
        <v>91</v>
      </c>
      <c r="AV123" s="13" t="s">
        <v>91</v>
      </c>
      <c r="AW123" s="13" t="s">
        <v>36</v>
      </c>
      <c r="AX123" s="13" t="s">
        <v>21</v>
      </c>
      <c r="AY123" s="178" t="s">
        <v>142</v>
      </c>
    </row>
    <row r="124" spans="1:65" s="2" customFormat="1" ht="14.4" customHeight="1">
      <c r="A124" s="31"/>
      <c r="B124" s="159"/>
      <c r="C124" s="160" t="s">
        <v>91</v>
      </c>
      <c r="D124" s="160" t="s">
        <v>144</v>
      </c>
      <c r="E124" s="161" t="s">
        <v>756</v>
      </c>
      <c r="F124" s="162" t="s">
        <v>757</v>
      </c>
      <c r="G124" s="163" t="s">
        <v>147</v>
      </c>
      <c r="H124" s="164">
        <v>1014.8</v>
      </c>
      <c r="I124" s="165"/>
      <c r="J124" s="166">
        <f>ROUND(I124*H124,2)</f>
        <v>0</v>
      </c>
      <c r="K124" s="162" t="s">
        <v>148</v>
      </c>
      <c r="L124" s="32"/>
      <c r="M124" s="167" t="s">
        <v>1</v>
      </c>
      <c r="N124" s="168" t="s">
        <v>46</v>
      </c>
      <c r="O124" s="57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1" t="s">
        <v>149</v>
      </c>
      <c r="AT124" s="171" t="s">
        <v>144</v>
      </c>
      <c r="AU124" s="171" t="s">
        <v>91</v>
      </c>
      <c r="AY124" s="16" t="s">
        <v>142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16" t="s">
        <v>21</v>
      </c>
      <c r="BK124" s="172">
        <f>ROUND(I124*H124,2)</f>
        <v>0</v>
      </c>
      <c r="BL124" s="16" t="s">
        <v>149</v>
      </c>
      <c r="BM124" s="171" t="s">
        <v>758</v>
      </c>
    </row>
    <row r="125" spans="1:65" s="2" customFormat="1" ht="19.2">
      <c r="A125" s="31"/>
      <c r="B125" s="32"/>
      <c r="C125" s="31"/>
      <c r="D125" s="173" t="s">
        <v>151</v>
      </c>
      <c r="E125" s="31"/>
      <c r="F125" s="174" t="s">
        <v>759</v>
      </c>
      <c r="G125" s="31"/>
      <c r="H125" s="31"/>
      <c r="I125" s="95"/>
      <c r="J125" s="31"/>
      <c r="K125" s="31"/>
      <c r="L125" s="32"/>
      <c r="M125" s="175"/>
      <c r="N125" s="176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151</v>
      </c>
      <c r="AU125" s="16" t="s">
        <v>91</v>
      </c>
    </row>
    <row r="126" spans="1:65" s="13" customFormat="1" ht="10.199999999999999">
      <c r="B126" s="177"/>
      <c r="D126" s="173" t="s">
        <v>153</v>
      </c>
      <c r="E126" s="178" t="s">
        <v>1</v>
      </c>
      <c r="F126" s="179" t="s">
        <v>773</v>
      </c>
      <c r="H126" s="180">
        <v>865.4</v>
      </c>
      <c r="I126" s="181"/>
      <c r="L126" s="177"/>
      <c r="M126" s="182"/>
      <c r="N126" s="183"/>
      <c r="O126" s="183"/>
      <c r="P126" s="183"/>
      <c r="Q126" s="183"/>
      <c r="R126" s="183"/>
      <c r="S126" s="183"/>
      <c r="T126" s="184"/>
      <c r="AT126" s="178" t="s">
        <v>153</v>
      </c>
      <c r="AU126" s="178" t="s">
        <v>91</v>
      </c>
      <c r="AV126" s="13" t="s">
        <v>91</v>
      </c>
      <c r="AW126" s="13" t="s">
        <v>36</v>
      </c>
      <c r="AX126" s="13" t="s">
        <v>81</v>
      </c>
      <c r="AY126" s="178" t="s">
        <v>142</v>
      </c>
    </row>
    <row r="127" spans="1:65" s="13" customFormat="1" ht="10.199999999999999">
      <c r="B127" s="177"/>
      <c r="D127" s="173" t="s">
        <v>153</v>
      </c>
      <c r="E127" s="178" t="s">
        <v>1</v>
      </c>
      <c r="F127" s="179" t="s">
        <v>774</v>
      </c>
      <c r="H127" s="180">
        <v>88.3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153</v>
      </c>
      <c r="AU127" s="178" t="s">
        <v>91</v>
      </c>
      <c r="AV127" s="13" t="s">
        <v>91</v>
      </c>
      <c r="AW127" s="13" t="s">
        <v>36</v>
      </c>
      <c r="AX127" s="13" t="s">
        <v>81</v>
      </c>
      <c r="AY127" s="178" t="s">
        <v>142</v>
      </c>
    </row>
    <row r="128" spans="1:65" s="13" customFormat="1" ht="10.199999999999999">
      <c r="B128" s="177"/>
      <c r="D128" s="173" t="s">
        <v>153</v>
      </c>
      <c r="E128" s="178" t="s">
        <v>1</v>
      </c>
      <c r="F128" s="179" t="s">
        <v>775</v>
      </c>
      <c r="H128" s="180">
        <v>61.1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153</v>
      </c>
      <c r="AU128" s="178" t="s">
        <v>91</v>
      </c>
      <c r="AV128" s="13" t="s">
        <v>91</v>
      </c>
      <c r="AW128" s="13" t="s">
        <v>36</v>
      </c>
      <c r="AX128" s="13" t="s">
        <v>81</v>
      </c>
      <c r="AY128" s="178" t="s">
        <v>142</v>
      </c>
    </row>
    <row r="129" spans="1:65" s="2" customFormat="1" ht="14.4" customHeight="1">
      <c r="A129" s="31"/>
      <c r="B129" s="159"/>
      <c r="C129" s="160" t="s">
        <v>160</v>
      </c>
      <c r="D129" s="160" t="s">
        <v>144</v>
      </c>
      <c r="E129" s="161" t="s">
        <v>762</v>
      </c>
      <c r="F129" s="162" t="s">
        <v>763</v>
      </c>
      <c r="G129" s="163" t="s">
        <v>224</v>
      </c>
      <c r="H129" s="164">
        <v>1483.3</v>
      </c>
      <c r="I129" s="165"/>
      <c r="J129" s="166">
        <f>ROUND(I129*H129,2)</f>
        <v>0</v>
      </c>
      <c r="K129" s="162" t="s">
        <v>148</v>
      </c>
      <c r="L129" s="32"/>
      <c r="M129" s="167" t="s">
        <v>1</v>
      </c>
      <c r="N129" s="168" t="s">
        <v>46</v>
      </c>
      <c r="O129" s="57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1" t="s">
        <v>149</v>
      </c>
      <c r="AT129" s="171" t="s">
        <v>144</v>
      </c>
      <c r="AU129" s="171" t="s">
        <v>91</v>
      </c>
      <c r="AY129" s="16" t="s">
        <v>142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6" t="s">
        <v>21</v>
      </c>
      <c r="BK129" s="172">
        <f>ROUND(I129*H129,2)</f>
        <v>0</v>
      </c>
      <c r="BL129" s="16" t="s">
        <v>149</v>
      </c>
      <c r="BM129" s="171" t="s">
        <v>764</v>
      </c>
    </row>
    <row r="130" spans="1:65" s="2" customFormat="1" ht="19.2">
      <c r="A130" s="31"/>
      <c r="B130" s="32"/>
      <c r="C130" s="31"/>
      <c r="D130" s="173" t="s">
        <v>151</v>
      </c>
      <c r="E130" s="31"/>
      <c r="F130" s="174" t="s">
        <v>765</v>
      </c>
      <c r="G130" s="31"/>
      <c r="H130" s="31"/>
      <c r="I130" s="95"/>
      <c r="J130" s="31"/>
      <c r="K130" s="31"/>
      <c r="L130" s="32"/>
      <c r="M130" s="175"/>
      <c r="N130" s="176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151</v>
      </c>
      <c r="AU130" s="16" t="s">
        <v>91</v>
      </c>
    </row>
    <row r="131" spans="1:65" s="13" customFormat="1" ht="10.199999999999999">
      <c r="B131" s="177"/>
      <c r="D131" s="173" t="s">
        <v>153</v>
      </c>
      <c r="E131" s="178" t="s">
        <v>1</v>
      </c>
      <c r="F131" s="179" t="s">
        <v>766</v>
      </c>
      <c r="H131" s="180">
        <v>1483.3</v>
      </c>
      <c r="I131" s="181"/>
      <c r="L131" s="177"/>
      <c r="M131" s="182"/>
      <c r="N131" s="183"/>
      <c r="O131" s="183"/>
      <c r="P131" s="183"/>
      <c r="Q131" s="183"/>
      <c r="R131" s="183"/>
      <c r="S131" s="183"/>
      <c r="T131" s="184"/>
      <c r="AT131" s="178" t="s">
        <v>153</v>
      </c>
      <c r="AU131" s="178" t="s">
        <v>91</v>
      </c>
      <c r="AV131" s="13" t="s">
        <v>91</v>
      </c>
      <c r="AW131" s="13" t="s">
        <v>36</v>
      </c>
      <c r="AX131" s="13" t="s">
        <v>21</v>
      </c>
      <c r="AY131" s="178" t="s">
        <v>142</v>
      </c>
    </row>
    <row r="132" spans="1:65" s="2" customFormat="1" ht="14.4" customHeight="1">
      <c r="A132" s="31"/>
      <c r="B132" s="159"/>
      <c r="C132" s="160" t="s">
        <v>149</v>
      </c>
      <c r="D132" s="160" t="s">
        <v>144</v>
      </c>
      <c r="E132" s="161" t="s">
        <v>222</v>
      </c>
      <c r="F132" s="162" t="s">
        <v>223</v>
      </c>
      <c r="G132" s="163" t="s">
        <v>224</v>
      </c>
      <c r="H132" s="164">
        <v>1483.3</v>
      </c>
      <c r="I132" s="165"/>
      <c r="J132" s="166">
        <f>ROUND(I132*H132,2)</f>
        <v>0</v>
      </c>
      <c r="K132" s="162" t="s">
        <v>148</v>
      </c>
      <c r="L132" s="32"/>
      <c r="M132" s="167" t="s">
        <v>1</v>
      </c>
      <c r="N132" s="168" t="s">
        <v>46</v>
      </c>
      <c r="O132" s="57"/>
      <c r="P132" s="169">
        <f>O132*H132</f>
        <v>0</v>
      </c>
      <c r="Q132" s="169">
        <v>0</v>
      </c>
      <c r="R132" s="169">
        <f>Q132*H132</f>
        <v>0</v>
      </c>
      <c r="S132" s="169">
        <v>0</v>
      </c>
      <c r="T132" s="17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1" t="s">
        <v>149</v>
      </c>
      <c r="AT132" s="171" t="s">
        <v>144</v>
      </c>
      <c r="AU132" s="171" t="s">
        <v>91</v>
      </c>
      <c r="AY132" s="16" t="s">
        <v>142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16" t="s">
        <v>21</v>
      </c>
      <c r="BK132" s="172">
        <f>ROUND(I132*H132,2)</f>
        <v>0</v>
      </c>
      <c r="BL132" s="16" t="s">
        <v>149</v>
      </c>
      <c r="BM132" s="171" t="s">
        <v>767</v>
      </c>
    </row>
    <row r="133" spans="1:65" s="2" customFormat="1" ht="19.2">
      <c r="A133" s="31"/>
      <c r="B133" s="32"/>
      <c r="C133" s="31"/>
      <c r="D133" s="173" t="s">
        <v>151</v>
      </c>
      <c r="E133" s="31"/>
      <c r="F133" s="174" t="s">
        <v>226</v>
      </c>
      <c r="G133" s="31"/>
      <c r="H133" s="31"/>
      <c r="I133" s="95"/>
      <c r="J133" s="31"/>
      <c r="K133" s="31"/>
      <c r="L133" s="32"/>
      <c r="M133" s="175"/>
      <c r="N133" s="176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151</v>
      </c>
      <c r="AU133" s="16" t="s">
        <v>91</v>
      </c>
    </row>
    <row r="134" spans="1:65" s="2" customFormat="1" ht="14.4" customHeight="1">
      <c r="A134" s="31"/>
      <c r="B134" s="159"/>
      <c r="C134" s="185" t="s">
        <v>171</v>
      </c>
      <c r="D134" s="185" t="s">
        <v>161</v>
      </c>
      <c r="E134" s="186" t="s">
        <v>228</v>
      </c>
      <c r="F134" s="187" t="s">
        <v>229</v>
      </c>
      <c r="G134" s="188" t="s">
        <v>230</v>
      </c>
      <c r="H134" s="189">
        <v>30.556000000000001</v>
      </c>
      <c r="I134" s="190"/>
      <c r="J134" s="191">
        <f>ROUND(I134*H134,2)</f>
        <v>0</v>
      </c>
      <c r="K134" s="187" t="s">
        <v>148</v>
      </c>
      <c r="L134" s="192"/>
      <c r="M134" s="193" t="s">
        <v>1</v>
      </c>
      <c r="N134" s="194" t="s">
        <v>46</v>
      </c>
      <c r="O134" s="57"/>
      <c r="P134" s="169">
        <f>O134*H134</f>
        <v>0</v>
      </c>
      <c r="Q134" s="169">
        <v>1E-3</v>
      </c>
      <c r="R134" s="169">
        <f>Q134*H134</f>
        <v>3.0556000000000003E-2</v>
      </c>
      <c r="S134" s="169">
        <v>0</v>
      </c>
      <c r="T134" s="17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1" t="s">
        <v>164</v>
      </c>
      <c r="AT134" s="171" t="s">
        <v>161</v>
      </c>
      <c r="AU134" s="171" t="s">
        <v>91</v>
      </c>
      <c r="AY134" s="16" t="s">
        <v>142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16" t="s">
        <v>21</v>
      </c>
      <c r="BK134" s="172">
        <f>ROUND(I134*H134,2)</f>
        <v>0</v>
      </c>
      <c r="BL134" s="16" t="s">
        <v>149</v>
      </c>
      <c r="BM134" s="171" t="s">
        <v>768</v>
      </c>
    </row>
    <row r="135" spans="1:65" s="2" customFormat="1" ht="10.199999999999999">
      <c r="A135" s="31"/>
      <c r="B135" s="32"/>
      <c r="C135" s="31"/>
      <c r="D135" s="173" t="s">
        <v>151</v>
      </c>
      <c r="E135" s="31"/>
      <c r="F135" s="174" t="s">
        <v>229</v>
      </c>
      <c r="G135" s="31"/>
      <c r="H135" s="31"/>
      <c r="I135" s="95"/>
      <c r="J135" s="31"/>
      <c r="K135" s="31"/>
      <c r="L135" s="32"/>
      <c r="M135" s="175"/>
      <c r="N135" s="176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151</v>
      </c>
      <c r="AU135" s="16" t="s">
        <v>91</v>
      </c>
    </row>
    <row r="136" spans="1:65" s="13" customFormat="1" ht="10.199999999999999">
      <c r="B136" s="177"/>
      <c r="D136" s="173" t="s">
        <v>153</v>
      </c>
      <c r="E136" s="178" t="s">
        <v>1</v>
      </c>
      <c r="F136" s="179" t="s">
        <v>769</v>
      </c>
      <c r="H136" s="180">
        <v>30.556000000000001</v>
      </c>
      <c r="I136" s="181"/>
      <c r="L136" s="177"/>
      <c r="M136" s="182"/>
      <c r="N136" s="183"/>
      <c r="O136" s="183"/>
      <c r="P136" s="183"/>
      <c r="Q136" s="183"/>
      <c r="R136" s="183"/>
      <c r="S136" s="183"/>
      <c r="T136" s="184"/>
      <c r="AT136" s="178" t="s">
        <v>153</v>
      </c>
      <c r="AU136" s="178" t="s">
        <v>91</v>
      </c>
      <c r="AV136" s="13" t="s">
        <v>91</v>
      </c>
      <c r="AW136" s="13" t="s">
        <v>36</v>
      </c>
      <c r="AX136" s="13" t="s">
        <v>21</v>
      </c>
      <c r="AY136" s="178" t="s">
        <v>142</v>
      </c>
    </row>
    <row r="137" spans="1:65" s="2" customFormat="1" ht="14.4" customHeight="1">
      <c r="A137" s="31"/>
      <c r="B137" s="159"/>
      <c r="C137" s="160" t="s">
        <v>177</v>
      </c>
      <c r="D137" s="160" t="s">
        <v>144</v>
      </c>
      <c r="E137" s="161" t="s">
        <v>240</v>
      </c>
      <c r="F137" s="162" t="s">
        <v>241</v>
      </c>
      <c r="G137" s="163" t="s">
        <v>224</v>
      </c>
      <c r="H137" s="164">
        <v>1483.3</v>
      </c>
      <c r="I137" s="165"/>
      <c r="J137" s="166">
        <f>ROUND(I137*H137,2)</f>
        <v>0</v>
      </c>
      <c r="K137" s="162" t="s">
        <v>148</v>
      </c>
      <c r="L137" s="32"/>
      <c r="M137" s="167" t="s">
        <v>1</v>
      </c>
      <c r="N137" s="168" t="s">
        <v>46</v>
      </c>
      <c r="O137" s="57"/>
      <c r="P137" s="169">
        <f>O137*H137</f>
        <v>0</v>
      </c>
      <c r="Q137" s="169">
        <v>0</v>
      </c>
      <c r="R137" s="169">
        <f>Q137*H137</f>
        <v>0</v>
      </c>
      <c r="S137" s="169">
        <v>0</v>
      </c>
      <c r="T137" s="17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1" t="s">
        <v>149</v>
      </c>
      <c r="AT137" s="171" t="s">
        <v>144</v>
      </c>
      <c r="AU137" s="171" t="s">
        <v>91</v>
      </c>
      <c r="AY137" s="16" t="s">
        <v>142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16" t="s">
        <v>21</v>
      </c>
      <c r="BK137" s="172">
        <f>ROUND(I137*H137,2)</f>
        <v>0</v>
      </c>
      <c r="BL137" s="16" t="s">
        <v>149</v>
      </c>
      <c r="BM137" s="171" t="s">
        <v>770</v>
      </c>
    </row>
    <row r="138" spans="1:65" s="2" customFormat="1" ht="10.199999999999999">
      <c r="A138" s="31"/>
      <c r="B138" s="32"/>
      <c r="C138" s="31"/>
      <c r="D138" s="173" t="s">
        <v>151</v>
      </c>
      <c r="E138" s="31"/>
      <c r="F138" s="174" t="s">
        <v>243</v>
      </c>
      <c r="G138" s="31"/>
      <c r="H138" s="31"/>
      <c r="I138" s="95"/>
      <c r="J138" s="31"/>
      <c r="K138" s="31"/>
      <c r="L138" s="32"/>
      <c r="M138" s="175"/>
      <c r="N138" s="176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151</v>
      </c>
      <c r="AU138" s="16" t="s">
        <v>91</v>
      </c>
    </row>
    <row r="139" spans="1:65" s="13" customFormat="1" ht="10.199999999999999">
      <c r="B139" s="177"/>
      <c r="D139" s="173" t="s">
        <v>153</v>
      </c>
      <c r="E139" s="178" t="s">
        <v>1</v>
      </c>
      <c r="F139" s="179" t="s">
        <v>771</v>
      </c>
      <c r="H139" s="180">
        <v>1483.3</v>
      </c>
      <c r="I139" s="181"/>
      <c r="L139" s="177"/>
      <c r="M139" s="207"/>
      <c r="N139" s="208"/>
      <c r="O139" s="208"/>
      <c r="P139" s="208"/>
      <c r="Q139" s="208"/>
      <c r="R139" s="208"/>
      <c r="S139" s="208"/>
      <c r="T139" s="209"/>
      <c r="AT139" s="178" t="s">
        <v>153</v>
      </c>
      <c r="AU139" s="178" t="s">
        <v>91</v>
      </c>
      <c r="AV139" s="13" t="s">
        <v>91</v>
      </c>
      <c r="AW139" s="13" t="s">
        <v>36</v>
      </c>
      <c r="AX139" s="13" t="s">
        <v>21</v>
      </c>
      <c r="AY139" s="178" t="s">
        <v>142</v>
      </c>
    </row>
    <row r="140" spans="1:65" s="2" customFormat="1" ht="6.9" customHeight="1">
      <c r="A140" s="31"/>
      <c r="B140" s="46"/>
      <c r="C140" s="47"/>
      <c r="D140" s="47"/>
      <c r="E140" s="47"/>
      <c r="F140" s="47"/>
      <c r="G140" s="47"/>
      <c r="H140" s="47"/>
      <c r="I140" s="119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7:K13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92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115</v>
      </c>
      <c r="I4" s="92"/>
      <c r="L4" s="19"/>
      <c r="M4" s="94" t="s">
        <v>10</v>
      </c>
      <c r="AT4" s="16" t="s">
        <v>3</v>
      </c>
    </row>
    <row r="5" spans="1:46" s="1" customFormat="1" ht="6.9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4.4" customHeight="1">
      <c r="B7" s="19"/>
      <c r="E7" s="253" t="str">
        <f>'Rekapitulace stavby'!K6</f>
        <v>Panské rybníky Jarošov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116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" customHeight="1">
      <c r="A9" s="31"/>
      <c r="B9" s="32"/>
      <c r="C9" s="31"/>
      <c r="D9" s="31"/>
      <c r="E9" s="233" t="s">
        <v>776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1</v>
      </c>
      <c r="G11" s="31"/>
      <c r="H11" s="31"/>
      <c r="I11" s="9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96" t="s">
        <v>24</v>
      </c>
      <c r="J12" s="54" t="str">
        <f>'Rekapitulace stavby'!AN8</f>
        <v>28. 11. 2016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28</v>
      </c>
      <c r="E14" s="31"/>
      <c r="F14" s="31"/>
      <c r="G14" s="31"/>
      <c r="H14" s="31"/>
      <c r="I14" s="96" t="s">
        <v>29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30</v>
      </c>
      <c r="F15" s="31"/>
      <c r="G15" s="31"/>
      <c r="H15" s="31"/>
      <c r="I15" s="96" t="s">
        <v>31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32</v>
      </c>
      <c r="E17" s="31"/>
      <c r="F17" s="31"/>
      <c r="G17" s="31"/>
      <c r="H17" s="31"/>
      <c r="I17" s="96" t="s">
        <v>29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31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34</v>
      </c>
      <c r="E20" s="31"/>
      <c r="F20" s="31"/>
      <c r="G20" s="31"/>
      <c r="H20" s="31"/>
      <c r="I20" s="96" t="s">
        <v>29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96" t="s">
        <v>31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96" t="s">
        <v>29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777</v>
      </c>
      <c r="F24" s="31"/>
      <c r="G24" s="31"/>
      <c r="H24" s="31"/>
      <c r="I24" s="96" t="s">
        <v>31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41</v>
      </c>
      <c r="E30" s="31"/>
      <c r="F30" s="31"/>
      <c r="G30" s="31"/>
      <c r="H30" s="31"/>
      <c r="I30" s="95"/>
      <c r="J30" s="70">
        <f>ROUND(J119,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43</v>
      </c>
      <c r="G32" s="31"/>
      <c r="H32" s="31"/>
      <c r="I32" s="103" t="s">
        <v>42</v>
      </c>
      <c r="J32" s="35" t="s">
        <v>44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4" t="s">
        <v>45</v>
      </c>
      <c r="E33" s="26" t="s">
        <v>46</v>
      </c>
      <c r="F33" s="105">
        <f>ROUND((SUM(BE119:BE136)),  2)</f>
        <v>0</v>
      </c>
      <c r="G33" s="31"/>
      <c r="H33" s="31"/>
      <c r="I33" s="106">
        <v>0.21</v>
      </c>
      <c r="J33" s="105">
        <f>ROUND(((SUM(BE119:BE136))*I33),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47</v>
      </c>
      <c r="F34" s="105">
        <f>ROUND((SUM(BF119:BF136)),  2)</f>
        <v>0</v>
      </c>
      <c r="G34" s="31"/>
      <c r="H34" s="31"/>
      <c r="I34" s="106">
        <v>0.15</v>
      </c>
      <c r="J34" s="105">
        <f>ROUND(((SUM(BF119:BF136))*I34),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48</v>
      </c>
      <c r="F35" s="105">
        <f>ROUND((SUM(BG119:BG136)),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49</v>
      </c>
      <c r="F36" s="105">
        <f>ROUND((SUM(BH119:BH136)),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50</v>
      </c>
      <c r="F37" s="105">
        <f>ROUND((SUM(BI119:BI136)),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51</v>
      </c>
      <c r="E39" s="59"/>
      <c r="F39" s="59"/>
      <c r="G39" s="109" t="s">
        <v>52</v>
      </c>
      <c r="H39" s="110" t="s">
        <v>53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I41" s="92"/>
      <c r="L41" s="19"/>
    </row>
    <row r="42" spans="1:31" s="1" customFormat="1" ht="14.4" customHeight="1">
      <c r="B42" s="19"/>
      <c r="I42" s="92"/>
      <c r="L42" s="19"/>
    </row>
    <row r="43" spans="1:31" s="1" customFormat="1" ht="14.4" customHeight="1">
      <c r="B43" s="19"/>
      <c r="I43" s="92"/>
      <c r="L43" s="19"/>
    </row>
    <row r="44" spans="1:31" s="1" customFormat="1" ht="14.4" customHeight="1">
      <c r="B44" s="19"/>
      <c r="I44" s="92"/>
      <c r="L44" s="19"/>
    </row>
    <row r="45" spans="1:31" s="1" customFormat="1" ht="14.4" customHeight="1">
      <c r="B45" s="19"/>
      <c r="I45" s="92"/>
      <c r="L45" s="19"/>
    </row>
    <row r="46" spans="1:31" s="1" customFormat="1" ht="14.4" customHeight="1">
      <c r="B46" s="19"/>
      <c r="I46" s="92"/>
      <c r="L46" s="19"/>
    </row>
    <row r="47" spans="1:31" s="1" customFormat="1" ht="14.4" customHeight="1">
      <c r="B47" s="19"/>
      <c r="I47" s="92"/>
      <c r="L47" s="19"/>
    </row>
    <row r="48" spans="1:31" s="1" customFormat="1" ht="14.4" customHeight="1">
      <c r="B48" s="19"/>
      <c r="I48" s="92"/>
      <c r="L48" s="19"/>
    </row>
    <row r="49" spans="1:31" s="1" customFormat="1" ht="14.4" customHeight="1">
      <c r="B49" s="19"/>
      <c r="I49" s="92"/>
      <c r="L49" s="19"/>
    </row>
    <row r="50" spans="1:31" s="2" customFormat="1" ht="14.4" customHeight="1">
      <c r="B50" s="41"/>
      <c r="D50" s="42" t="s">
        <v>54</v>
      </c>
      <c r="E50" s="43"/>
      <c r="F50" s="43"/>
      <c r="G50" s="42" t="s">
        <v>55</v>
      </c>
      <c r="H50" s="43"/>
      <c r="I50" s="114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4" t="s">
        <v>56</v>
      </c>
      <c r="E61" s="34"/>
      <c r="F61" s="115" t="s">
        <v>57</v>
      </c>
      <c r="G61" s="44" t="s">
        <v>56</v>
      </c>
      <c r="H61" s="34"/>
      <c r="I61" s="116"/>
      <c r="J61" s="117" t="s">
        <v>57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2" t="s">
        <v>58</v>
      </c>
      <c r="E65" s="45"/>
      <c r="F65" s="45"/>
      <c r="G65" s="42" t="s">
        <v>59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4" t="s">
        <v>56</v>
      </c>
      <c r="E76" s="34"/>
      <c r="F76" s="115" t="s">
        <v>57</v>
      </c>
      <c r="G76" s="44" t="s">
        <v>56</v>
      </c>
      <c r="H76" s="34"/>
      <c r="I76" s="116"/>
      <c r="J76" s="117" t="s">
        <v>57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118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" customHeight="1">
      <c r="A85" s="31"/>
      <c r="B85" s="32"/>
      <c r="C85" s="31"/>
      <c r="D85" s="31"/>
      <c r="E85" s="253" t="str">
        <f>E7</f>
        <v>Panské rybníky Jarošov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116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" customHeight="1">
      <c r="A87" s="31"/>
      <c r="B87" s="32"/>
      <c r="C87" s="31"/>
      <c r="D87" s="31"/>
      <c r="E87" s="233" t="str">
        <f>E9</f>
        <v>VON - Vedlejší a ostatní náklady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 xml:space="preserve"> </v>
      </c>
      <c r="G89" s="31"/>
      <c r="H89" s="31"/>
      <c r="I89" s="96" t="s">
        <v>24</v>
      </c>
      <c r="J89" s="54" t="str">
        <f>IF(J12="","",J12)</f>
        <v>28. 11. 2016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" customHeight="1">
      <c r="A91" s="31"/>
      <c r="B91" s="32"/>
      <c r="C91" s="26" t="s">
        <v>28</v>
      </c>
      <c r="D91" s="31"/>
      <c r="E91" s="31"/>
      <c r="F91" s="24" t="str">
        <f>E15</f>
        <v>Město Litomyšl</v>
      </c>
      <c r="G91" s="31"/>
      <c r="H91" s="31"/>
      <c r="I91" s="96" t="s">
        <v>34</v>
      </c>
      <c r="J91" s="29" t="str">
        <f>E21</f>
        <v>Agroprojekce Litomyšl,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32</v>
      </c>
      <c r="D92" s="31"/>
      <c r="E92" s="31"/>
      <c r="F92" s="24" t="str">
        <f>IF(E18="","",E18)</f>
        <v>Vyplň údaj</v>
      </c>
      <c r="G92" s="31"/>
      <c r="H92" s="31"/>
      <c r="I92" s="96" t="s">
        <v>37</v>
      </c>
      <c r="J92" s="29" t="str">
        <f>E24</f>
        <v>Požárová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119</v>
      </c>
      <c r="D94" s="107"/>
      <c r="E94" s="107"/>
      <c r="F94" s="107"/>
      <c r="G94" s="107"/>
      <c r="H94" s="107"/>
      <c r="I94" s="122"/>
      <c r="J94" s="123" t="s">
        <v>120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24" t="s">
        <v>121</v>
      </c>
      <c r="D96" s="31"/>
      <c r="E96" s="31"/>
      <c r="F96" s="31"/>
      <c r="G96" s="31"/>
      <c r="H96" s="31"/>
      <c r="I96" s="95"/>
      <c r="J96" s="70">
        <f>J119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122</v>
      </c>
    </row>
    <row r="97" spans="1:31" s="9" customFormat="1" ht="24.9" customHeight="1">
      <c r="B97" s="125"/>
      <c r="D97" s="126" t="s">
        <v>778</v>
      </c>
      <c r="E97" s="127"/>
      <c r="F97" s="127"/>
      <c r="G97" s="127"/>
      <c r="H97" s="127"/>
      <c r="I97" s="128"/>
      <c r="J97" s="129">
        <f>J120</f>
        <v>0</v>
      </c>
      <c r="L97" s="125"/>
    </row>
    <row r="98" spans="1:31" s="10" customFormat="1" ht="19.95" customHeight="1">
      <c r="B98" s="130"/>
      <c r="D98" s="131" t="s">
        <v>779</v>
      </c>
      <c r="E98" s="132"/>
      <c r="F98" s="132"/>
      <c r="G98" s="132"/>
      <c r="H98" s="132"/>
      <c r="I98" s="133"/>
      <c r="J98" s="134">
        <f>J121</f>
        <v>0</v>
      </c>
      <c r="L98" s="130"/>
    </row>
    <row r="99" spans="1:31" s="10" customFormat="1" ht="19.95" customHeight="1">
      <c r="B99" s="130"/>
      <c r="D99" s="131" t="s">
        <v>780</v>
      </c>
      <c r="E99" s="132"/>
      <c r="F99" s="132"/>
      <c r="G99" s="132"/>
      <c r="H99" s="132"/>
      <c r="I99" s="133"/>
      <c r="J99" s="134">
        <f>J126</f>
        <v>0</v>
      </c>
      <c r="L99" s="130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95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" customHeight="1">
      <c r="A101" s="31"/>
      <c r="B101" s="46"/>
      <c r="C101" s="47"/>
      <c r="D101" s="47"/>
      <c r="E101" s="47"/>
      <c r="F101" s="47"/>
      <c r="G101" s="47"/>
      <c r="H101" s="47"/>
      <c r="I101" s="119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" customHeight="1">
      <c r="A105" s="31"/>
      <c r="B105" s="48"/>
      <c r="C105" s="49"/>
      <c r="D105" s="49"/>
      <c r="E105" s="49"/>
      <c r="F105" s="49"/>
      <c r="G105" s="49"/>
      <c r="H105" s="49"/>
      <c r="I105" s="120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" customHeight="1">
      <c r="A106" s="31"/>
      <c r="B106" s="32"/>
      <c r="C106" s="20" t="s">
        <v>127</v>
      </c>
      <c r="D106" s="31"/>
      <c r="E106" s="31"/>
      <c r="F106" s="31"/>
      <c r="G106" s="31"/>
      <c r="H106" s="31"/>
      <c r="I106" s="95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customHeight="1">
      <c r="A107" s="31"/>
      <c r="B107" s="32"/>
      <c r="C107" s="31"/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4.4" customHeight="1">
      <c r="A109" s="31"/>
      <c r="B109" s="32"/>
      <c r="C109" s="31"/>
      <c r="D109" s="31"/>
      <c r="E109" s="253" t="str">
        <f>E7</f>
        <v>Panské rybníky Jarošov</v>
      </c>
      <c r="F109" s="254"/>
      <c r="G109" s="254"/>
      <c r="H109" s="254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116</v>
      </c>
      <c r="D110" s="31"/>
      <c r="E110" s="31"/>
      <c r="F110" s="31"/>
      <c r="G110" s="31"/>
      <c r="H110" s="31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4.4" customHeight="1">
      <c r="A111" s="31"/>
      <c r="B111" s="32"/>
      <c r="C111" s="31"/>
      <c r="D111" s="31"/>
      <c r="E111" s="233" t="str">
        <f>E9</f>
        <v>VON - Vedlejší a ostatní náklady</v>
      </c>
      <c r="F111" s="255"/>
      <c r="G111" s="255"/>
      <c r="H111" s="255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22</v>
      </c>
      <c r="D113" s="31"/>
      <c r="E113" s="31"/>
      <c r="F113" s="24" t="str">
        <f>F12</f>
        <v xml:space="preserve"> </v>
      </c>
      <c r="G113" s="31"/>
      <c r="H113" s="31"/>
      <c r="I113" s="96" t="s">
        <v>24</v>
      </c>
      <c r="J113" s="54" t="str">
        <f>IF(J12="","",J12)</f>
        <v>28. 11. 2016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1"/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6.4" customHeight="1">
      <c r="A115" s="31"/>
      <c r="B115" s="32"/>
      <c r="C115" s="26" t="s">
        <v>28</v>
      </c>
      <c r="D115" s="31"/>
      <c r="E115" s="31"/>
      <c r="F115" s="24" t="str">
        <f>E15</f>
        <v>Město Litomyšl</v>
      </c>
      <c r="G115" s="31"/>
      <c r="H115" s="31"/>
      <c r="I115" s="96" t="s">
        <v>34</v>
      </c>
      <c r="J115" s="29" t="str">
        <f>E21</f>
        <v>Agroprojekce Litomyšl, s.r.o.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6" customHeight="1">
      <c r="A116" s="31"/>
      <c r="B116" s="32"/>
      <c r="C116" s="26" t="s">
        <v>32</v>
      </c>
      <c r="D116" s="31"/>
      <c r="E116" s="31"/>
      <c r="F116" s="24" t="str">
        <f>IF(E18="","",E18)</f>
        <v>Vyplň údaj</v>
      </c>
      <c r="G116" s="31"/>
      <c r="H116" s="31"/>
      <c r="I116" s="96" t="s">
        <v>37</v>
      </c>
      <c r="J116" s="29" t="str">
        <f>E24</f>
        <v>Požárová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35"/>
      <c r="B118" s="136"/>
      <c r="C118" s="137" t="s">
        <v>128</v>
      </c>
      <c r="D118" s="138" t="s">
        <v>66</v>
      </c>
      <c r="E118" s="138" t="s">
        <v>62</v>
      </c>
      <c r="F118" s="138" t="s">
        <v>63</v>
      </c>
      <c r="G118" s="138" t="s">
        <v>129</v>
      </c>
      <c r="H118" s="138" t="s">
        <v>130</v>
      </c>
      <c r="I118" s="139" t="s">
        <v>131</v>
      </c>
      <c r="J118" s="138" t="s">
        <v>120</v>
      </c>
      <c r="K118" s="140" t="s">
        <v>132</v>
      </c>
      <c r="L118" s="141"/>
      <c r="M118" s="61" t="s">
        <v>1</v>
      </c>
      <c r="N118" s="62" t="s">
        <v>45</v>
      </c>
      <c r="O118" s="62" t="s">
        <v>133</v>
      </c>
      <c r="P118" s="62" t="s">
        <v>134</v>
      </c>
      <c r="Q118" s="62" t="s">
        <v>135</v>
      </c>
      <c r="R118" s="62" t="s">
        <v>136</v>
      </c>
      <c r="S118" s="62" t="s">
        <v>137</v>
      </c>
      <c r="T118" s="63" t="s">
        <v>138</v>
      </c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65" s="2" customFormat="1" ht="22.8" customHeight="1">
      <c r="A119" s="31"/>
      <c r="B119" s="32"/>
      <c r="C119" s="68" t="s">
        <v>139</v>
      </c>
      <c r="D119" s="31"/>
      <c r="E119" s="31"/>
      <c r="F119" s="31"/>
      <c r="G119" s="31"/>
      <c r="H119" s="31"/>
      <c r="I119" s="95"/>
      <c r="J119" s="142">
        <f>BK119</f>
        <v>0</v>
      </c>
      <c r="K119" s="31"/>
      <c r="L119" s="32"/>
      <c r="M119" s="64"/>
      <c r="N119" s="55"/>
      <c r="O119" s="65"/>
      <c r="P119" s="143">
        <f>P120</f>
        <v>0</v>
      </c>
      <c r="Q119" s="65"/>
      <c r="R119" s="143">
        <f>R120</f>
        <v>0</v>
      </c>
      <c r="S119" s="65"/>
      <c r="T119" s="144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80</v>
      </c>
      <c r="AU119" s="16" t="s">
        <v>122</v>
      </c>
      <c r="BK119" s="145">
        <f>BK120</f>
        <v>0</v>
      </c>
    </row>
    <row r="120" spans="1:65" s="12" customFormat="1" ht="25.95" customHeight="1">
      <c r="B120" s="146"/>
      <c r="D120" s="147" t="s">
        <v>80</v>
      </c>
      <c r="E120" s="148" t="s">
        <v>781</v>
      </c>
      <c r="F120" s="148" t="s">
        <v>782</v>
      </c>
      <c r="I120" s="149"/>
      <c r="J120" s="150">
        <f>BK120</f>
        <v>0</v>
      </c>
      <c r="L120" s="146"/>
      <c r="M120" s="151"/>
      <c r="N120" s="152"/>
      <c r="O120" s="152"/>
      <c r="P120" s="153">
        <f>P121+P126</f>
        <v>0</v>
      </c>
      <c r="Q120" s="152"/>
      <c r="R120" s="153">
        <f>R121+R126</f>
        <v>0</v>
      </c>
      <c r="S120" s="152"/>
      <c r="T120" s="154">
        <f>T121+T126</f>
        <v>0</v>
      </c>
      <c r="AR120" s="147" t="s">
        <v>171</v>
      </c>
      <c r="AT120" s="155" t="s">
        <v>80</v>
      </c>
      <c r="AU120" s="155" t="s">
        <v>81</v>
      </c>
      <c r="AY120" s="147" t="s">
        <v>142</v>
      </c>
      <c r="BK120" s="156">
        <f>BK121+BK126</f>
        <v>0</v>
      </c>
    </row>
    <row r="121" spans="1:65" s="12" customFormat="1" ht="22.8" customHeight="1">
      <c r="B121" s="146"/>
      <c r="D121" s="147" t="s">
        <v>80</v>
      </c>
      <c r="E121" s="157" t="s">
        <v>783</v>
      </c>
      <c r="F121" s="157" t="s">
        <v>784</v>
      </c>
      <c r="I121" s="149"/>
      <c r="J121" s="158">
        <f>BK121</f>
        <v>0</v>
      </c>
      <c r="L121" s="146"/>
      <c r="M121" s="151"/>
      <c r="N121" s="152"/>
      <c r="O121" s="152"/>
      <c r="P121" s="153">
        <f>SUM(P122:P125)</f>
        <v>0</v>
      </c>
      <c r="Q121" s="152"/>
      <c r="R121" s="153">
        <f>SUM(R122:R125)</f>
        <v>0</v>
      </c>
      <c r="S121" s="152"/>
      <c r="T121" s="154">
        <f>SUM(T122:T125)</f>
        <v>0</v>
      </c>
      <c r="AR121" s="147" t="s">
        <v>171</v>
      </c>
      <c r="AT121" s="155" t="s">
        <v>80</v>
      </c>
      <c r="AU121" s="155" t="s">
        <v>21</v>
      </c>
      <c r="AY121" s="147" t="s">
        <v>142</v>
      </c>
      <c r="BK121" s="156">
        <f>SUM(BK122:BK125)</f>
        <v>0</v>
      </c>
    </row>
    <row r="122" spans="1:65" s="2" customFormat="1" ht="14.4" customHeight="1">
      <c r="A122" s="31"/>
      <c r="B122" s="159"/>
      <c r="C122" s="160" t="s">
        <v>21</v>
      </c>
      <c r="D122" s="160" t="s">
        <v>144</v>
      </c>
      <c r="E122" s="161" t="s">
        <v>785</v>
      </c>
      <c r="F122" s="162" t="s">
        <v>786</v>
      </c>
      <c r="G122" s="163" t="s">
        <v>405</v>
      </c>
      <c r="H122" s="164">
        <v>1</v>
      </c>
      <c r="I122" s="165"/>
      <c r="J122" s="166">
        <f>ROUND(I122*H122,2)</f>
        <v>0</v>
      </c>
      <c r="K122" s="162" t="s">
        <v>1</v>
      </c>
      <c r="L122" s="32"/>
      <c r="M122" s="167" t="s">
        <v>1</v>
      </c>
      <c r="N122" s="168" t="s">
        <v>46</v>
      </c>
      <c r="O122" s="57"/>
      <c r="P122" s="169">
        <f>O122*H122</f>
        <v>0</v>
      </c>
      <c r="Q122" s="169">
        <v>0</v>
      </c>
      <c r="R122" s="169">
        <f>Q122*H122</f>
        <v>0</v>
      </c>
      <c r="S122" s="169">
        <v>0</v>
      </c>
      <c r="T122" s="170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1" t="s">
        <v>787</v>
      </c>
      <c r="AT122" s="171" t="s">
        <v>144</v>
      </c>
      <c r="AU122" s="171" t="s">
        <v>91</v>
      </c>
      <c r="AY122" s="16" t="s">
        <v>142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16" t="s">
        <v>21</v>
      </c>
      <c r="BK122" s="172">
        <f>ROUND(I122*H122,2)</f>
        <v>0</v>
      </c>
      <c r="BL122" s="16" t="s">
        <v>787</v>
      </c>
      <c r="BM122" s="171" t="s">
        <v>788</v>
      </c>
    </row>
    <row r="123" spans="1:65" s="2" customFormat="1" ht="207" customHeight="1">
      <c r="A123" s="31"/>
      <c r="B123" s="32"/>
      <c r="C123" s="31"/>
      <c r="D123" s="173" t="s">
        <v>422</v>
      </c>
      <c r="E123" s="31"/>
      <c r="F123" s="199" t="s">
        <v>789</v>
      </c>
      <c r="G123" s="31"/>
      <c r="H123" s="31"/>
      <c r="I123" s="95"/>
      <c r="J123" s="31"/>
      <c r="K123" s="31"/>
      <c r="L123" s="32"/>
      <c r="M123" s="175"/>
      <c r="N123" s="176"/>
      <c r="O123" s="57"/>
      <c r="P123" s="57"/>
      <c r="Q123" s="57"/>
      <c r="R123" s="57"/>
      <c r="S123" s="57"/>
      <c r="T123" s="58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422</v>
      </c>
      <c r="AU123" s="16" t="s">
        <v>91</v>
      </c>
    </row>
    <row r="124" spans="1:65" s="2" customFormat="1" ht="14.4" customHeight="1">
      <c r="A124" s="31"/>
      <c r="B124" s="159"/>
      <c r="C124" s="160" t="s">
        <v>91</v>
      </c>
      <c r="D124" s="160" t="s">
        <v>144</v>
      </c>
      <c r="E124" s="161" t="s">
        <v>790</v>
      </c>
      <c r="F124" s="162" t="s">
        <v>791</v>
      </c>
      <c r="G124" s="163" t="s">
        <v>405</v>
      </c>
      <c r="H124" s="164">
        <v>1</v>
      </c>
      <c r="I124" s="165"/>
      <c r="J124" s="166">
        <f>ROUND(I124*H124,2)</f>
        <v>0</v>
      </c>
      <c r="K124" s="162" t="s">
        <v>1</v>
      </c>
      <c r="L124" s="32"/>
      <c r="M124" s="167" t="s">
        <v>1</v>
      </c>
      <c r="N124" s="168" t="s">
        <v>46</v>
      </c>
      <c r="O124" s="57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1" t="s">
        <v>787</v>
      </c>
      <c r="AT124" s="171" t="s">
        <v>144</v>
      </c>
      <c r="AU124" s="171" t="s">
        <v>91</v>
      </c>
      <c r="AY124" s="16" t="s">
        <v>142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16" t="s">
        <v>21</v>
      </c>
      <c r="BK124" s="172">
        <f>ROUND(I124*H124,2)</f>
        <v>0</v>
      </c>
      <c r="BL124" s="16" t="s">
        <v>787</v>
      </c>
      <c r="BM124" s="171" t="s">
        <v>792</v>
      </c>
    </row>
    <row r="125" spans="1:65" s="2" customFormat="1" ht="67.2">
      <c r="A125" s="31"/>
      <c r="B125" s="32"/>
      <c r="C125" s="31"/>
      <c r="D125" s="173" t="s">
        <v>422</v>
      </c>
      <c r="E125" s="31"/>
      <c r="F125" s="199" t="s">
        <v>793</v>
      </c>
      <c r="G125" s="31"/>
      <c r="H125" s="31"/>
      <c r="I125" s="95"/>
      <c r="J125" s="31"/>
      <c r="K125" s="31"/>
      <c r="L125" s="32"/>
      <c r="M125" s="175"/>
      <c r="N125" s="176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422</v>
      </c>
      <c r="AU125" s="16" t="s">
        <v>91</v>
      </c>
    </row>
    <row r="126" spans="1:65" s="12" customFormat="1" ht="22.8" customHeight="1">
      <c r="B126" s="146"/>
      <c r="D126" s="147" t="s">
        <v>80</v>
      </c>
      <c r="E126" s="157" t="s">
        <v>794</v>
      </c>
      <c r="F126" s="157" t="s">
        <v>795</v>
      </c>
      <c r="I126" s="149"/>
      <c r="J126" s="158">
        <f>BK126</f>
        <v>0</v>
      </c>
      <c r="L126" s="146"/>
      <c r="M126" s="151"/>
      <c r="N126" s="152"/>
      <c r="O126" s="152"/>
      <c r="P126" s="153">
        <f>SUM(P127:P136)</f>
        <v>0</v>
      </c>
      <c r="Q126" s="152"/>
      <c r="R126" s="153">
        <f>SUM(R127:R136)</f>
        <v>0</v>
      </c>
      <c r="S126" s="152"/>
      <c r="T126" s="154">
        <f>SUM(T127:T136)</f>
        <v>0</v>
      </c>
      <c r="AR126" s="147" t="s">
        <v>149</v>
      </c>
      <c r="AT126" s="155" t="s">
        <v>80</v>
      </c>
      <c r="AU126" s="155" t="s">
        <v>21</v>
      </c>
      <c r="AY126" s="147" t="s">
        <v>142</v>
      </c>
      <c r="BK126" s="156">
        <f>SUM(BK127:BK136)</f>
        <v>0</v>
      </c>
    </row>
    <row r="127" spans="1:65" s="2" customFormat="1" ht="14.4" customHeight="1">
      <c r="A127" s="31"/>
      <c r="B127" s="159"/>
      <c r="C127" s="160" t="s">
        <v>160</v>
      </c>
      <c r="D127" s="160" t="s">
        <v>144</v>
      </c>
      <c r="E127" s="161" t="s">
        <v>796</v>
      </c>
      <c r="F127" s="162" t="s">
        <v>797</v>
      </c>
      <c r="G127" s="163" t="s">
        <v>405</v>
      </c>
      <c r="H127" s="164">
        <v>1</v>
      </c>
      <c r="I127" s="165"/>
      <c r="J127" s="166">
        <f>ROUND(I127*H127,2)</f>
        <v>0</v>
      </c>
      <c r="K127" s="162" t="s">
        <v>1</v>
      </c>
      <c r="L127" s="32"/>
      <c r="M127" s="167" t="s">
        <v>1</v>
      </c>
      <c r="N127" s="168" t="s">
        <v>46</v>
      </c>
      <c r="O127" s="57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1" t="s">
        <v>787</v>
      </c>
      <c r="AT127" s="171" t="s">
        <v>144</v>
      </c>
      <c r="AU127" s="171" t="s">
        <v>91</v>
      </c>
      <c r="AY127" s="16" t="s">
        <v>142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16" t="s">
        <v>21</v>
      </c>
      <c r="BK127" s="172">
        <f>ROUND(I127*H127,2)</f>
        <v>0</v>
      </c>
      <c r="BL127" s="16" t="s">
        <v>787</v>
      </c>
      <c r="BM127" s="171" t="s">
        <v>798</v>
      </c>
    </row>
    <row r="128" spans="1:65" s="2" customFormat="1" ht="14.4" customHeight="1">
      <c r="A128" s="31"/>
      <c r="B128" s="159"/>
      <c r="C128" s="160" t="s">
        <v>149</v>
      </c>
      <c r="D128" s="160" t="s">
        <v>144</v>
      </c>
      <c r="E128" s="161" t="s">
        <v>799</v>
      </c>
      <c r="F128" s="162" t="s">
        <v>800</v>
      </c>
      <c r="G128" s="163" t="s">
        <v>405</v>
      </c>
      <c r="H128" s="164">
        <v>1</v>
      </c>
      <c r="I128" s="165"/>
      <c r="J128" s="166">
        <f>ROUND(I128*H128,2)</f>
        <v>0</v>
      </c>
      <c r="K128" s="162" t="s">
        <v>1</v>
      </c>
      <c r="L128" s="32"/>
      <c r="M128" s="167" t="s">
        <v>1</v>
      </c>
      <c r="N128" s="168" t="s">
        <v>46</v>
      </c>
      <c r="O128" s="57"/>
      <c r="P128" s="169">
        <f>O128*H128</f>
        <v>0</v>
      </c>
      <c r="Q128" s="169">
        <v>0</v>
      </c>
      <c r="R128" s="169">
        <f>Q128*H128</f>
        <v>0</v>
      </c>
      <c r="S128" s="169">
        <v>0</v>
      </c>
      <c r="T128" s="17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1" t="s">
        <v>787</v>
      </c>
      <c r="AT128" s="171" t="s">
        <v>144</v>
      </c>
      <c r="AU128" s="171" t="s">
        <v>91</v>
      </c>
      <c r="AY128" s="16" t="s">
        <v>142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16" t="s">
        <v>21</v>
      </c>
      <c r="BK128" s="172">
        <f>ROUND(I128*H128,2)</f>
        <v>0</v>
      </c>
      <c r="BL128" s="16" t="s">
        <v>787</v>
      </c>
      <c r="BM128" s="171" t="s">
        <v>801</v>
      </c>
    </row>
    <row r="129" spans="1:65" s="2" customFormat="1" ht="14.4" customHeight="1">
      <c r="A129" s="31"/>
      <c r="B129" s="159"/>
      <c r="C129" s="160" t="s">
        <v>171</v>
      </c>
      <c r="D129" s="160" t="s">
        <v>144</v>
      </c>
      <c r="E129" s="161" t="s">
        <v>802</v>
      </c>
      <c r="F129" s="162" t="s">
        <v>803</v>
      </c>
      <c r="G129" s="163" t="s">
        <v>804</v>
      </c>
      <c r="H129" s="164">
        <v>1</v>
      </c>
      <c r="I129" s="165"/>
      <c r="J129" s="166">
        <f>ROUND(I129*H129,2)</f>
        <v>0</v>
      </c>
      <c r="K129" s="162" t="s">
        <v>1</v>
      </c>
      <c r="L129" s="32"/>
      <c r="M129" s="167" t="s">
        <v>1</v>
      </c>
      <c r="N129" s="168" t="s">
        <v>46</v>
      </c>
      <c r="O129" s="57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1" t="s">
        <v>787</v>
      </c>
      <c r="AT129" s="171" t="s">
        <v>144</v>
      </c>
      <c r="AU129" s="171" t="s">
        <v>91</v>
      </c>
      <c r="AY129" s="16" t="s">
        <v>142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6" t="s">
        <v>21</v>
      </c>
      <c r="BK129" s="172">
        <f>ROUND(I129*H129,2)</f>
        <v>0</v>
      </c>
      <c r="BL129" s="16" t="s">
        <v>787</v>
      </c>
      <c r="BM129" s="171" t="s">
        <v>805</v>
      </c>
    </row>
    <row r="130" spans="1:65" s="2" customFormat="1" ht="10.199999999999999">
      <c r="A130" s="31"/>
      <c r="B130" s="32"/>
      <c r="C130" s="31"/>
      <c r="D130" s="173" t="s">
        <v>151</v>
      </c>
      <c r="E130" s="31"/>
      <c r="F130" s="174" t="s">
        <v>803</v>
      </c>
      <c r="G130" s="31"/>
      <c r="H130" s="31"/>
      <c r="I130" s="95"/>
      <c r="J130" s="31"/>
      <c r="K130" s="31"/>
      <c r="L130" s="32"/>
      <c r="M130" s="175"/>
      <c r="N130" s="176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151</v>
      </c>
      <c r="AU130" s="16" t="s">
        <v>91</v>
      </c>
    </row>
    <row r="131" spans="1:65" s="2" customFormat="1" ht="14.4" customHeight="1">
      <c r="A131" s="31"/>
      <c r="B131" s="159"/>
      <c r="C131" s="160" t="s">
        <v>177</v>
      </c>
      <c r="D131" s="160" t="s">
        <v>144</v>
      </c>
      <c r="E131" s="161" t="s">
        <v>806</v>
      </c>
      <c r="F131" s="162" t="s">
        <v>807</v>
      </c>
      <c r="G131" s="163" t="s">
        <v>405</v>
      </c>
      <c r="H131" s="164">
        <v>1</v>
      </c>
      <c r="I131" s="165"/>
      <c r="J131" s="166">
        <f>ROUND(I131*H131,2)</f>
        <v>0</v>
      </c>
      <c r="K131" s="162" t="s">
        <v>1</v>
      </c>
      <c r="L131" s="32"/>
      <c r="M131" s="167" t="s">
        <v>1</v>
      </c>
      <c r="N131" s="168" t="s">
        <v>46</v>
      </c>
      <c r="O131" s="57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1" t="s">
        <v>787</v>
      </c>
      <c r="AT131" s="171" t="s">
        <v>144</v>
      </c>
      <c r="AU131" s="171" t="s">
        <v>91</v>
      </c>
      <c r="AY131" s="16" t="s">
        <v>142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16" t="s">
        <v>21</v>
      </c>
      <c r="BK131" s="172">
        <f>ROUND(I131*H131,2)</f>
        <v>0</v>
      </c>
      <c r="BL131" s="16" t="s">
        <v>787</v>
      </c>
      <c r="BM131" s="171" t="s">
        <v>808</v>
      </c>
    </row>
    <row r="132" spans="1:65" s="2" customFormat="1" ht="38.4">
      <c r="A132" s="31"/>
      <c r="B132" s="32"/>
      <c r="C132" s="31"/>
      <c r="D132" s="173" t="s">
        <v>422</v>
      </c>
      <c r="E132" s="31"/>
      <c r="F132" s="199" t="s">
        <v>809</v>
      </c>
      <c r="G132" s="31"/>
      <c r="H132" s="31"/>
      <c r="I132" s="95"/>
      <c r="J132" s="31"/>
      <c r="K132" s="31"/>
      <c r="L132" s="32"/>
      <c r="M132" s="175"/>
      <c r="N132" s="176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422</v>
      </c>
      <c r="AU132" s="16" t="s">
        <v>91</v>
      </c>
    </row>
    <row r="133" spans="1:65" s="2" customFormat="1" ht="21.6" customHeight="1">
      <c r="A133" s="31"/>
      <c r="B133" s="159"/>
      <c r="C133" s="160" t="s">
        <v>182</v>
      </c>
      <c r="D133" s="160" t="s">
        <v>144</v>
      </c>
      <c r="E133" s="161" t="s">
        <v>810</v>
      </c>
      <c r="F133" s="162" t="s">
        <v>811</v>
      </c>
      <c r="G133" s="163" t="s">
        <v>804</v>
      </c>
      <c r="H133" s="164">
        <v>1</v>
      </c>
      <c r="I133" s="165"/>
      <c r="J133" s="166">
        <f>ROUND(I133*H133,2)</f>
        <v>0</v>
      </c>
      <c r="K133" s="162" t="s">
        <v>1</v>
      </c>
      <c r="L133" s="32"/>
      <c r="M133" s="167" t="s">
        <v>1</v>
      </c>
      <c r="N133" s="168" t="s">
        <v>46</v>
      </c>
      <c r="O133" s="57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1" t="s">
        <v>787</v>
      </c>
      <c r="AT133" s="171" t="s">
        <v>144</v>
      </c>
      <c r="AU133" s="171" t="s">
        <v>91</v>
      </c>
      <c r="AY133" s="16" t="s">
        <v>142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6" t="s">
        <v>21</v>
      </c>
      <c r="BK133" s="172">
        <f>ROUND(I133*H133,2)</f>
        <v>0</v>
      </c>
      <c r="BL133" s="16" t="s">
        <v>787</v>
      </c>
      <c r="BM133" s="171" t="s">
        <v>812</v>
      </c>
    </row>
    <row r="134" spans="1:65" s="2" customFormat="1" ht="48">
      <c r="A134" s="31"/>
      <c r="B134" s="32"/>
      <c r="C134" s="31"/>
      <c r="D134" s="173" t="s">
        <v>422</v>
      </c>
      <c r="E134" s="31"/>
      <c r="F134" s="199" t="s">
        <v>813</v>
      </c>
      <c r="G134" s="31"/>
      <c r="H134" s="31"/>
      <c r="I134" s="95"/>
      <c r="J134" s="31"/>
      <c r="K134" s="31"/>
      <c r="L134" s="32"/>
      <c r="M134" s="175"/>
      <c r="N134" s="176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422</v>
      </c>
      <c r="AU134" s="16" t="s">
        <v>91</v>
      </c>
    </row>
    <row r="135" spans="1:65" s="2" customFormat="1" ht="32.4" customHeight="1">
      <c r="A135" s="31"/>
      <c r="B135" s="159"/>
      <c r="C135" s="160" t="s">
        <v>164</v>
      </c>
      <c r="D135" s="160" t="s">
        <v>144</v>
      </c>
      <c r="E135" s="161" t="s">
        <v>814</v>
      </c>
      <c r="F135" s="162" t="s">
        <v>815</v>
      </c>
      <c r="G135" s="163" t="s">
        <v>804</v>
      </c>
      <c r="H135" s="164">
        <v>1</v>
      </c>
      <c r="I135" s="165"/>
      <c r="J135" s="166">
        <f>ROUND(I135*H135,2)</f>
        <v>0</v>
      </c>
      <c r="K135" s="162" t="s">
        <v>1</v>
      </c>
      <c r="L135" s="32"/>
      <c r="M135" s="167" t="s">
        <v>1</v>
      </c>
      <c r="N135" s="168" t="s">
        <v>46</v>
      </c>
      <c r="O135" s="57"/>
      <c r="P135" s="169">
        <f>O135*H135</f>
        <v>0</v>
      </c>
      <c r="Q135" s="169">
        <v>0</v>
      </c>
      <c r="R135" s="169">
        <f>Q135*H135</f>
        <v>0</v>
      </c>
      <c r="S135" s="169">
        <v>0</v>
      </c>
      <c r="T135" s="17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1" t="s">
        <v>787</v>
      </c>
      <c r="AT135" s="171" t="s">
        <v>144</v>
      </c>
      <c r="AU135" s="171" t="s">
        <v>91</v>
      </c>
      <c r="AY135" s="16" t="s">
        <v>142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16" t="s">
        <v>21</v>
      </c>
      <c r="BK135" s="172">
        <f>ROUND(I135*H135,2)</f>
        <v>0</v>
      </c>
      <c r="BL135" s="16" t="s">
        <v>787</v>
      </c>
      <c r="BM135" s="171" t="s">
        <v>816</v>
      </c>
    </row>
    <row r="136" spans="1:65" s="2" customFormat="1" ht="14.4" customHeight="1">
      <c r="A136" s="31"/>
      <c r="B136" s="159"/>
      <c r="C136" s="160" t="s">
        <v>193</v>
      </c>
      <c r="D136" s="160" t="s">
        <v>144</v>
      </c>
      <c r="E136" s="161" t="s">
        <v>817</v>
      </c>
      <c r="F136" s="162" t="s">
        <v>818</v>
      </c>
      <c r="G136" s="163" t="s">
        <v>804</v>
      </c>
      <c r="H136" s="164">
        <v>1</v>
      </c>
      <c r="I136" s="165"/>
      <c r="J136" s="166">
        <f>ROUND(I136*H136,2)</f>
        <v>0</v>
      </c>
      <c r="K136" s="162" t="s">
        <v>1</v>
      </c>
      <c r="L136" s="32"/>
      <c r="M136" s="210" t="s">
        <v>1</v>
      </c>
      <c r="N136" s="211" t="s">
        <v>46</v>
      </c>
      <c r="O136" s="19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1" t="s">
        <v>787</v>
      </c>
      <c r="AT136" s="171" t="s">
        <v>144</v>
      </c>
      <c r="AU136" s="171" t="s">
        <v>91</v>
      </c>
      <c r="AY136" s="16" t="s">
        <v>142</v>
      </c>
      <c r="BE136" s="172">
        <f>IF(N136="základní",J136,0)</f>
        <v>0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16" t="s">
        <v>21</v>
      </c>
      <c r="BK136" s="172">
        <f>ROUND(I136*H136,2)</f>
        <v>0</v>
      </c>
      <c r="BL136" s="16" t="s">
        <v>787</v>
      </c>
      <c r="BM136" s="171" t="s">
        <v>819</v>
      </c>
    </row>
    <row r="137" spans="1:65" s="2" customFormat="1" ht="6.9" customHeight="1">
      <c r="A137" s="31"/>
      <c r="B137" s="46"/>
      <c r="C137" s="47"/>
      <c r="D137" s="47"/>
      <c r="E137" s="47"/>
      <c r="F137" s="47"/>
      <c r="G137" s="47"/>
      <c r="H137" s="47"/>
      <c r="I137" s="119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8:K13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SO-01 - Zdrž - spodní</vt:lpstr>
      <vt:lpstr>SO-02 - Výpustné zařízení...</vt:lpstr>
      <vt:lpstr>SO-03 - Zdrž - horní</vt:lpstr>
      <vt:lpstr>SO-04 - Výpustné zařízení...</vt:lpstr>
      <vt:lpstr>SO-05 - Bezpečnostní přeliv</vt:lpstr>
      <vt:lpstr>SO-06.1 - Deponie spodní ...</vt:lpstr>
      <vt:lpstr>SO-06.2 - Deponie horní r...</vt:lpstr>
      <vt:lpstr>VON - Vedlejší a ostatní ...</vt:lpstr>
      <vt:lpstr>'Rekapitulace stavby'!Názvy_tisku</vt:lpstr>
      <vt:lpstr>'SO-01 - Zdrž - spodní'!Názvy_tisku</vt:lpstr>
      <vt:lpstr>'SO-02 - Výpustné zařízení...'!Názvy_tisku</vt:lpstr>
      <vt:lpstr>'SO-03 - Zdrž - horní'!Názvy_tisku</vt:lpstr>
      <vt:lpstr>'SO-04 - Výpustné zařízení...'!Názvy_tisku</vt:lpstr>
      <vt:lpstr>'SO-05 - Bezpečnostní přeliv'!Názvy_tisku</vt:lpstr>
      <vt:lpstr>'SO-06.1 - Deponie spodní ...'!Názvy_tisku</vt:lpstr>
      <vt:lpstr>'SO-06.2 - Deponie horní r...'!Názvy_tisku</vt:lpstr>
      <vt:lpstr>'VON - Vedlejší a ostatní ...'!Názvy_tisku</vt:lpstr>
      <vt:lpstr>'Rekapitulace stavby'!Oblast_tisku</vt:lpstr>
      <vt:lpstr>'SO-01 - Zdrž - spodní'!Oblast_tisku</vt:lpstr>
      <vt:lpstr>'SO-02 - Výpustné zařízení...'!Oblast_tisku</vt:lpstr>
      <vt:lpstr>'SO-03 - Zdrž - horní'!Oblast_tisku</vt:lpstr>
      <vt:lpstr>'SO-04 - Výpustné zařízení...'!Oblast_tisku</vt:lpstr>
      <vt:lpstr>'SO-05 - Bezpečnostní přeliv'!Oblast_tisku</vt:lpstr>
      <vt:lpstr>'SO-06.1 - Deponie spodní ...'!Oblast_tisku</vt:lpstr>
      <vt:lpstr>'SO-06.2 - Deponie horní r...'!Oblast_tisku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2019-08-27T13:21:03Z</dcterms:created>
  <dcterms:modified xsi:type="dcterms:W3CDTF">2019-08-27T13:23:58Z</dcterms:modified>
</cp:coreProperties>
</file>