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C:\Users\JNahlik\Desktop\firmy\alfa\2020\SD Litomyšl\rozpočty změna\"/>
    </mc:Choice>
  </mc:AlternateContent>
  <xr:revisionPtr revIDLastSave="0" documentId="8_{C8CC3FE6-75A5-4B20-9321-216ADA20E756}" xr6:coauthVersionLast="45" xr6:coauthVersionMax="45" xr10:uidLastSave="{00000000-0000-0000-0000-000000000000}"/>
  <bookViews>
    <workbookView xWindow="-108" yWindow="-108" windowWidth="23256" windowHeight="12720" activeTab="1" xr2:uid="{00000000-000D-0000-FFFF-FFFF00000000}"/>
  </bookViews>
  <sheets>
    <sheet name="Pokyny pro vyplnění" sheetId="11" r:id="rId1"/>
    <sheet name="Stavba" sheetId="1" r:id="rId2"/>
    <sheet name="VzorPolozky" sheetId="10" state="hidden" r:id="rId3"/>
    <sheet name="VON 01 Naklady" sheetId="12" r:id="rId4"/>
    <sheet name="SO-01 01 Pol" sheetId="13" r:id="rId5"/>
    <sheet name="SO-02 01 Pol" sheetId="14" r:id="rId6"/>
    <sheet name="SO-02 02 Pol" sheetId="15" r:id="rId7"/>
    <sheet name="SO-02 03 Pol" sheetId="16" r:id="rId8"/>
    <sheet name="SO-03 01 Pol" sheetId="17" r:id="rId9"/>
    <sheet name="SO-04 01 Pol" sheetId="18" r:id="rId10"/>
    <sheet name="SO-05 01 Pol" sheetId="19" r:id="rId11"/>
    <sheet name="IO-01 01 Pol" sheetId="20" r:id="rId12"/>
    <sheet name="IO-02 01 Pol" sheetId="21" r:id="rId13"/>
    <sheet name="IO-03 01 Pol" sheetId="22" r:id="rId14"/>
    <sheet name="IO-04 1 Pol" sheetId="23" r:id="rId15"/>
    <sheet name="PS-01 01 Pol" sheetId="24" r:id="rId16"/>
  </sheets>
  <externalReferences>
    <externalReference r:id="rId17"/>
  </externalReferences>
  <definedNames>
    <definedName name="CelkemDPHVypocet" localSheetId="1">Stavba!$H$67</definedName>
    <definedName name="CenaCelkem">Stavba!$G$29</definedName>
    <definedName name="CenaCelkemBezDPH">Stavba!$G$28</definedName>
    <definedName name="CenaCelkemVypocet" localSheetId="1">Stavba!$I$67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11">'IO-01 01 Pol'!$1:$7</definedName>
    <definedName name="_xlnm.Print_Titles" localSheetId="12">'IO-02 01 Pol'!$1:$7</definedName>
    <definedName name="_xlnm.Print_Titles" localSheetId="13">'IO-03 01 Pol'!$1:$7</definedName>
    <definedName name="_xlnm.Print_Titles" localSheetId="14">'IO-04 1 Pol'!$1:$7</definedName>
    <definedName name="_xlnm.Print_Titles" localSheetId="15">'PS-01 01 Pol'!$1:$7</definedName>
    <definedName name="_xlnm.Print_Titles" localSheetId="4">'SO-01 01 Pol'!$1:$7</definedName>
    <definedName name="_xlnm.Print_Titles" localSheetId="5">'SO-02 01 Pol'!$1:$7</definedName>
    <definedName name="_xlnm.Print_Titles" localSheetId="6">'SO-02 02 Pol'!$1:$7</definedName>
    <definedName name="_xlnm.Print_Titles" localSheetId="7">'SO-02 03 Pol'!$1:$7</definedName>
    <definedName name="_xlnm.Print_Titles" localSheetId="8">'SO-03 01 Pol'!$1:$7</definedName>
    <definedName name="_xlnm.Print_Titles" localSheetId="9">'SO-04 01 Pol'!$1:$7</definedName>
    <definedName name="_xlnm.Print_Titles" localSheetId="10">'SO-05 01 Pol'!$1:$7</definedName>
    <definedName name="_xlnm.Print_Titles" localSheetId="3">'VON 01 Naklady'!$1:$7</definedName>
    <definedName name="oadresa">Stavba!$D$6</definedName>
    <definedName name="Objednatel" localSheetId="1">Stavba!$D$5</definedName>
    <definedName name="Objekt" localSheetId="1">Stavba!$B$38</definedName>
    <definedName name="_xlnm.Print_Area" localSheetId="11">'IO-01 01 Pol'!$A$1:$X$116</definedName>
    <definedName name="_xlnm.Print_Area" localSheetId="12">'IO-02 01 Pol'!$A$1:$X$488</definedName>
    <definedName name="_xlnm.Print_Area" localSheetId="13">'IO-03 01 Pol'!$A$1:$X$349</definedName>
    <definedName name="_xlnm.Print_Area" localSheetId="14">'IO-04 1 Pol'!$A$1:$X$28</definedName>
    <definedName name="_xlnm.Print_Area" localSheetId="15">'PS-01 01 Pol'!$A$1:$X$172</definedName>
    <definedName name="_xlnm.Print_Area" localSheetId="4">'SO-01 01 Pol'!$A$1:$X$114</definedName>
    <definedName name="_xlnm.Print_Area" localSheetId="5">'SO-02 01 Pol'!$A$1:$X$363</definedName>
    <definedName name="_xlnm.Print_Area" localSheetId="6">'SO-02 02 Pol'!$A$1:$X$37</definedName>
    <definedName name="_xlnm.Print_Area" localSheetId="7">'SO-02 03 Pol'!$A$1:$X$36</definedName>
    <definedName name="_xlnm.Print_Area" localSheetId="8">'SO-03 01 Pol'!$A$1:$X$474</definedName>
    <definedName name="_xlnm.Print_Area" localSheetId="9">'SO-04 01 Pol'!$A$1:$X$126</definedName>
    <definedName name="_xlnm.Print_Area" localSheetId="10">'SO-05 01 Pol'!$A$1:$X$54</definedName>
    <definedName name="_xlnm.Print_Area" localSheetId="1">Stavba!$A$1:$J$178</definedName>
    <definedName name="_xlnm.Print_Area" localSheetId="3">'VON 01 Naklady'!$A$1:$X$35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Stavba!$F$67</definedName>
    <definedName name="ZakladDPHZakl">Stavba!$G$25</definedName>
    <definedName name="ZakladDPHZaklVypocet" localSheetId="1">Stavba!$G$67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7" i="1" l="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G66" i="1"/>
  <c r="F66" i="1"/>
  <c r="G65" i="1"/>
  <c r="F65" i="1"/>
  <c r="G63" i="1"/>
  <c r="F63" i="1"/>
  <c r="G62" i="1"/>
  <c r="F62" i="1"/>
  <c r="G61" i="1"/>
  <c r="F61" i="1"/>
  <c r="G60" i="1"/>
  <c r="F60" i="1"/>
  <c r="G59" i="1"/>
  <c r="F59" i="1"/>
  <c r="G58" i="1"/>
  <c r="F58" i="1"/>
  <c r="G57" i="1"/>
  <c r="F57" i="1"/>
  <c r="G56" i="1"/>
  <c r="F56" i="1"/>
  <c r="G54" i="1"/>
  <c r="F54" i="1"/>
  <c r="G53" i="1"/>
  <c r="F53" i="1"/>
  <c r="G52" i="1"/>
  <c r="F52" i="1"/>
  <c r="G51" i="1"/>
  <c r="F51" i="1"/>
  <c r="G50" i="1"/>
  <c r="F50" i="1"/>
  <c r="G49" i="1"/>
  <c r="F49" i="1"/>
  <c r="G48" i="1"/>
  <c r="H48" i="1" s="1"/>
  <c r="I48" i="1" s="1"/>
  <c r="F48" i="1"/>
  <c r="G47" i="1"/>
  <c r="F47" i="1"/>
  <c r="G46" i="1"/>
  <c r="F46" i="1"/>
  <c r="G45" i="1"/>
  <c r="F45" i="1"/>
  <c r="G44" i="1"/>
  <c r="F44" i="1"/>
  <c r="G43" i="1"/>
  <c r="F43" i="1"/>
  <c r="G41" i="1"/>
  <c r="H41" i="1" s="1"/>
  <c r="I41" i="1" s="1"/>
  <c r="F41" i="1"/>
  <c r="G40" i="1"/>
  <c r="F40" i="1"/>
  <c r="G39" i="1"/>
  <c r="F39" i="1"/>
  <c r="G171" i="24"/>
  <c r="BA162" i="24"/>
  <c r="BA158" i="24"/>
  <c r="BA93" i="24"/>
  <c r="BA88" i="24"/>
  <c r="BA68" i="24"/>
  <c r="BA49" i="24"/>
  <c r="BA44" i="24"/>
  <c r="BA40" i="24"/>
  <c r="G8" i="24"/>
  <c r="V8" i="24"/>
  <c r="G9" i="24"/>
  <c r="M9" i="24" s="1"/>
  <c r="I9" i="24"/>
  <c r="I8" i="24" s="1"/>
  <c r="K9" i="24"/>
  <c r="K8" i="24" s="1"/>
  <c r="O9" i="24"/>
  <c r="O8" i="24" s="1"/>
  <c r="Q9" i="24"/>
  <c r="Q8" i="24" s="1"/>
  <c r="V9" i="24"/>
  <c r="G13" i="24"/>
  <c r="M13" i="24" s="1"/>
  <c r="I13" i="24"/>
  <c r="K13" i="24"/>
  <c r="O13" i="24"/>
  <c r="Q13" i="24"/>
  <c r="V13" i="24"/>
  <c r="G17" i="24"/>
  <c r="I17" i="24"/>
  <c r="K17" i="24"/>
  <c r="M17" i="24"/>
  <c r="O17" i="24"/>
  <c r="Q17" i="24"/>
  <c r="V17" i="24"/>
  <c r="G22" i="24"/>
  <c r="I22" i="24"/>
  <c r="K22" i="24"/>
  <c r="M22" i="24"/>
  <c r="O22" i="24"/>
  <c r="Q22" i="24"/>
  <c r="V22" i="24"/>
  <c r="G27" i="24"/>
  <c r="I27" i="24"/>
  <c r="K27" i="24"/>
  <c r="M27" i="24"/>
  <c r="O27" i="24"/>
  <c r="Q27" i="24"/>
  <c r="V27" i="24"/>
  <c r="V31" i="24"/>
  <c r="G32" i="24"/>
  <c r="I32" i="24"/>
  <c r="I31" i="24" s="1"/>
  <c r="K32" i="24"/>
  <c r="K31" i="24" s="1"/>
  <c r="M32" i="24"/>
  <c r="O32" i="24"/>
  <c r="Q32" i="24"/>
  <c r="Q31" i="24" s="1"/>
  <c r="V32" i="24"/>
  <c r="G35" i="24"/>
  <c r="G31" i="24" s="1"/>
  <c r="I35" i="24"/>
  <c r="K35" i="24"/>
  <c r="O35" i="24"/>
  <c r="Q35" i="24"/>
  <c r="V35" i="24"/>
  <c r="G39" i="24"/>
  <c r="I39" i="24"/>
  <c r="K39" i="24"/>
  <c r="M39" i="24"/>
  <c r="O39" i="24"/>
  <c r="Q39" i="24"/>
  <c r="V39" i="24"/>
  <c r="G43" i="24"/>
  <c r="M43" i="24" s="1"/>
  <c r="I43" i="24"/>
  <c r="K43" i="24"/>
  <c r="O43" i="24"/>
  <c r="O31" i="24" s="1"/>
  <c r="Q43" i="24"/>
  <c r="V43" i="24"/>
  <c r="G47" i="24"/>
  <c r="G48" i="24"/>
  <c r="I48" i="24"/>
  <c r="I47" i="24" s="1"/>
  <c r="K48" i="24"/>
  <c r="K47" i="24" s="1"/>
  <c r="M48" i="24"/>
  <c r="O48" i="24"/>
  <c r="O47" i="24" s="1"/>
  <c r="Q48" i="24"/>
  <c r="V48" i="24"/>
  <c r="V47" i="24" s="1"/>
  <c r="G51" i="24"/>
  <c r="I51" i="24"/>
  <c r="K51" i="24"/>
  <c r="M51" i="24"/>
  <c r="O51" i="24"/>
  <c r="Q51" i="24"/>
  <c r="Q47" i="24" s="1"/>
  <c r="V51" i="24"/>
  <c r="G59" i="24"/>
  <c r="I59" i="24"/>
  <c r="K59" i="24"/>
  <c r="M59" i="24"/>
  <c r="M47" i="24" s="1"/>
  <c r="O59" i="24"/>
  <c r="Q59" i="24"/>
  <c r="V59" i="24"/>
  <c r="G67" i="24"/>
  <c r="I67" i="24"/>
  <c r="K67" i="24"/>
  <c r="M67" i="24"/>
  <c r="O67" i="24"/>
  <c r="Q67" i="24"/>
  <c r="V67" i="24"/>
  <c r="G76" i="24"/>
  <c r="M76" i="24" s="1"/>
  <c r="I76" i="24"/>
  <c r="K76" i="24"/>
  <c r="O76" i="24"/>
  <c r="Q76" i="24"/>
  <c r="V76" i="24"/>
  <c r="G78" i="24"/>
  <c r="I78" i="24"/>
  <c r="K78" i="24"/>
  <c r="M78" i="24"/>
  <c r="O78" i="24"/>
  <c r="Q78" i="24"/>
  <c r="V78" i="24"/>
  <c r="K80" i="24"/>
  <c r="O80" i="24"/>
  <c r="G81" i="24"/>
  <c r="M81" i="24" s="1"/>
  <c r="M80" i="24" s="1"/>
  <c r="I81" i="24"/>
  <c r="I80" i="24" s="1"/>
  <c r="K81" i="24"/>
  <c r="O81" i="24"/>
  <c r="Q81" i="24"/>
  <c r="Q80" i="24" s="1"/>
  <c r="V81" i="24"/>
  <c r="V80" i="24" s="1"/>
  <c r="I85" i="24"/>
  <c r="G86" i="24"/>
  <c r="I86" i="24"/>
  <c r="K86" i="24"/>
  <c r="K85" i="24" s="1"/>
  <c r="M86" i="24"/>
  <c r="M85" i="24" s="1"/>
  <c r="O86" i="24"/>
  <c r="Q86" i="24"/>
  <c r="Q85" i="24" s="1"/>
  <c r="V86" i="24"/>
  <c r="G90" i="24"/>
  <c r="G85" i="24" s="1"/>
  <c r="I90" i="24"/>
  <c r="K90" i="24"/>
  <c r="M90" i="24"/>
  <c r="O90" i="24"/>
  <c r="Q90" i="24"/>
  <c r="V90" i="24"/>
  <c r="V85" i="24" s="1"/>
  <c r="G104" i="24"/>
  <c r="I104" i="24"/>
  <c r="K104" i="24"/>
  <c r="M104" i="24"/>
  <c r="O104" i="24"/>
  <c r="O85" i="24" s="1"/>
  <c r="Q104" i="24"/>
  <c r="V104" i="24"/>
  <c r="G111" i="24"/>
  <c r="M111" i="24" s="1"/>
  <c r="I111" i="24"/>
  <c r="K111" i="24"/>
  <c r="O111" i="24"/>
  <c r="Q111" i="24"/>
  <c r="V111" i="24"/>
  <c r="I118" i="24"/>
  <c r="Q118" i="24"/>
  <c r="V118" i="24"/>
  <c r="G119" i="24"/>
  <c r="M119" i="24" s="1"/>
  <c r="M118" i="24" s="1"/>
  <c r="I119" i="24"/>
  <c r="K119" i="24"/>
  <c r="K118" i="24" s="1"/>
  <c r="O119" i="24"/>
  <c r="O118" i="24" s="1"/>
  <c r="Q119" i="24"/>
  <c r="V119" i="24"/>
  <c r="G121" i="24"/>
  <c r="M121" i="24"/>
  <c r="Q121" i="24"/>
  <c r="G122" i="24"/>
  <c r="I122" i="24"/>
  <c r="I121" i="24" s="1"/>
  <c r="K122" i="24"/>
  <c r="K121" i="24" s="1"/>
  <c r="M122" i="24"/>
  <c r="O122" i="24"/>
  <c r="O121" i="24" s="1"/>
  <c r="Q122" i="24"/>
  <c r="V122" i="24"/>
  <c r="V121" i="24" s="1"/>
  <c r="K125" i="24"/>
  <c r="Q125" i="24"/>
  <c r="G126" i="24"/>
  <c r="G125" i="24" s="1"/>
  <c r="I126" i="24"/>
  <c r="I125" i="24" s="1"/>
  <c r="K126" i="24"/>
  <c r="M126" i="24"/>
  <c r="M125" i="24" s="1"/>
  <c r="O126" i="24"/>
  <c r="O125" i="24" s="1"/>
  <c r="Q126" i="24"/>
  <c r="V126" i="24"/>
  <c r="V125" i="24" s="1"/>
  <c r="O159" i="24"/>
  <c r="G160" i="24"/>
  <c r="G159" i="24" s="1"/>
  <c r="I160" i="24"/>
  <c r="K160" i="24"/>
  <c r="K159" i="24" s="1"/>
  <c r="O160" i="24"/>
  <c r="Q160" i="24"/>
  <c r="Q159" i="24" s="1"/>
  <c r="V160" i="24"/>
  <c r="V159" i="24" s="1"/>
  <c r="G163" i="24"/>
  <c r="I163" i="24"/>
  <c r="I159" i="24" s="1"/>
  <c r="K163" i="24"/>
  <c r="M163" i="24"/>
  <c r="O163" i="24"/>
  <c r="Q163" i="24"/>
  <c r="V163" i="24"/>
  <c r="G165" i="24"/>
  <c r="M165" i="24" s="1"/>
  <c r="I165" i="24"/>
  <c r="K165" i="24"/>
  <c r="O165" i="24"/>
  <c r="Q165" i="24"/>
  <c r="V165" i="24"/>
  <c r="G167" i="24"/>
  <c r="M167" i="24" s="1"/>
  <c r="I167" i="24"/>
  <c r="K167" i="24"/>
  <c r="O167" i="24"/>
  <c r="Q167" i="24"/>
  <c r="V167" i="24"/>
  <c r="AE171" i="24"/>
  <c r="AF171" i="24"/>
  <c r="G27" i="23"/>
  <c r="G9" i="23"/>
  <c r="G8" i="23" s="1"/>
  <c r="I9" i="23"/>
  <c r="I8" i="23" s="1"/>
  <c r="K9" i="23"/>
  <c r="K8" i="23" s="1"/>
  <c r="O9" i="23"/>
  <c r="O8" i="23" s="1"/>
  <c r="Q9" i="23"/>
  <c r="Q8" i="23" s="1"/>
  <c r="V9" i="23"/>
  <c r="G10" i="23"/>
  <c r="M10" i="23" s="1"/>
  <c r="I10" i="23"/>
  <c r="K10" i="23"/>
  <c r="O10" i="23"/>
  <c r="Q10" i="23"/>
  <c r="V10" i="23"/>
  <c r="G11" i="23"/>
  <c r="I11" i="23"/>
  <c r="K11" i="23"/>
  <c r="M11" i="23"/>
  <c r="O11" i="23"/>
  <c r="Q11" i="23"/>
  <c r="V11" i="23"/>
  <c r="G12" i="23"/>
  <c r="I12" i="23"/>
  <c r="K12" i="23"/>
  <c r="M12" i="23"/>
  <c r="O12" i="23"/>
  <c r="Q12" i="23"/>
  <c r="V12" i="23"/>
  <c r="G13" i="23"/>
  <c r="I13" i="23"/>
  <c r="K13" i="23"/>
  <c r="M13" i="23"/>
  <c r="O13" i="23"/>
  <c r="Q13" i="23"/>
  <c r="V13" i="23"/>
  <c r="G15" i="23"/>
  <c r="I15" i="23"/>
  <c r="K15" i="23"/>
  <c r="M15" i="23"/>
  <c r="O15" i="23"/>
  <c r="Q15" i="23"/>
  <c r="V15" i="23"/>
  <c r="V8" i="23" s="1"/>
  <c r="G17" i="23"/>
  <c r="I17" i="23"/>
  <c r="K17" i="23"/>
  <c r="M17" i="23"/>
  <c r="O17" i="23"/>
  <c r="Q17" i="23"/>
  <c r="V17" i="23"/>
  <c r="G19" i="23"/>
  <c r="M19" i="23" s="1"/>
  <c r="I19" i="23"/>
  <c r="K19" i="23"/>
  <c r="O19" i="23"/>
  <c r="Q19" i="23"/>
  <c r="V19" i="23"/>
  <c r="G20" i="23"/>
  <c r="G21" i="23"/>
  <c r="M21" i="23" s="1"/>
  <c r="M20" i="23" s="1"/>
  <c r="I21" i="23"/>
  <c r="I20" i="23" s="1"/>
  <c r="K21" i="23"/>
  <c r="K20" i="23" s="1"/>
  <c r="O21" i="23"/>
  <c r="O20" i="23" s="1"/>
  <c r="Q21" i="23"/>
  <c r="V21" i="23"/>
  <c r="V20" i="23" s="1"/>
  <c r="G22" i="23"/>
  <c r="I22" i="23"/>
  <c r="K22" i="23"/>
  <c r="M22" i="23"/>
  <c r="O22" i="23"/>
  <c r="Q22" i="23"/>
  <c r="V22" i="23"/>
  <c r="G23" i="23"/>
  <c r="I23" i="23"/>
  <c r="K23" i="23"/>
  <c r="M23" i="23"/>
  <c r="O23" i="23"/>
  <c r="Q23" i="23"/>
  <c r="V23" i="23"/>
  <c r="G24" i="23"/>
  <c r="I24" i="23"/>
  <c r="K24" i="23"/>
  <c r="M24" i="23"/>
  <c r="O24" i="23"/>
  <c r="Q24" i="23"/>
  <c r="Q20" i="23" s="1"/>
  <c r="V24" i="23"/>
  <c r="G25" i="23"/>
  <c r="I25" i="23"/>
  <c r="K25" i="23"/>
  <c r="M25" i="23"/>
  <c r="O25" i="23"/>
  <c r="Q25" i="23"/>
  <c r="V25" i="23"/>
  <c r="AE27" i="23"/>
  <c r="AF27" i="23"/>
  <c r="G343" i="22"/>
  <c r="BA335" i="22"/>
  <c r="BA327" i="22"/>
  <c r="BA291" i="22"/>
  <c r="BA273" i="22"/>
  <c r="BA270" i="22"/>
  <c r="BA220" i="22"/>
  <c r="BA165" i="22"/>
  <c r="BA145" i="22"/>
  <c r="BA139" i="22"/>
  <c r="BA138" i="22"/>
  <c r="BA125" i="22"/>
  <c r="BA94" i="22"/>
  <c r="BA61" i="22"/>
  <c r="BA50" i="22"/>
  <c r="BA39" i="22"/>
  <c r="BA28" i="22"/>
  <c r="BA24" i="22"/>
  <c r="BA13" i="22"/>
  <c r="BA10" i="22"/>
  <c r="G9" i="22"/>
  <c r="I9" i="22"/>
  <c r="I8" i="22" s="1"/>
  <c r="K9" i="22"/>
  <c r="K8" i="22" s="1"/>
  <c r="M9" i="22"/>
  <c r="O9" i="22"/>
  <c r="O8" i="22" s="1"/>
  <c r="Q9" i="22"/>
  <c r="Q8" i="22" s="1"/>
  <c r="V9" i="22"/>
  <c r="V8" i="22" s="1"/>
  <c r="G12" i="22"/>
  <c r="M12" i="22" s="1"/>
  <c r="I12" i="22"/>
  <c r="K12" i="22"/>
  <c r="O12" i="22"/>
  <c r="Q12" i="22"/>
  <c r="V12" i="22"/>
  <c r="G23" i="22"/>
  <c r="I23" i="22"/>
  <c r="K23" i="22"/>
  <c r="M23" i="22"/>
  <c r="O23" i="22"/>
  <c r="Q23" i="22"/>
  <c r="V23" i="22"/>
  <c r="G27" i="22"/>
  <c r="M27" i="22" s="1"/>
  <c r="I27" i="22"/>
  <c r="K27" i="22"/>
  <c r="O27" i="22"/>
  <c r="Q27" i="22"/>
  <c r="V27" i="22"/>
  <c r="G38" i="22"/>
  <c r="M38" i="22" s="1"/>
  <c r="I38" i="22"/>
  <c r="K38" i="22"/>
  <c r="O38" i="22"/>
  <c r="Q38" i="22"/>
  <c r="V38" i="22"/>
  <c r="G49" i="22"/>
  <c r="M49" i="22" s="1"/>
  <c r="I49" i="22"/>
  <c r="K49" i="22"/>
  <c r="O49" i="22"/>
  <c r="Q49" i="22"/>
  <c r="V49" i="22"/>
  <c r="G60" i="22"/>
  <c r="I60" i="22"/>
  <c r="K60" i="22"/>
  <c r="M60" i="22"/>
  <c r="O60" i="22"/>
  <c r="Q60" i="22"/>
  <c r="V60" i="22"/>
  <c r="G71" i="22"/>
  <c r="G8" i="22" s="1"/>
  <c r="I71" i="22"/>
  <c r="K71" i="22"/>
  <c r="O71" i="22"/>
  <c r="Q71" i="22"/>
  <c r="V71" i="22"/>
  <c r="G82" i="22"/>
  <c r="M82" i="22" s="1"/>
  <c r="I82" i="22"/>
  <c r="K82" i="22"/>
  <c r="O82" i="22"/>
  <c r="Q82" i="22"/>
  <c r="V82" i="22"/>
  <c r="G93" i="22"/>
  <c r="I93" i="22"/>
  <c r="K93" i="22"/>
  <c r="M93" i="22"/>
  <c r="O93" i="22"/>
  <c r="Q93" i="22"/>
  <c r="V93" i="22"/>
  <c r="G104" i="22"/>
  <c r="I104" i="22"/>
  <c r="K104" i="22"/>
  <c r="M104" i="22"/>
  <c r="O104" i="22"/>
  <c r="Q104" i="22"/>
  <c r="V104" i="22"/>
  <c r="G118" i="22"/>
  <c r="M118" i="22" s="1"/>
  <c r="I118" i="22"/>
  <c r="K118" i="22"/>
  <c r="O118" i="22"/>
  <c r="Q118" i="22"/>
  <c r="V118" i="22"/>
  <c r="G122" i="22"/>
  <c r="M122" i="22" s="1"/>
  <c r="I122" i="22"/>
  <c r="K122" i="22"/>
  <c r="O122" i="22"/>
  <c r="Q122" i="22"/>
  <c r="V122" i="22"/>
  <c r="G135" i="22"/>
  <c r="I135" i="22"/>
  <c r="K135" i="22"/>
  <c r="M135" i="22"/>
  <c r="O135" i="22"/>
  <c r="Q135" i="22"/>
  <c r="V135" i="22"/>
  <c r="G144" i="22"/>
  <c r="I144" i="22"/>
  <c r="K144" i="22"/>
  <c r="M144" i="22"/>
  <c r="O144" i="22"/>
  <c r="Q144" i="22"/>
  <c r="V144" i="22"/>
  <c r="G149" i="22"/>
  <c r="M149" i="22" s="1"/>
  <c r="I149" i="22"/>
  <c r="K149" i="22"/>
  <c r="O149" i="22"/>
  <c r="Q149" i="22"/>
  <c r="V149" i="22"/>
  <c r="G153" i="22"/>
  <c r="M153" i="22" s="1"/>
  <c r="I153" i="22"/>
  <c r="K153" i="22"/>
  <c r="O153" i="22"/>
  <c r="Q153" i="22"/>
  <c r="V153" i="22"/>
  <c r="G164" i="22"/>
  <c r="I164" i="22"/>
  <c r="K164" i="22"/>
  <c r="M164" i="22"/>
  <c r="O164" i="22"/>
  <c r="Q164" i="22"/>
  <c r="V164" i="22"/>
  <c r="G168" i="22"/>
  <c r="I168" i="22"/>
  <c r="K168" i="22"/>
  <c r="M168" i="22"/>
  <c r="O168" i="22"/>
  <c r="Q168" i="22"/>
  <c r="V168" i="22"/>
  <c r="G180" i="22"/>
  <c r="M180" i="22" s="1"/>
  <c r="I180" i="22"/>
  <c r="K180" i="22"/>
  <c r="O180" i="22"/>
  <c r="Q180" i="22"/>
  <c r="V180" i="22"/>
  <c r="G183" i="22"/>
  <c r="M183" i="22" s="1"/>
  <c r="I183" i="22"/>
  <c r="K183" i="22"/>
  <c r="O183" i="22"/>
  <c r="Q183" i="22"/>
  <c r="V183" i="22"/>
  <c r="G186" i="22"/>
  <c r="I186" i="22"/>
  <c r="K186" i="22"/>
  <c r="M186" i="22"/>
  <c r="O186" i="22"/>
  <c r="Q186" i="22"/>
  <c r="V186" i="22"/>
  <c r="G190" i="22"/>
  <c r="I190" i="22"/>
  <c r="K190" i="22"/>
  <c r="M190" i="22"/>
  <c r="O190" i="22"/>
  <c r="Q190" i="22"/>
  <c r="V190" i="22"/>
  <c r="G193" i="22"/>
  <c r="M193" i="22" s="1"/>
  <c r="I193" i="22"/>
  <c r="K193" i="22"/>
  <c r="O193" i="22"/>
  <c r="Q193" i="22"/>
  <c r="V193" i="22"/>
  <c r="G196" i="22"/>
  <c r="M196" i="22" s="1"/>
  <c r="I196" i="22"/>
  <c r="K196" i="22"/>
  <c r="O196" i="22"/>
  <c r="Q196" i="22"/>
  <c r="V196" i="22"/>
  <c r="G199" i="22"/>
  <c r="I199" i="22"/>
  <c r="K199" i="22"/>
  <c r="M199" i="22"/>
  <c r="O199" i="22"/>
  <c r="Q199" i="22"/>
  <c r="V199" i="22"/>
  <c r="G207" i="22"/>
  <c r="V207" i="22"/>
  <c r="G208" i="22"/>
  <c r="M208" i="22" s="1"/>
  <c r="M207" i="22" s="1"/>
  <c r="I208" i="22"/>
  <c r="I207" i="22" s="1"/>
  <c r="K208" i="22"/>
  <c r="O208" i="22"/>
  <c r="O207" i="22" s="1"/>
  <c r="Q208" i="22"/>
  <c r="Q207" i="22" s="1"/>
  <c r="V208" i="22"/>
  <c r="G212" i="22"/>
  <c r="M212" i="22" s="1"/>
  <c r="I212" i="22"/>
  <c r="K212" i="22"/>
  <c r="K207" i="22" s="1"/>
  <c r="O212" i="22"/>
  <c r="Q212" i="22"/>
  <c r="V212" i="22"/>
  <c r="V215" i="22"/>
  <c r="G216" i="22"/>
  <c r="I216" i="22"/>
  <c r="I215" i="22" s="1"/>
  <c r="K216" i="22"/>
  <c r="K215" i="22" s="1"/>
  <c r="M216" i="22"/>
  <c r="O216" i="22"/>
  <c r="O215" i="22" s="1"/>
  <c r="Q216" i="22"/>
  <c r="V216" i="22"/>
  <c r="G219" i="22"/>
  <c r="G215" i="22" s="1"/>
  <c r="I219" i="22"/>
  <c r="K219" i="22"/>
  <c r="O219" i="22"/>
  <c r="Q219" i="22"/>
  <c r="Q215" i="22" s="1"/>
  <c r="V219" i="22"/>
  <c r="I224" i="22"/>
  <c r="V224" i="22"/>
  <c r="G225" i="22"/>
  <c r="I225" i="22"/>
  <c r="K225" i="22"/>
  <c r="K224" i="22" s="1"/>
  <c r="M225" i="22"/>
  <c r="O225" i="22"/>
  <c r="O224" i="22" s="1"/>
  <c r="Q225" i="22"/>
  <c r="Q224" i="22" s="1"/>
  <c r="V225" i="22"/>
  <c r="G236" i="22"/>
  <c r="G224" i="22" s="1"/>
  <c r="I236" i="22"/>
  <c r="K236" i="22"/>
  <c r="M236" i="22"/>
  <c r="M224" i="22" s="1"/>
  <c r="O236" i="22"/>
  <c r="Q236" i="22"/>
  <c r="V236" i="22"/>
  <c r="G240" i="22"/>
  <c r="O240" i="22"/>
  <c r="G241" i="22"/>
  <c r="M241" i="22" s="1"/>
  <c r="M240" i="22" s="1"/>
  <c r="I241" i="22"/>
  <c r="I240" i="22" s="1"/>
  <c r="K241" i="22"/>
  <c r="K240" i="22" s="1"/>
  <c r="O241" i="22"/>
  <c r="Q241" i="22"/>
  <c r="Q240" i="22" s="1"/>
  <c r="V241" i="22"/>
  <c r="G245" i="22"/>
  <c r="I245" i="22"/>
  <c r="K245" i="22"/>
  <c r="M245" i="22"/>
  <c r="O245" i="22"/>
  <c r="Q245" i="22"/>
  <c r="V245" i="22"/>
  <c r="V240" i="22" s="1"/>
  <c r="G250" i="22"/>
  <c r="AF343" i="22" s="1"/>
  <c r="I250" i="22"/>
  <c r="K250" i="22"/>
  <c r="K249" i="22" s="1"/>
  <c r="O250" i="22"/>
  <c r="O249" i="22" s="1"/>
  <c r="Q250" i="22"/>
  <c r="Q249" i="22" s="1"/>
  <c r="V250" i="22"/>
  <c r="G254" i="22"/>
  <c r="M254" i="22" s="1"/>
  <c r="I254" i="22"/>
  <c r="I249" i="22" s="1"/>
  <c r="K254" i="22"/>
  <c r="O254" i="22"/>
  <c r="Q254" i="22"/>
  <c r="V254" i="22"/>
  <c r="G258" i="22"/>
  <c r="I258" i="22"/>
  <c r="K258" i="22"/>
  <c r="M258" i="22"/>
  <c r="O258" i="22"/>
  <c r="Q258" i="22"/>
  <c r="V258" i="22"/>
  <c r="V249" i="22" s="1"/>
  <c r="G261" i="22"/>
  <c r="I261" i="22"/>
  <c r="K261" i="22"/>
  <c r="M261" i="22"/>
  <c r="O261" i="22"/>
  <c r="Q261" i="22"/>
  <c r="V261" i="22"/>
  <c r="G264" i="22"/>
  <c r="M264" i="22" s="1"/>
  <c r="I264" i="22"/>
  <c r="K264" i="22"/>
  <c r="O264" i="22"/>
  <c r="Q264" i="22"/>
  <c r="V264" i="22"/>
  <c r="G266" i="22"/>
  <c r="M266" i="22" s="1"/>
  <c r="I266" i="22"/>
  <c r="K266" i="22"/>
  <c r="O266" i="22"/>
  <c r="Q266" i="22"/>
  <c r="V266" i="22"/>
  <c r="G269" i="22"/>
  <c r="I269" i="22"/>
  <c r="K269" i="22"/>
  <c r="M269" i="22"/>
  <c r="O269" i="22"/>
  <c r="Q269" i="22"/>
  <c r="V269" i="22"/>
  <c r="G272" i="22"/>
  <c r="I272" i="22"/>
  <c r="K272" i="22"/>
  <c r="M272" i="22"/>
  <c r="O272" i="22"/>
  <c r="Q272" i="22"/>
  <c r="V272" i="22"/>
  <c r="G275" i="22"/>
  <c r="M275" i="22" s="1"/>
  <c r="I275" i="22"/>
  <c r="K275" i="22"/>
  <c r="O275" i="22"/>
  <c r="Q275" i="22"/>
  <c r="V275" i="22"/>
  <c r="G278" i="22"/>
  <c r="M278" i="22" s="1"/>
  <c r="I278" i="22"/>
  <c r="K278" i="22"/>
  <c r="O278" i="22"/>
  <c r="Q278" i="22"/>
  <c r="V278" i="22"/>
  <c r="G281" i="22"/>
  <c r="I281" i="22"/>
  <c r="K281" i="22"/>
  <c r="M281" i="22"/>
  <c r="O281" i="22"/>
  <c r="Q281" i="22"/>
  <c r="V281" i="22"/>
  <c r="G285" i="22"/>
  <c r="I285" i="22"/>
  <c r="K285" i="22"/>
  <c r="M285" i="22"/>
  <c r="O285" i="22"/>
  <c r="Q285" i="22"/>
  <c r="V285" i="22"/>
  <c r="G288" i="22"/>
  <c r="M288" i="22" s="1"/>
  <c r="I288" i="22"/>
  <c r="K288" i="22"/>
  <c r="O288" i="22"/>
  <c r="Q288" i="22"/>
  <c r="V288" i="22"/>
  <c r="G289" i="22"/>
  <c r="M289" i="22" s="1"/>
  <c r="I289" i="22"/>
  <c r="K289" i="22"/>
  <c r="O289" i="22"/>
  <c r="Q289" i="22"/>
  <c r="V289" i="22"/>
  <c r="G294" i="22"/>
  <c r="I294" i="22"/>
  <c r="K294" i="22"/>
  <c r="M294" i="22"/>
  <c r="O294" i="22"/>
  <c r="Q294" i="22"/>
  <c r="V294" i="22"/>
  <c r="G296" i="22"/>
  <c r="I296" i="22"/>
  <c r="K296" i="22"/>
  <c r="M296" i="22"/>
  <c r="O296" i="22"/>
  <c r="Q296" i="22"/>
  <c r="V296" i="22"/>
  <c r="G298" i="22"/>
  <c r="M298" i="22" s="1"/>
  <c r="I298" i="22"/>
  <c r="K298" i="22"/>
  <c r="O298" i="22"/>
  <c r="Q298" i="22"/>
  <c r="V298" i="22"/>
  <c r="G301" i="22"/>
  <c r="M301" i="22" s="1"/>
  <c r="I301" i="22"/>
  <c r="K301" i="22"/>
  <c r="O301" i="22"/>
  <c r="Q301" i="22"/>
  <c r="V301" i="22"/>
  <c r="G303" i="22"/>
  <c r="I303" i="22"/>
  <c r="K303" i="22"/>
  <c r="M303" i="22"/>
  <c r="O303" i="22"/>
  <c r="Q303" i="22"/>
  <c r="V303" i="22"/>
  <c r="G305" i="22"/>
  <c r="I305" i="22"/>
  <c r="K305" i="22"/>
  <c r="M305" i="22"/>
  <c r="O305" i="22"/>
  <c r="Q305" i="22"/>
  <c r="V305" i="22"/>
  <c r="G307" i="22"/>
  <c r="I307" i="22"/>
  <c r="K307" i="22"/>
  <c r="M307" i="22"/>
  <c r="O307" i="22"/>
  <c r="Q307" i="22"/>
  <c r="V307" i="22"/>
  <c r="Q309" i="22"/>
  <c r="G310" i="22"/>
  <c r="G309" i="22" s="1"/>
  <c r="I310" i="22"/>
  <c r="K310" i="22"/>
  <c r="K309" i="22" s="1"/>
  <c r="M310" i="22"/>
  <c r="O310" i="22"/>
  <c r="Q310" i="22"/>
  <c r="V310" i="22"/>
  <c r="V309" i="22" s="1"/>
  <c r="G314" i="22"/>
  <c r="I314" i="22"/>
  <c r="K314" i="22"/>
  <c r="M314" i="22"/>
  <c r="O314" i="22"/>
  <c r="Q314" i="22"/>
  <c r="V314" i="22"/>
  <c r="G318" i="22"/>
  <c r="M318" i="22" s="1"/>
  <c r="I318" i="22"/>
  <c r="K318" i="22"/>
  <c r="O318" i="22"/>
  <c r="O309" i="22" s="1"/>
  <c r="Q318" i="22"/>
  <c r="V318" i="22"/>
  <c r="G322" i="22"/>
  <c r="M322" i="22" s="1"/>
  <c r="I322" i="22"/>
  <c r="I309" i="22" s="1"/>
  <c r="K322" i="22"/>
  <c r="O322" i="22"/>
  <c r="Q322" i="22"/>
  <c r="V322" i="22"/>
  <c r="G326" i="22"/>
  <c r="I326" i="22"/>
  <c r="K326" i="22"/>
  <c r="M326" i="22"/>
  <c r="O326" i="22"/>
  <c r="Q326" i="22"/>
  <c r="V326" i="22"/>
  <c r="K330" i="22"/>
  <c r="M330" i="22"/>
  <c r="Q330" i="22"/>
  <c r="G331" i="22"/>
  <c r="G330" i="22" s="1"/>
  <c r="I331" i="22"/>
  <c r="I330" i="22" s="1"/>
  <c r="K331" i="22"/>
  <c r="M331" i="22"/>
  <c r="O331" i="22"/>
  <c r="O330" i="22" s="1"/>
  <c r="Q331" i="22"/>
  <c r="V331" i="22"/>
  <c r="V330" i="22" s="1"/>
  <c r="Q333" i="22"/>
  <c r="G334" i="22"/>
  <c r="I334" i="22"/>
  <c r="K334" i="22"/>
  <c r="K333" i="22" s="1"/>
  <c r="M334" i="22"/>
  <c r="O334" i="22"/>
  <c r="Q334" i="22"/>
  <c r="V334" i="22"/>
  <c r="V333" i="22" s="1"/>
  <c r="G336" i="22"/>
  <c r="I336" i="22"/>
  <c r="K336" i="22"/>
  <c r="M336" i="22"/>
  <c r="O336" i="22"/>
  <c r="Q336" i="22"/>
  <c r="V336" i="22"/>
  <c r="G337" i="22"/>
  <c r="G333" i="22" s="1"/>
  <c r="I337" i="22"/>
  <c r="K337" i="22"/>
  <c r="O337" i="22"/>
  <c r="O333" i="22" s="1"/>
  <c r="Q337" i="22"/>
  <c r="V337" i="22"/>
  <c r="G339" i="22"/>
  <c r="M339" i="22" s="1"/>
  <c r="I339" i="22"/>
  <c r="I333" i="22" s="1"/>
  <c r="K339" i="22"/>
  <c r="O339" i="22"/>
  <c r="Q339" i="22"/>
  <c r="V339" i="22"/>
  <c r="G340" i="22"/>
  <c r="I340" i="22"/>
  <c r="K340" i="22"/>
  <c r="M340" i="22"/>
  <c r="O340" i="22"/>
  <c r="Q340" i="22"/>
  <c r="V340" i="22"/>
  <c r="AE343" i="22"/>
  <c r="G482" i="21"/>
  <c r="BA474" i="21"/>
  <c r="BA468" i="21"/>
  <c r="BA464" i="21"/>
  <c r="BA463" i="21"/>
  <c r="BA461" i="21"/>
  <c r="BA458" i="21"/>
  <c r="BA456" i="21"/>
  <c r="BA453" i="21"/>
  <c r="BA452" i="21"/>
  <c r="BA448" i="21"/>
  <c r="BA445" i="21"/>
  <c r="BA441" i="21"/>
  <c r="BA434" i="21"/>
  <c r="BA432" i="21"/>
  <c r="BA425" i="21"/>
  <c r="BA423" i="21"/>
  <c r="BA416" i="21"/>
  <c r="BA414" i="21"/>
  <c r="BA411" i="21"/>
  <c r="BA408" i="21"/>
  <c r="BA405" i="21"/>
  <c r="BA404" i="21"/>
  <c r="BA403" i="21"/>
  <c r="BA392" i="21"/>
  <c r="BA391" i="21"/>
  <c r="BA384" i="21"/>
  <c r="BA383" i="21"/>
  <c r="BA382" i="21"/>
  <c r="BA381" i="21"/>
  <c r="BA379" i="21"/>
  <c r="BA378" i="21"/>
  <c r="BA372" i="21"/>
  <c r="BA370" i="21"/>
  <c r="BA366" i="21"/>
  <c r="BA362" i="21"/>
  <c r="BA356" i="21"/>
  <c r="BA351" i="21"/>
  <c r="BA346" i="21"/>
  <c r="BA332" i="21"/>
  <c r="BA324" i="21"/>
  <c r="BA311" i="21"/>
  <c r="BA310" i="21"/>
  <c r="BA301" i="21"/>
  <c r="BA283" i="21"/>
  <c r="BA279" i="21"/>
  <c r="BA276" i="21"/>
  <c r="BA273" i="21"/>
  <c r="BA271" i="21"/>
  <c r="BA267" i="21"/>
  <c r="BA263" i="21"/>
  <c r="BA259" i="21"/>
  <c r="BA255" i="21"/>
  <c r="BA252" i="21"/>
  <c r="BA237" i="21"/>
  <c r="BA232" i="21"/>
  <c r="BA231" i="21"/>
  <c r="BA218" i="21"/>
  <c r="BA214" i="21"/>
  <c r="BA203" i="21"/>
  <c r="BA202" i="21"/>
  <c r="BA193" i="21"/>
  <c r="BA192" i="21"/>
  <c r="BA177" i="21"/>
  <c r="BA175" i="21"/>
  <c r="BA172" i="21"/>
  <c r="BA158" i="21"/>
  <c r="BA156" i="21"/>
  <c r="BA138" i="21"/>
  <c r="BA124" i="21"/>
  <c r="BA123" i="21"/>
  <c r="BA119" i="21"/>
  <c r="BA114" i="21"/>
  <c r="BA101" i="21"/>
  <c r="BA100" i="21"/>
  <c r="BA88" i="21"/>
  <c r="BA87" i="21"/>
  <c r="BA75" i="21"/>
  <c r="BA74" i="21"/>
  <c r="BA62" i="21"/>
  <c r="BA61" i="21"/>
  <c r="BA57" i="21"/>
  <c r="BA56" i="21"/>
  <c r="BA52" i="21"/>
  <c r="BA51" i="21"/>
  <c r="BA47" i="21"/>
  <c r="BA46" i="21"/>
  <c r="BA42" i="21"/>
  <c r="BA41" i="21"/>
  <c r="BA38" i="21"/>
  <c r="BA37" i="21"/>
  <c r="BA25" i="21"/>
  <c r="BA24" i="21"/>
  <c r="BA21" i="21"/>
  <c r="BA18" i="21"/>
  <c r="BA10" i="21"/>
  <c r="G9" i="21"/>
  <c r="M9" i="21" s="1"/>
  <c r="I9" i="21"/>
  <c r="I8" i="21" s="1"/>
  <c r="K9" i="21"/>
  <c r="K8" i="21" s="1"/>
  <c r="O9" i="21"/>
  <c r="O8" i="21" s="1"/>
  <c r="Q9" i="21"/>
  <c r="V9" i="21"/>
  <c r="V8" i="21" s="1"/>
  <c r="G12" i="21"/>
  <c r="I12" i="21"/>
  <c r="K12" i="21"/>
  <c r="M12" i="21"/>
  <c r="O12" i="21"/>
  <c r="Q12" i="21"/>
  <c r="V12" i="21"/>
  <c r="G15" i="21"/>
  <c r="I15" i="21"/>
  <c r="K15" i="21"/>
  <c r="M15" i="21"/>
  <c r="O15" i="21"/>
  <c r="Q15" i="21"/>
  <c r="V15" i="21"/>
  <c r="G17" i="21"/>
  <c r="I17" i="21"/>
  <c r="K17" i="21"/>
  <c r="M17" i="21"/>
  <c r="O17" i="21"/>
  <c r="Q17" i="21"/>
  <c r="Q8" i="21" s="1"/>
  <c r="V17" i="21"/>
  <c r="G20" i="21"/>
  <c r="I20" i="21"/>
  <c r="K20" i="21"/>
  <c r="M20" i="21"/>
  <c r="O20" i="21"/>
  <c r="Q20" i="21"/>
  <c r="V20" i="21"/>
  <c r="G22" i="21"/>
  <c r="I22" i="21"/>
  <c r="K22" i="21"/>
  <c r="M22" i="21"/>
  <c r="O22" i="21"/>
  <c r="Q22" i="21"/>
  <c r="V22" i="21"/>
  <c r="G23" i="21"/>
  <c r="M23" i="21" s="1"/>
  <c r="I23" i="21"/>
  <c r="K23" i="21"/>
  <c r="O23" i="21"/>
  <c r="Q23" i="21"/>
  <c r="V23" i="21"/>
  <c r="G36" i="21"/>
  <c r="M36" i="21" s="1"/>
  <c r="I36" i="21"/>
  <c r="K36" i="21"/>
  <c r="O36" i="21"/>
  <c r="Q36" i="21"/>
  <c r="V36" i="21"/>
  <c r="G40" i="21"/>
  <c r="M40" i="21" s="1"/>
  <c r="I40" i="21"/>
  <c r="K40" i="21"/>
  <c r="O40" i="21"/>
  <c r="Q40" i="21"/>
  <c r="V40" i="21"/>
  <c r="G45" i="21"/>
  <c r="I45" i="21"/>
  <c r="K45" i="21"/>
  <c r="M45" i="21"/>
  <c r="O45" i="21"/>
  <c r="Q45" i="21"/>
  <c r="V45" i="21"/>
  <c r="G50" i="21"/>
  <c r="I50" i="21"/>
  <c r="K50" i="21"/>
  <c r="M50" i="21"/>
  <c r="O50" i="21"/>
  <c r="Q50" i="21"/>
  <c r="V50" i="21"/>
  <c r="G55" i="21"/>
  <c r="I55" i="21"/>
  <c r="K55" i="21"/>
  <c r="M55" i="21"/>
  <c r="O55" i="21"/>
  <c r="Q55" i="21"/>
  <c r="V55" i="21"/>
  <c r="G60" i="21"/>
  <c r="I60" i="21"/>
  <c r="K60" i="21"/>
  <c r="M60" i="21"/>
  <c r="O60" i="21"/>
  <c r="Q60" i="21"/>
  <c r="V60" i="21"/>
  <c r="G73" i="21"/>
  <c r="I73" i="21"/>
  <c r="K73" i="21"/>
  <c r="M73" i="21"/>
  <c r="O73" i="21"/>
  <c r="Q73" i="21"/>
  <c r="V73" i="21"/>
  <c r="G86" i="21"/>
  <c r="M86" i="21" s="1"/>
  <c r="I86" i="21"/>
  <c r="K86" i="21"/>
  <c r="O86" i="21"/>
  <c r="Q86" i="21"/>
  <c r="V86" i="21"/>
  <c r="G99" i="21"/>
  <c r="M99" i="21" s="1"/>
  <c r="I99" i="21"/>
  <c r="K99" i="21"/>
  <c r="O99" i="21"/>
  <c r="Q99" i="21"/>
  <c r="V99" i="21"/>
  <c r="G112" i="21"/>
  <c r="M112" i="21" s="1"/>
  <c r="I112" i="21"/>
  <c r="K112" i="21"/>
  <c r="O112" i="21"/>
  <c r="Q112" i="21"/>
  <c r="V112" i="21"/>
  <c r="G117" i="21"/>
  <c r="I117" i="21"/>
  <c r="K117" i="21"/>
  <c r="M117" i="21"/>
  <c r="O117" i="21"/>
  <c r="Q117" i="21"/>
  <c r="V117" i="21"/>
  <c r="G122" i="21"/>
  <c r="I122" i="21"/>
  <c r="K122" i="21"/>
  <c r="M122" i="21"/>
  <c r="O122" i="21"/>
  <c r="Q122" i="21"/>
  <c r="V122" i="21"/>
  <c r="G136" i="21"/>
  <c r="M136" i="21" s="1"/>
  <c r="I136" i="21"/>
  <c r="K136" i="21"/>
  <c r="O136" i="21"/>
  <c r="Q136" i="21"/>
  <c r="V136" i="21"/>
  <c r="G154" i="21"/>
  <c r="M154" i="21" s="1"/>
  <c r="I154" i="21"/>
  <c r="K154" i="21"/>
  <c r="O154" i="21"/>
  <c r="Q154" i="21"/>
  <c r="V154" i="21"/>
  <c r="G157" i="21"/>
  <c r="I157" i="21"/>
  <c r="K157" i="21"/>
  <c r="M157" i="21"/>
  <c r="O157" i="21"/>
  <c r="Q157" i="21"/>
  <c r="V157" i="21"/>
  <c r="G170" i="21"/>
  <c r="M170" i="21" s="1"/>
  <c r="I170" i="21"/>
  <c r="K170" i="21"/>
  <c r="O170" i="21"/>
  <c r="Q170" i="21"/>
  <c r="V170" i="21"/>
  <c r="G174" i="21"/>
  <c r="M174" i="21" s="1"/>
  <c r="I174" i="21"/>
  <c r="K174" i="21"/>
  <c r="O174" i="21"/>
  <c r="Q174" i="21"/>
  <c r="V174" i="21"/>
  <c r="G190" i="21"/>
  <c r="M190" i="21" s="1"/>
  <c r="I190" i="21"/>
  <c r="K190" i="21"/>
  <c r="O190" i="21"/>
  <c r="Q190" i="21"/>
  <c r="V190" i="21"/>
  <c r="G201" i="21"/>
  <c r="I201" i="21"/>
  <c r="K201" i="21"/>
  <c r="M201" i="21"/>
  <c r="O201" i="21"/>
  <c r="Q201" i="21"/>
  <c r="V201" i="21"/>
  <c r="G212" i="21"/>
  <c r="I212" i="21"/>
  <c r="K212" i="21"/>
  <c r="M212" i="21"/>
  <c r="O212" i="21"/>
  <c r="Q212" i="21"/>
  <c r="V212" i="21"/>
  <c r="G216" i="21"/>
  <c r="I216" i="21"/>
  <c r="K216" i="21"/>
  <c r="M216" i="21"/>
  <c r="O216" i="21"/>
  <c r="Q216" i="21"/>
  <c r="V216" i="21"/>
  <c r="G230" i="21"/>
  <c r="M230" i="21" s="1"/>
  <c r="I230" i="21"/>
  <c r="K230" i="21"/>
  <c r="O230" i="21"/>
  <c r="Q230" i="21"/>
  <c r="V230" i="21"/>
  <c r="G235" i="21"/>
  <c r="I235" i="21"/>
  <c r="K235" i="21"/>
  <c r="M235" i="21"/>
  <c r="O235" i="21"/>
  <c r="Q235" i="21"/>
  <c r="V235" i="21"/>
  <c r="G250" i="21"/>
  <c r="M250" i="21" s="1"/>
  <c r="I250" i="21"/>
  <c r="K250" i="21"/>
  <c r="O250" i="21"/>
  <c r="Q250" i="21"/>
  <c r="V250" i="21"/>
  <c r="G254" i="21"/>
  <c r="M254" i="21" s="1"/>
  <c r="I254" i="21"/>
  <c r="K254" i="21"/>
  <c r="O254" i="21"/>
  <c r="Q254" i="21"/>
  <c r="V254" i="21"/>
  <c r="G258" i="21"/>
  <c r="M258" i="21" s="1"/>
  <c r="I258" i="21"/>
  <c r="K258" i="21"/>
  <c r="O258" i="21"/>
  <c r="Q258" i="21"/>
  <c r="V258" i="21"/>
  <c r="G262" i="21"/>
  <c r="I262" i="21"/>
  <c r="K262" i="21"/>
  <c r="M262" i="21"/>
  <c r="O262" i="21"/>
  <c r="Q262" i="21"/>
  <c r="V262" i="21"/>
  <c r="G265" i="21"/>
  <c r="I265" i="21"/>
  <c r="K265" i="21"/>
  <c r="M265" i="21"/>
  <c r="O265" i="21"/>
  <c r="Q265" i="21"/>
  <c r="V265" i="21"/>
  <c r="G270" i="21"/>
  <c r="I270" i="21"/>
  <c r="K270" i="21"/>
  <c r="M270" i="21"/>
  <c r="O270" i="21"/>
  <c r="Q270" i="21"/>
  <c r="V270" i="21"/>
  <c r="G272" i="21"/>
  <c r="M272" i="21" s="1"/>
  <c r="I272" i="21"/>
  <c r="K272" i="21"/>
  <c r="O272" i="21"/>
  <c r="Q272" i="21"/>
  <c r="V272" i="21"/>
  <c r="G275" i="21"/>
  <c r="I275" i="21"/>
  <c r="K275" i="21"/>
  <c r="M275" i="21"/>
  <c r="O275" i="21"/>
  <c r="Q275" i="21"/>
  <c r="V275" i="21"/>
  <c r="G278" i="21"/>
  <c r="M278" i="21" s="1"/>
  <c r="I278" i="21"/>
  <c r="K278" i="21"/>
  <c r="O278" i="21"/>
  <c r="Q278" i="21"/>
  <c r="V278" i="21"/>
  <c r="G282" i="21"/>
  <c r="M282" i="21" s="1"/>
  <c r="I282" i="21"/>
  <c r="K282" i="21"/>
  <c r="O282" i="21"/>
  <c r="Q282" i="21"/>
  <c r="V282" i="21"/>
  <c r="G296" i="21"/>
  <c r="I296" i="21"/>
  <c r="G297" i="21"/>
  <c r="I297" i="21"/>
  <c r="K297" i="21"/>
  <c r="K296" i="21" s="1"/>
  <c r="M297" i="21"/>
  <c r="O297" i="21"/>
  <c r="O296" i="21" s="1"/>
  <c r="Q297" i="21"/>
  <c r="Q296" i="21" s="1"/>
  <c r="V297" i="21"/>
  <c r="G300" i="21"/>
  <c r="I300" i="21"/>
  <c r="K300" i="21"/>
  <c r="M300" i="21"/>
  <c r="O300" i="21"/>
  <c r="Q300" i="21"/>
  <c r="V300" i="21"/>
  <c r="G306" i="21"/>
  <c r="I306" i="21"/>
  <c r="K306" i="21"/>
  <c r="M306" i="21"/>
  <c r="O306" i="21"/>
  <c r="Q306" i="21"/>
  <c r="V306" i="21"/>
  <c r="G309" i="21"/>
  <c r="M309" i="21" s="1"/>
  <c r="I309" i="21"/>
  <c r="K309" i="21"/>
  <c r="O309" i="21"/>
  <c r="Q309" i="21"/>
  <c r="V309" i="21"/>
  <c r="V296" i="21" s="1"/>
  <c r="G318" i="21"/>
  <c r="I318" i="21"/>
  <c r="K318" i="21"/>
  <c r="M318" i="21"/>
  <c r="O318" i="21"/>
  <c r="Q318" i="21"/>
  <c r="V318" i="21"/>
  <c r="O322" i="21"/>
  <c r="V322" i="21"/>
  <c r="G323" i="21"/>
  <c r="G322" i="21" s="1"/>
  <c r="I323" i="21"/>
  <c r="I322" i="21" s="1"/>
  <c r="K323" i="21"/>
  <c r="K322" i="21" s="1"/>
  <c r="O323" i="21"/>
  <c r="Q323" i="21"/>
  <c r="Q322" i="21" s="1"/>
  <c r="V323" i="21"/>
  <c r="G329" i="21"/>
  <c r="V329" i="21"/>
  <c r="G330" i="21"/>
  <c r="I330" i="21"/>
  <c r="I329" i="21" s="1"/>
  <c r="K330" i="21"/>
  <c r="K329" i="21" s="1"/>
  <c r="M330" i="21"/>
  <c r="M329" i="21" s="1"/>
  <c r="O330" i="21"/>
  <c r="O329" i="21" s="1"/>
  <c r="Q330" i="21"/>
  <c r="Q329" i="21" s="1"/>
  <c r="V330" i="21"/>
  <c r="G344" i="21"/>
  <c r="I344" i="21"/>
  <c r="K344" i="21"/>
  <c r="M344" i="21"/>
  <c r="O344" i="21"/>
  <c r="Q344" i="21"/>
  <c r="V344" i="21"/>
  <c r="G349" i="21"/>
  <c r="M349" i="21" s="1"/>
  <c r="I349" i="21"/>
  <c r="I348" i="21" s="1"/>
  <c r="K349" i="21"/>
  <c r="K348" i="21" s="1"/>
  <c r="O349" i="21"/>
  <c r="O348" i="21" s="1"/>
  <c r="Q349" i="21"/>
  <c r="Q348" i="21" s="1"/>
  <c r="V349" i="21"/>
  <c r="V348" i="21" s="1"/>
  <c r="G354" i="21"/>
  <c r="I354" i="21"/>
  <c r="K354" i="21"/>
  <c r="M354" i="21"/>
  <c r="O354" i="21"/>
  <c r="Q354" i="21"/>
  <c r="V354" i="21"/>
  <c r="G360" i="21"/>
  <c r="G348" i="21" s="1"/>
  <c r="I360" i="21"/>
  <c r="K360" i="21"/>
  <c r="M360" i="21"/>
  <c r="O360" i="21"/>
  <c r="Q360" i="21"/>
  <c r="V360" i="21"/>
  <c r="G364" i="21"/>
  <c r="M364" i="21" s="1"/>
  <c r="I364" i="21"/>
  <c r="K364" i="21"/>
  <c r="O364" i="21"/>
  <c r="Q364" i="21"/>
  <c r="V364" i="21"/>
  <c r="G368" i="21"/>
  <c r="M368" i="21" s="1"/>
  <c r="I368" i="21"/>
  <c r="K368" i="21"/>
  <c r="O368" i="21"/>
  <c r="Q368" i="21"/>
  <c r="V368" i="21"/>
  <c r="G371" i="21"/>
  <c r="I371" i="21"/>
  <c r="K371" i="21"/>
  <c r="M371" i="21"/>
  <c r="O371" i="21"/>
  <c r="Q371" i="21"/>
  <c r="V371" i="21"/>
  <c r="G377" i="21"/>
  <c r="I377" i="21"/>
  <c r="K377" i="21"/>
  <c r="M377" i="21"/>
  <c r="O377" i="21"/>
  <c r="Q377" i="21"/>
  <c r="V377" i="21"/>
  <c r="G380" i="21"/>
  <c r="I380" i="21"/>
  <c r="K380" i="21"/>
  <c r="M380" i="21"/>
  <c r="O380" i="21"/>
  <c r="Q380" i="21"/>
  <c r="V380" i="21"/>
  <c r="G385" i="21"/>
  <c r="M385" i="21" s="1"/>
  <c r="I385" i="21"/>
  <c r="K385" i="21"/>
  <c r="O385" i="21"/>
  <c r="Q385" i="21"/>
  <c r="V385" i="21"/>
  <c r="G407" i="21"/>
  <c r="I407" i="21"/>
  <c r="K407" i="21"/>
  <c r="M407" i="21"/>
  <c r="O407" i="21"/>
  <c r="Q407" i="21"/>
  <c r="V407" i="21"/>
  <c r="G410" i="21"/>
  <c r="I410" i="21"/>
  <c r="K410" i="21"/>
  <c r="M410" i="21"/>
  <c r="O410" i="21"/>
  <c r="Q410" i="21"/>
  <c r="V410" i="21"/>
  <c r="G413" i="21"/>
  <c r="M413" i="21" s="1"/>
  <c r="I413" i="21"/>
  <c r="K413" i="21"/>
  <c r="O413" i="21"/>
  <c r="Q413" i="21"/>
  <c r="V413" i="21"/>
  <c r="G422" i="21"/>
  <c r="M422" i="21" s="1"/>
  <c r="I422" i="21"/>
  <c r="K422" i="21"/>
  <c r="O422" i="21"/>
  <c r="Q422" i="21"/>
  <c r="V422" i="21"/>
  <c r="G431" i="21"/>
  <c r="I431" i="21"/>
  <c r="K431" i="21"/>
  <c r="M431" i="21"/>
  <c r="O431" i="21"/>
  <c r="Q431" i="21"/>
  <c r="V431" i="21"/>
  <c r="G440" i="21"/>
  <c r="I440" i="21"/>
  <c r="K440" i="21"/>
  <c r="M440" i="21"/>
  <c r="O440" i="21"/>
  <c r="Q440" i="21"/>
  <c r="V440" i="21"/>
  <c r="G444" i="21"/>
  <c r="M444" i="21" s="1"/>
  <c r="I444" i="21"/>
  <c r="I443" i="21" s="1"/>
  <c r="K444" i="21"/>
  <c r="K443" i="21" s="1"/>
  <c r="O444" i="21"/>
  <c r="O443" i="21" s="1"/>
  <c r="Q444" i="21"/>
  <c r="Q443" i="21" s="1"/>
  <c r="V444" i="21"/>
  <c r="V443" i="21" s="1"/>
  <c r="G447" i="21"/>
  <c r="I447" i="21"/>
  <c r="K447" i="21"/>
  <c r="M447" i="21"/>
  <c r="O447" i="21"/>
  <c r="Q447" i="21"/>
  <c r="V447" i="21"/>
  <c r="G451" i="21"/>
  <c r="I451" i="21"/>
  <c r="K451" i="21"/>
  <c r="M451" i="21"/>
  <c r="O451" i="21"/>
  <c r="Q451" i="21"/>
  <c r="V451" i="21"/>
  <c r="G455" i="21"/>
  <c r="M455" i="21" s="1"/>
  <c r="I455" i="21"/>
  <c r="K455" i="21"/>
  <c r="O455" i="21"/>
  <c r="Q455" i="21"/>
  <c r="V455" i="21"/>
  <c r="G459" i="21"/>
  <c r="M459" i="21" s="1"/>
  <c r="I459" i="21"/>
  <c r="K459" i="21"/>
  <c r="O459" i="21"/>
  <c r="Q459" i="21"/>
  <c r="V459" i="21"/>
  <c r="G462" i="21"/>
  <c r="I462" i="21"/>
  <c r="K462" i="21"/>
  <c r="M462" i="21"/>
  <c r="O462" i="21"/>
  <c r="Q462" i="21"/>
  <c r="V462" i="21"/>
  <c r="K469" i="21"/>
  <c r="V469" i="21"/>
  <c r="G470" i="21"/>
  <c r="G469" i="21" s="1"/>
  <c r="I470" i="21"/>
  <c r="I469" i="21" s="1"/>
  <c r="K470" i="21"/>
  <c r="M470" i="21"/>
  <c r="M469" i="21" s="1"/>
  <c r="O470" i="21"/>
  <c r="O469" i="21" s="1"/>
  <c r="Q470" i="21"/>
  <c r="Q469" i="21" s="1"/>
  <c r="V470" i="21"/>
  <c r="G473" i="21"/>
  <c r="I473" i="21"/>
  <c r="K473" i="21"/>
  <c r="K472" i="21" s="1"/>
  <c r="M473" i="21"/>
  <c r="O473" i="21"/>
  <c r="Q473" i="21"/>
  <c r="Q472" i="21" s="1"/>
  <c r="V473" i="21"/>
  <c r="V472" i="21" s="1"/>
  <c r="G475" i="21"/>
  <c r="G472" i="21" s="1"/>
  <c r="I475" i="21"/>
  <c r="K475" i="21"/>
  <c r="M475" i="21"/>
  <c r="O475" i="21"/>
  <c r="Q475" i="21"/>
  <c r="V475" i="21"/>
  <c r="G476" i="21"/>
  <c r="M476" i="21" s="1"/>
  <c r="I476" i="21"/>
  <c r="K476" i="21"/>
  <c r="O476" i="21"/>
  <c r="O472" i="21" s="1"/>
  <c r="Q476" i="21"/>
  <c r="V476" i="21"/>
  <c r="G478" i="21"/>
  <c r="M478" i="21" s="1"/>
  <c r="I478" i="21"/>
  <c r="K478" i="21"/>
  <c r="O478" i="21"/>
  <c r="Q478" i="21"/>
  <c r="V478" i="21"/>
  <c r="G479" i="21"/>
  <c r="I479" i="21"/>
  <c r="I472" i="21" s="1"/>
  <c r="K479" i="21"/>
  <c r="M479" i="21"/>
  <c r="O479" i="21"/>
  <c r="Q479" i="21"/>
  <c r="V479" i="21"/>
  <c r="AE482" i="21"/>
  <c r="AF482" i="21"/>
  <c r="G110" i="20"/>
  <c r="BA104" i="20"/>
  <c r="BA102" i="20"/>
  <c r="BA91" i="20"/>
  <c r="BA82" i="20"/>
  <c r="BA53" i="20"/>
  <c r="BA52" i="20"/>
  <c r="BA48" i="20"/>
  <c r="BA35" i="20"/>
  <c r="BA31" i="20"/>
  <c r="BA30" i="20"/>
  <c r="BA26" i="20"/>
  <c r="BA25" i="20"/>
  <c r="BA21" i="20"/>
  <c r="BA20" i="20"/>
  <c r="BA16" i="20"/>
  <c r="BA15" i="20"/>
  <c r="BA10" i="20"/>
  <c r="G9" i="20"/>
  <c r="I9" i="20"/>
  <c r="I8" i="20" s="1"/>
  <c r="K9" i="20"/>
  <c r="K8" i="20" s="1"/>
  <c r="M9" i="20"/>
  <c r="O9" i="20"/>
  <c r="Q9" i="20"/>
  <c r="Q8" i="20" s="1"/>
  <c r="V9" i="20"/>
  <c r="V8" i="20" s="1"/>
  <c r="G14" i="20"/>
  <c r="I14" i="20"/>
  <c r="K14" i="20"/>
  <c r="M14" i="20"/>
  <c r="O14" i="20"/>
  <c r="O8" i="20" s="1"/>
  <c r="Q14" i="20"/>
  <c r="V14" i="20"/>
  <c r="G19" i="20"/>
  <c r="I19" i="20"/>
  <c r="K19" i="20"/>
  <c r="M19" i="20"/>
  <c r="O19" i="20"/>
  <c r="Q19" i="20"/>
  <c r="V19" i="20"/>
  <c r="G24" i="20"/>
  <c r="M24" i="20" s="1"/>
  <c r="I24" i="20"/>
  <c r="K24" i="20"/>
  <c r="O24" i="20"/>
  <c r="Q24" i="20"/>
  <c r="V24" i="20"/>
  <c r="G29" i="20"/>
  <c r="I29" i="20"/>
  <c r="K29" i="20"/>
  <c r="M29" i="20"/>
  <c r="O29" i="20"/>
  <c r="Q29" i="20"/>
  <c r="V29" i="20"/>
  <c r="G34" i="20"/>
  <c r="M34" i="20" s="1"/>
  <c r="I34" i="20"/>
  <c r="K34" i="20"/>
  <c r="O34" i="20"/>
  <c r="Q34" i="20"/>
  <c r="V34" i="20"/>
  <c r="G39" i="20"/>
  <c r="M39" i="20" s="1"/>
  <c r="I39" i="20"/>
  <c r="K39" i="20"/>
  <c r="O39" i="20"/>
  <c r="Q39" i="20"/>
  <c r="V39" i="20"/>
  <c r="G45" i="20"/>
  <c r="G8" i="20" s="1"/>
  <c r="I45" i="20"/>
  <c r="K45" i="20"/>
  <c r="O45" i="20"/>
  <c r="Q45" i="20"/>
  <c r="V45" i="20"/>
  <c r="G51" i="20"/>
  <c r="I51" i="20"/>
  <c r="K51" i="20"/>
  <c r="M51" i="20"/>
  <c r="O51" i="20"/>
  <c r="Q51" i="20"/>
  <c r="V51" i="20"/>
  <c r="G59" i="20"/>
  <c r="I59" i="20"/>
  <c r="K59" i="20"/>
  <c r="M59" i="20"/>
  <c r="O59" i="20"/>
  <c r="Q59" i="20"/>
  <c r="V59" i="20"/>
  <c r="G63" i="20"/>
  <c r="I63" i="20"/>
  <c r="K63" i="20"/>
  <c r="M63" i="20"/>
  <c r="O63" i="20"/>
  <c r="Q63" i="20"/>
  <c r="V63" i="20"/>
  <c r="G67" i="20"/>
  <c r="M67" i="20" s="1"/>
  <c r="I67" i="20"/>
  <c r="K67" i="20"/>
  <c r="O67" i="20"/>
  <c r="Q67" i="20"/>
  <c r="V67" i="20"/>
  <c r="G69" i="20"/>
  <c r="I69" i="20"/>
  <c r="K69" i="20"/>
  <c r="M69" i="20"/>
  <c r="O69" i="20"/>
  <c r="Q69" i="20"/>
  <c r="V69" i="20"/>
  <c r="G80" i="20"/>
  <c r="K80" i="20"/>
  <c r="V80" i="20"/>
  <c r="G81" i="20"/>
  <c r="M81" i="20" s="1"/>
  <c r="M80" i="20" s="1"/>
  <c r="I81" i="20"/>
  <c r="I80" i="20" s="1"/>
  <c r="K81" i="20"/>
  <c r="O81" i="20"/>
  <c r="O80" i="20" s="1"/>
  <c r="Q81" i="20"/>
  <c r="Q80" i="20" s="1"/>
  <c r="V81" i="20"/>
  <c r="G84" i="20"/>
  <c r="K84" i="20"/>
  <c r="O84" i="20"/>
  <c r="G85" i="20"/>
  <c r="I85" i="20"/>
  <c r="I84" i="20" s="1"/>
  <c r="K85" i="20"/>
  <c r="M85" i="20"/>
  <c r="M84" i="20" s="1"/>
  <c r="O85" i="20"/>
  <c r="Q85" i="20"/>
  <c r="Q84" i="20" s="1"/>
  <c r="V85" i="20"/>
  <c r="V84" i="20" s="1"/>
  <c r="G88" i="20"/>
  <c r="K88" i="20"/>
  <c r="O88" i="20"/>
  <c r="V88" i="20"/>
  <c r="G89" i="20"/>
  <c r="I89" i="20"/>
  <c r="I88" i="20" s="1"/>
  <c r="K89" i="20"/>
  <c r="M89" i="20"/>
  <c r="M88" i="20" s="1"/>
  <c r="O89" i="20"/>
  <c r="Q89" i="20"/>
  <c r="Q88" i="20" s="1"/>
  <c r="V89" i="20"/>
  <c r="O93" i="20"/>
  <c r="G94" i="20"/>
  <c r="I94" i="20"/>
  <c r="I93" i="20" s="1"/>
  <c r="K94" i="20"/>
  <c r="M94" i="20"/>
  <c r="O94" i="20"/>
  <c r="Q94" i="20"/>
  <c r="Q93" i="20" s="1"/>
  <c r="V94" i="20"/>
  <c r="G97" i="20"/>
  <c r="G93" i="20" s="1"/>
  <c r="I97" i="20"/>
  <c r="K97" i="20"/>
  <c r="K93" i="20" s="1"/>
  <c r="O97" i="20"/>
  <c r="Q97" i="20"/>
  <c r="V97" i="20"/>
  <c r="V93" i="20" s="1"/>
  <c r="G100" i="20"/>
  <c r="M100" i="20" s="1"/>
  <c r="I100" i="20"/>
  <c r="K100" i="20"/>
  <c r="O100" i="20"/>
  <c r="Q100" i="20"/>
  <c r="V100" i="20"/>
  <c r="G101" i="20"/>
  <c r="M101" i="20" s="1"/>
  <c r="I101" i="20"/>
  <c r="K101" i="20"/>
  <c r="O101" i="20"/>
  <c r="Q101" i="20"/>
  <c r="V101" i="20"/>
  <c r="I106" i="20"/>
  <c r="M106" i="20"/>
  <c r="Q106" i="20"/>
  <c r="G107" i="20"/>
  <c r="G106" i="20" s="1"/>
  <c r="I107" i="20"/>
  <c r="K107" i="20"/>
  <c r="K106" i="20" s="1"/>
  <c r="M107" i="20"/>
  <c r="O107" i="20"/>
  <c r="O106" i="20" s="1"/>
  <c r="Q107" i="20"/>
  <c r="V107" i="20"/>
  <c r="V106" i="20" s="1"/>
  <c r="AE110" i="20"/>
  <c r="G53" i="19"/>
  <c r="G9" i="19"/>
  <c r="M9" i="19" s="1"/>
  <c r="I9" i="19"/>
  <c r="I8" i="19" s="1"/>
  <c r="K9" i="19"/>
  <c r="K8" i="19" s="1"/>
  <c r="O9" i="19"/>
  <c r="O8" i="19" s="1"/>
  <c r="Q9" i="19"/>
  <c r="Q8" i="19" s="1"/>
  <c r="V9" i="19"/>
  <c r="G10" i="19"/>
  <c r="M10" i="19" s="1"/>
  <c r="I10" i="19"/>
  <c r="K10" i="19"/>
  <c r="O10" i="19"/>
  <c r="Q10" i="19"/>
  <c r="V10" i="19"/>
  <c r="G11" i="19"/>
  <c r="I11" i="19"/>
  <c r="K11" i="19"/>
  <c r="M11" i="19"/>
  <c r="O11" i="19"/>
  <c r="Q11" i="19"/>
  <c r="V11" i="19"/>
  <c r="G12" i="19"/>
  <c r="I12" i="19"/>
  <c r="K12" i="19"/>
  <c r="M12" i="19"/>
  <c r="O12" i="19"/>
  <c r="Q12" i="19"/>
  <c r="V12" i="19"/>
  <c r="G13" i="19"/>
  <c r="I13" i="19"/>
  <c r="K13" i="19"/>
  <c r="M13" i="19"/>
  <c r="O13" i="19"/>
  <c r="Q13" i="19"/>
  <c r="V13" i="19"/>
  <c r="G14" i="19"/>
  <c r="I14" i="19"/>
  <c r="K14" i="19"/>
  <c r="M14" i="19"/>
  <c r="O14" i="19"/>
  <c r="Q14" i="19"/>
  <c r="V14" i="19"/>
  <c r="V8" i="19" s="1"/>
  <c r="G15" i="19"/>
  <c r="I15" i="19"/>
  <c r="K15" i="19"/>
  <c r="M15" i="19"/>
  <c r="O15" i="19"/>
  <c r="Q15" i="19"/>
  <c r="V15" i="19"/>
  <c r="G16" i="19"/>
  <c r="G8" i="19" s="1"/>
  <c r="I16" i="19"/>
  <c r="K16" i="19"/>
  <c r="O16" i="19"/>
  <c r="Q16" i="19"/>
  <c r="V16" i="19"/>
  <c r="G17" i="19"/>
  <c r="M17" i="19" s="1"/>
  <c r="I17" i="19"/>
  <c r="K17" i="19"/>
  <c r="O17" i="19"/>
  <c r="Q17" i="19"/>
  <c r="V17" i="19"/>
  <c r="G18" i="19"/>
  <c r="M18" i="19" s="1"/>
  <c r="I18" i="19"/>
  <c r="K18" i="19"/>
  <c r="O18" i="19"/>
  <c r="Q18" i="19"/>
  <c r="V18" i="19"/>
  <c r="G19" i="19"/>
  <c r="I19" i="19"/>
  <c r="K19" i="19"/>
  <c r="M19" i="19"/>
  <c r="O19" i="19"/>
  <c r="Q19" i="19"/>
  <c r="V19" i="19"/>
  <c r="G20" i="19"/>
  <c r="I20" i="19"/>
  <c r="K20" i="19"/>
  <c r="M20" i="19"/>
  <c r="O20" i="19"/>
  <c r="Q20" i="19"/>
  <c r="V20" i="19"/>
  <c r="G21" i="19"/>
  <c r="I21" i="19"/>
  <c r="K21" i="19"/>
  <c r="M21" i="19"/>
  <c r="O21" i="19"/>
  <c r="Q21" i="19"/>
  <c r="V21" i="19"/>
  <c r="G23" i="19"/>
  <c r="I23" i="19"/>
  <c r="K23" i="19"/>
  <c r="M23" i="19"/>
  <c r="O23" i="19"/>
  <c r="Q23" i="19"/>
  <c r="V23" i="19"/>
  <c r="G24" i="19"/>
  <c r="I24" i="19"/>
  <c r="K24" i="19"/>
  <c r="M24" i="19"/>
  <c r="O24" i="19"/>
  <c r="Q24" i="19"/>
  <c r="V24" i="19"/>
  <c r="G25" i="19"/>
  <c r="M25" i="19" s="1"/>
  <c r="I25" i="19"/>
  <c r="K25" i="19"/>
  <c r="O25" i="19"/>
  <c r="Q25" i="19"/>
  <c r="V25" i="19"/>
  <c r="G27" i="19"/>
  <c r="M27" i="19" s="1"/>
  <c r="I27" i="19"/>
  <c r="K27" i="19"/>
  <c r="O27" i="19"/>
  <c r="Q27" i="19"/>
  <c r="V27" i="19"/>
  <c r="G29" i="19"/>
  <c r="M29" i="19" s="1"/>
  <c r="I29" i="19"/>
  <c r="K29" i="19"/>
  <c r="O29" i="19"/>
  <c r="Q29" i="19"/>
  <c r="V29" i="19"/>
  <c r="G31" i="19"/>
  <c r="I31" i="19"/>
  <c r="K31" i="19"/>
  <c r="M31" i="19"/>
  <c r="O31" i="19"/>
  <c r="Q31" i="19"/>
  <c r="V31" i="19"/>
  <c r="G33" i="19"/>
  <c r="I33" i="19"/>
  <c r="K33" i="19"/>
  <c r="M33" i="19"/>
  <c r="O33" i="19"/>
  <c r="Q33" i="19"/>
  <c r="V33" i="19"/>
  <c r="G35" i="19"/>
  <c r="I35" i="19"/>
  <c r="K35" i="19"/>
  <c r="M35" i="19"/>
  <c r="O35" i="19"/>
  <c r="Q35" i="19"/>
  <c r="V35" i="19"/>
  <c r="G37" i="19"/>
  <c r="I37" i="19"/>
  <c r="K37" i="19"/>
  <c r="M37" i="19"/>
  <c r="O37" i="19"/>
  <c r="Q37" i="19"/>
  <c r="V37" i="19"/>
  <c r="G38" i="19"/>
  <c r="I38" i="19"/>
  <c r="K38" i="19"/>
  <c r="M38" i="19"/>
  <c r="O38" i="19"/>
  <c r="Q38" i="19"/>
  <c r="V38" i="19"/>
  <c r="G39" i="19"/>
  <c r="M39" i="19" s="1"/>
  <c r="I39" i="19"/>
  <c r="K39" i="19"/>
  <c r="O39" i="19"/>
  <c r="Q39" i="19"/>
  <c r="V39" i="19"/>
  <c r="G40" i="19"/>
  <c r="M40" i="19" s="1"/>
  <c r="I40" i="19"/>
  <c r="K40" i="19"/>
  <c r="O40" i="19"/>
  <c r="Q40" i="19"/>
  <c r="V40" i="19"/>
  <c r="G41" i="19"/>
  <c r="M41" i="19" s="1"/>
  <c r="I41" i="19"/>
  <c r="K41" i="19"/>
  <c r="O41" i="19"/>
  <c r="Q41" i="19"/>
  <c r="V41" i="19"/>
  <c r="G43" i="19"/>
  <c r="I43" i="19"/>
  <c r="I42" i="19" s="1"/>
  <c r="K43" i="19"/>
  <c r="K42" i="19" s="1"/>
  <c r="M43" i="19"/>
  <c r="O43" i="19"/>
  <c r="O42" i="19" s="1"/>
  <c r="Q43" i="19"/>
  <c r="Q42" i="19" s="1"/>
  <c r="V43" i="19"/>
  <c r="V42" i="19" s="1"/>
  <c r="G44" i="19"/>
  <c r="I44" i="19"/>
  <c r="K44" i="19"/>
  <c r="M44" i="19"/>
  <c r="O44" i="19"/>
  <c r="Q44" i="19"/>
  <c r="V44" i="19"/>
  <c r="G45" i="19"/>
  <c r="I45" i="19"/>
  <c r="K45" i="19"/>
  <c r="M45" i="19"/>
  <c r="O45" i="19"/>
  <c r="Q45" i="19"/>
  <c r="V45" i="19"/>
  <c r="G46" i="19"/>
  <c r="I46" i="19"/>
  <c r="K46" i="19"/>
  <c r="M46" i="19"/>
  <c r="O46" i="19"/>
  <c r="Q46" i="19"/>
  <c r="V46" i="19"/>
  <c r="G47" i="19"/>
  <c r="M47" i="19" s="1"/>
  <c r="I47" i="19"/>
  <c r="K47" i="19"/>
  <c r="O47" i="19"/>
  <c r="Q47" i="19"/>
  <c r="V47" i="19"/>
  <c r="G48" i="19"/>
  <c r="M48" i="19" s="1"/>
  <c r="I48" i="19"/>
  <c r="K48" i="19"/>
  <c r="O48" i="19"/>
  <c r="Q48" i="19"/>
  <c r="V48" i="19"/>
  <c r="G49" i="19"/>
  <c r="M49" i="19" s="1"/>
  <c r="I49" i="19"/>
  <c r="K49" i="19"/>
  <c r="O49" i="19"/>
  <c r="Q49" i="19"/>
  <c r="V49" i="19"/>
  <c r="G50" i="19"/>
  <c r="M50" i="19" s="1"/>
  <c r="I50" i="19"/>
  <c r="K50" i="19"/>
  <c r="O50" i="19"/>
  <c r="Q50" i="19"/>
  <c r="V50" i="19"/>
  <c r="G51" i="19"/>
  <c r="I51" i="19"/>
  <c r="K51" i="19"/>
  <c r="M51" i="19"/>
  <c r="O51" i="19"/>
  <c r="Q51" i="19"/>
  <c r="V51" i="19"/>
  <c r="AE53" i="19"/>
  <c r="G120" i="18"/>
  <c r="BA92" i="18"/>
  <c r="BA91" i="18"/>
  <c r="BA87" i="18"/>
  <c r="BA86" i="18"/>
  <c r="BA83" i="18"/>
  <c r="BA82" i="18"/>
  <c r="BA79" i="18"/>
  <c r="BA78" i="18"/>
  <c r="BA62" i="18"/>
  <c r="BA58" i="18"/>
  <c r="BA54" i="18"/>
  <c r="BA23" i="18"/>
  <c r="BA17" i="18"/>
  <c r="BA10" i="18"/>
  <c r="G8" i="18"/>
  <c r="G9" i="18"/>
  <c r="M9" i="18" s="1"/>
  <c r="I9" i="18"/>
  <c r="I8" i="18" s="1"/>
  <c r="K9" i="18"/>
  <c r="K8" i="18" s="1"/>
  <c r="O9" i="18"/>
  <c r="Q9" i="18"/>
  <c r="Q8" i="18" s="1"/>
  <c r="V9" i="18"/>
  <c r="V8" i="18" s="1"/>
  <c r="G16" i="18"/>
  <c r="I16" i="18"/>
  <c r="K16" i="18"/>
  <c r="M16" i="18"/>
  <c r="O16" i="18"/>
  <c r="Q16" i="18"/>
  <c r="V16" i="18"/>
  <c r="G22" i="18"/>
  <c r="I22" i="18"/>
  <c r="K22" i="18"/>
  <c r="M22" i="18"/>
  <c r="O22" i="18"/>
  <c r="Q22" i="18"/>
  <c r="V22" i="18"/>
  <c r="G30" i="18"/>
  <c r="M30" i="18" s="1"/>
  <c r="I30" i="18"/>
  <c r="K30" i="18"/>
  <c r="O30" i="18"/>
  <c r="O8" i="18" s="1"/>
  <c r="Q30" i="18"/>
  <c r="V30" i="18"/>
  <c r="G35" i="18"/>
  <c r="Q35" i="18"/>
  <c r="G36" i="18"/>
  <c r="I36" i="18"/>
  <c r="I35" i="18" s="1"/>
  <c r="K36" i="18"/>
  <c r="K35" i="18" s="1"/>
  <c r="M36" i="18"/>
  <c r="M35" i="18" s="1"/>
  <c r="O36" i="18"/>
  <c r="O35" i="18" s="1"/>
  <c r="Q36" i="18"/>
  <c r="V36" i="18"/>
  <c r="V35" i="18" s="1"/>
  <c r="G48" i="18"/>
  <c r="M48" i="18" s="1"/>
  <c r="I48" i="18"/>
  <c r="I47" i="18" s="1"/>
  <c r="K48" i="18"/>
  <c r="O48" i="18"/>
  <c r="O47" i="18" s="1"/>
  <c r="Q48" i="18"/>
  <c r="Q47" i="18" s="1"/>
  <c r="V48" i="18"/>
  <c r="G52" i="18"/>
  <c r="M52" i="18" s="1"/>
  <c r="I52" i="18"/>
  <c r="K52" i="18"/>
  <c r="O52" i="18"/>
  <c r="Q52" i="18"/>
  <c r="V52" i="18"/>
  <c r="V47" i="18" s="1"/>
  <c r="G56" i="18"/>
  <c r="I56" i="18"/>
  <c r="K56" i="18"/>
  <c r="K47" i="18" s="1"/>
  <c r="M56" i="18"/>
  <c r="O56" i="18"/>
  <c r="Q56" i="18"/>
  <c r="V56" i="18"/>
  <c r="G60" i="18"/>
  <c r="K60" i="18"/>
  <c r="V60" i="18"/>
  <c r="G61" i="18"/>
  <c r="M61" i="18" s="1"/>
  <c r="M60" i="18" s="1"/>
  <c r="I61" i="18"/>
  <c r="I60" i="18" s="1"/>
  <c r="K61" i="18"/>
  <c r="O61" i="18"/>
  <c r="O60" i="18" s="1"/>
  <c r="Q61" i="18"/>
  <c r="Q60" i="18" s="1"/>
  <c r="V61" i="18"/>
  <c r="Q63" i="18"/>
  <c r="G64" i="18"/>
  <c r="I64" i="18"/>
  <c r="I63" i="18" s="1"/>
  <c r="K64" i="18"/>
  <c r="M64" i="18"/>
  <c r="O64" i="18"/>
  <c r="Q64" i="18"/>
  <c r="V64" i="18"/>
  <c r="V63" i="18" s="1"/>
  <c r="G67" i="18"/>
  <c r="I67" i="18"/>
  <c r="K67" i="18"/>
  <c r="K63" i="18" s="1"/>
  <c r="M67" i="18"/>
  <c r="O67" i="18"/>
  <c r="O63" i="18" s="1"/>
  <c r="Q67" i="18"/>
  <c r="V67" i="18"/>
  <c r="G69" i="18"/>
  <c r="G63" i="18" s="1"/>
  <c r="I69" i="18"/>
  <c r="K69" i="18"/>
  <c r="O69" i="18"/>
  <c r="Q69" i="18"/>
  <c r="V69" i="18"/>
  <c r="G72" i="18"/>
  <c r="M72" i="18" s="1"/>
  <c r="I72" i="18"/>
  <c r="K72" i="18"/>
  <c r="O72" i="18"/>
  <c r="Q72" i="18"/>
  <c r="V72" i="18"/>
  <c r="G74" i="18"/>
  <c r="I74" i="18"/>
  <c r="K74" i="18"/>
  <c r="M74" i="18"/>
  <c r="O74" i="18"/>
  <c r="Q74" i="18"/>
  <c r="V74" i="18"/>
  <c r="G76" i="18"/>
  <c r="I76" i="18"/>
  <c r="K76" i="18"/>
  <c r="M76" i="18"/>
  <c r="O76" i="18"/>
  <c r="Q76" i="18"/>
  <c r="V76" i="18"/>
  <c r="G80" i="18"/>
  <c r="M80" i="18" s="1"/>
  <c r="I80" i="18"/>
  <c r="K80" i="18"/>
  <c r="O80" i="18"/>
  <c r="Q80" i="18"/>
  <c r="V80" i="18"/>
  <c r="G84" i="18"/>
  <c r="M84" i="18" s="1"/>
  <c r="I84" i="18"/>
  <c r="K84" i="18"/>
  <c r="O84" i="18"/>
  <c r="Q84" i="18"/>
  <c r="V84" i="18"/>
  <c r="G88" i="18"/>
  <c r="I88" i="18"/>
  <c r="K88" i="18"/>
  <c r="M88" i="18"/>
  <c r="O88" i="18"/>
  <c r="Q88" i="18"/>
  <c r="V88" i="18"/>
  <c r="G93" i="18"/>
  <c r="I93" i="18"/>
  <c r="K93" i="18"/>
  <c r="M93" i="18"/>
  <c r="O93" i="18"/>
  <c r="Q93" i="18"/>
  <c r="V93" i="18"/>
  <c r="G96" i="18"/>
  <c r="M96" i="18" s="1"/>
  <c r="I96" i="18"/>
  <c r="K96" i="18"/>
  <c r="O96" i="18"/>
  <c r="Q96" i="18"/>
  <c r="V96" i="18"/>
  <c r="G106" i="18"/>
  <c r="M106" i="18" s="1"/>
  <c r="I106" i="18"/>
  <c r="K106" i="18"/>
  <c r="O106" i="18"/>
  <c r="Q106" i="18"/>
  <c r="V106" i="18"/>
  <c r="G114" i="18"/>
  <c r="I114" i="18"/>
  <c r="K114" i="18"/>
  <c r="M114" i="18"/>
  <c r="O114" i="18"/>
  <c r="Q114" i="18"/>
  <c r="V114" i="18"/>
  <c r="G117" i="18"/>
  <c r="I117" i="18"/>
  <c r="K117" i="18"/>
  <c r="M117" i="18"/>
  <c r="O117" i="18"/>
  <c r="Q117" i="18"/>
  <c r="V117" i="18"/>
  <c r="AE120" i="18"/>
  <c r="AF120" i="18"/>
  <c r="G468" i="17"/>
  <c r="BA465" i="17"/>
  <c r="BA464" i="17"/>
  <c r="BA462" i="17"/>
  <c r="BA428" i="17"/>
  <c r="BA395" i="17"/>
  <c r="BA357" i="17"/>
  <c r="BA352" i="17"/>
  <c r="BA350" i="17"/>
  <c r="BA345" i="17"/>
  <c r="BA322" i="17"/>
  <c r="BA268" i="17"/>
  <c r="BA259" i="17"/>
  <c r="BA246" i="17"/>
  <c r="BA242" i="17"/>
  <c r="BA239" i="17"/>
  <c r="BA236" i="17"/>
  <c r="BA228" i="17"/>
  <c r="BA226" i="17"/>
  <c r="BA219" i="17"/>
  <c r="BA215" i="17"/>
  <c r="BA206" i="17"/>
  <c r="BA202" i="17"/>
  <c r="BA142" i="17"/>
  <c r="BA132" i="17"/>
  <c r="BA110" i="17"/>
  <c r="BA106" i="17"/>
  <c r="BA98" i="17"/>
  <c r="BA72" i="17"/>
  <c r="BA68" i="17"/>
  <c r="BA44" i="17"/>
  <c r="BA39" i="17"/>
  <c r="BA35" i="17"/>
  <c r="BA31" i="17"/>
  <c r="BA24" i="17"/>
  <c r="BA21" i="17"/>
  <c r="BA18" i="17"/>
  <c r="BA10" i="17"/>
  <c r="G9" i="17"/>
  <c r="M9" i="17" s="1"/>
  <c r="I9" i="17"/>
  <c r="I8" i="17" s="1"/>
  <c r="K9" i="17"/>
  <c r="K8" i="17" s="1"/>
  <c r="O9" i="17"/>
  <c r="O8" i="17" s="1"/>
  <c r="Q9" i="17"/>
  <c r="V9" i="17"/>
  <c r="V8" i="17" s="1"/>
  <c r="G12" i="17"/>
  <c r="G8" i="17" s="1"/>
  <c r="I12" i="17"/>
  <c r="K12" i="17"/>
  <c r="O12" i="17"/>
  <c r="Q12" i="17"/>
  <c r="V12" i="17"/>
  <c r="G15" i="17"/>
  <c r="M15" i="17" s="1"/>
  <c r="I15" i="17"/>
  <c r="K15" i="17"/>
  <c r="O15" i="17"/>
  <c r="Q15" i="17"/>
  <c r="V15" i="17"/>
  <c r="G17" i="17"/>
  <c r="I17" i="17"/>
  <c r="K17" i="17"/>
  <c r="M17" i="17"/>
  <c r="O17" i="17"/>
  <c r="Q17" i="17"/>
  <c r="V17" i="17"/>
  <c r="G20" i="17"/>
  <c r="I20" i="17"/>
  <c r="K20" i="17"/>
  <c r="M20" i="17"/>
  <c r="O20" i="17"/>
  <c r="Q20" i="17"/>
  <c r="Q8" i="17" s="1"/>
  <c r="V20" i="17"/>
  <c r="G22" i="17"/>
  <c r="I22" i="17"/>
  <c r="K22" i="17"/>
  <c r="M22" i="17"/>
  <c r="O22" i="17"/>
  <c r="Q22" i="17"/>
  <c r="V22" i="17"/>
  <c r="G23" i="17"/>
  <c r="M23" i="17" s="1"/>
  <c r="I23" i="17"/>
  <c r="K23" i="17"/>
  <c r="O23" i="17"/>
  <c r="Q23" i="17"/>
  <c r="V23" i="17"/>
  <c r="G30" i="17"/>
  <c r="M30" i="17" s="1"/>
  <c r="I30" i="17"/>
  <c r="K30" i="17"/>
  <c r="O30" i="17"/>
  <c r="Q30" i="17"/>
  <c r="V30" i="17"/>
  <c r="G34" i="17"/>
  <c r="M34" i="17" s="1"/>
  <c r="I34" i="17"/>
  <c r="K34" i="17"/>
  <c r="O34" i="17"/>
  <c r="Q34" i="17"/>
  <c r="V34" i="17"/>
  <c r="G38" i="17"/>
  <c r="M38" i="17" s="1"/>
  <c r="I38" i="17"/>
  <c r="K38" i="17"/>
  <c r="O38" i="17"/>
  <c r="Q38" i="17"/>
  <c r="V38" i="17"/>
  <c r="G43" i="17"/>
  <c r="M43" i="17" s="1"/>
  <c r="I43" i="17"/>
  <c r="K43" i="17"/>
  <c r="O43" i="17"/>
  <c r="Q43" i="17"/>
  <c r="V43" i="17"/>
  <c r="G47" i="17"/>
  <c r="I47" i="17"/>
  <c r="K47" i="17"/>
  <c r="M47" i="17"/>
  <c r="O47" i="17"/>
  <c r="Q47" i="17"/>
  <c r="V47" i="17"/>
  <c r="G53" i="17"/>
  <c r="I53" i="17"/>
  <c r="K53" i="17"/>
  <c r="M53" i="17"/>
  <c r="O53" i="17"/>
  <c r="Q53" i="17"/>
  <c r="V53" i="17"/>
  <c r="G55" i="17"/>
  <c r="I55" i="17"/>
  <c r="K55" i="17"/>
  <c r="M55" i="17"/>
  <c r="O55" i="17"/>
  <c r="Q55" i="17"/>
  <c r="V55" i="17"/>
  <c r="G60" i="17"/>
  <c r="M60" i="17" s="1"/>
  <c r="I60" i="17"/>
  <c r="K60" i="17"/>
  <c r="O60" i="17"/>
  <c r="Q60" i="17"/>
  <c r="V60" i="17"/>
  <c r="G67" i="17"/>
  <c r="M67" i="17" s="1"/>
  <c r="I67" i="17"/>
  <c r="K67" i="17"/>
  <c r="O67" i="17"/>
  <c r="Q67" i="17"/>
  <c r="V67" i="17"/>
  <c r="G71" i="17"/>
  <c r="M71" i="17" s="1"/>
  <c r="I71" i="17"/>
  <c r="K71" i="17"/>
  <c r="O71" i="17"/>
  <c r="Q71" i="17"/>
  <c r="V71" i="17"/>
  <c r="G75" i="17"/>
  <c r="M75" i="17" s="1"/>
  <c r="I75" i="17"/>
  <c r="K75" i="17"/>
  <c r="O75" i="17"/>
  <c r="Q75" i="17"/>
  <c r="V75" i="17"/>
  <c r="G79" i="17"/>
  <c r="M79" i="17" s="1"/>
  <c r="I79" i="17"/>
  <c r="K79" i="17"/>
  <c r="O79" i="17"/>
  <c r="Q79" i="17"/>
  <c r="V79" i="17"/>
  <c r="G83" i="17"/>
  <c r="I83" i="17"/>
  <c r="K83" i="17"/>
  <c r="M83" i="17"/>
  <c r="O83" i="17"/>
  <c r="Q83" i="17"/>
  <c r="V83" i="17"/>
  <c r="G88" i="17"/>
  <c r="I88" i="17"/>
  <c r="K88" i="17"/>
  <c r="M88" i="17"/>
  <c r="O88" i="17"/>
  <c r="Q88" i="17"/>
  <c r="V88" i="17"/>
  <c r="G97" i="17"/>
  <c r="I97" i="17"/>
  <c r="K97" i="17"/>
  <c r="M97" i="17"/>
  <c r="O97" i="17"/>
  <c r="Q97" i="17"/>
  <c r="V97" i="17"/>
  <c r="G101" i="17"/>
  <c r="M101" i="17" s="1"/>
  <c r="I101" i="17"/>
  <c r="K101" i="17"/>
  <c r="O101" i="17"/>
  <c r="Q101" i="17"/>
  <c r="V101" i="17"/>
  <c r="G105" i="17"/>
  <c r="M105" i="17" s="1"/>
  <c r="I105" i="17"/>
  <c r="K105" i="17"/>
  <c r="O105" i="17"/>
  <c r="Q105" i="17"/>
  <c r="V105" i="17"/>
  <c r="G109" i="17"/>
  <c r="M109" i="17" s="1"/>
  <c r="I109" i="17"/>
  <c r="K109" i="17"/>
  <c r="O109" i="17"/>
  <c r="Q109" i="17"/>
  <c r="V109" i="17"/>
  <c r="G111" i="17"/>
  <c r="M111" i="17" s="1"/>
  <c r="I111" i="17"/>
  <c r="K111" i="17"/>
  <c r="O111" i="17"/>
  <c r="Q111" i="17"/>
  <c r="V111" i="17"/>
  <c r="G114" i="17"/>
  <c r="M114" i="17" s="1"/>
  <c r="I114" i="17"/>
  <c r="K114" i="17"/>
  <c r="O114" i="17"/>
  <c r="Q114" i="17"/>
  <c r="V114" i="17"/>
  <c r="G117" i="17"/>
  <c r="I117" i="17"/>
  <c r="K117" i="17"/>
  <c r="M117" i="17"/>
  <c r="O117" i="17"/>
  <c r="Q117" i="17"/>
  <c r="V117" i="17"/>
  <c r="G120" i="17"/>
  <c r="I120" i="17"/>
  <c r="K120" i="17"/>
  <c r="M120" i="17"/>
  <c r="O120" i="17"/>
  <c r="Q120" i="17"/>
  <c r="V120" i="17"/>
  <c r="G123" i="17"/>
  <c r="I123" i="17"/>
  <c r="K123" i="17"/>
  <c r="M123" i="17"/>
  <c r="O123" i="17"/>
  <c r="Q123" i="17"/>
  <c r="V123" i="17"/>
  <c r="G126" i="17"/>
  <c r="I126" i="17"/>
  <c r="K126" i="17"/>
  <c r="M126" i="17"/>
  <c r="O126" i="17"/>
  <c r="Q126" i="17"/>
  <c r="V126" i="17"/>
  <c r="G129" i="17"/>
  <c r="M129" i="17" s="1"/>
  <c r="I129" i="17"/>
  <c r="K129" i="17"/>
  <c r="O129" i="17"/>
  <c r="Q129" i="17"/>
  <c r="V129" i="17"/>
  <c r="G131" i="17"/>
  <c r="M131" i="17" s="1"/>
  <c r="I131" i="17"/>
  <c r="K131" i="17"/>
  <c r="O131" i="17"/>
  <c r="Q131" i="17"/>
  <c r="V131" i="17"/>
  <c r="G133" i="17"/>
  <c r="M133" i="17" s="1"/>
  <c r="I133" i="17"/>
  <c r="K133" i="17"/>
  <c r="O133" i="17"/>
  <c r="Q133" i="17"/>
  <c r="V133" i="17"/>
  <c r="G137" i="17"/>
  <c r="M137" i="17" s="1"/>
  <c r="I137" i="17"/>
  <c r="K137" i="17"/>
  <c r="O137" i="17"/>
  <c r="Q137" i="17"/>
  <c r="V137" i="17"/>
  <c r="G141" i="17"/>
  <c r="I141" i="17"/>
  <c r="K141" i="17"/>
  <c r="M141" i="17"/>
  <c r="O141" i="17"/>
  <c r="Q141" i="17"/>
  <c r="V141" i="17"/>
  <c r="G143" i="17"/>
  <c r="I143" i="17"/>
  <c r="K143" i="17"/>
  <c r="M143" i="17"/>
  <c r="O143" i="17"/>
  <c r="Q143" i="17"/>
  <c r="V143" i="17"/>
  <c r="G147" i="17"/>
  <c r="I147" i="17"/>
  <c r="K147" i="17"/>
  <c r="M147" i="17"/>
  <c r="O147" i="17"/>
  <c r="Q147" i="17"/>
  <c r="V147" i="17"/>
  <c r="G151" i="17"/>
  <c r="I151" i="17"/>
  <c r="K151" i="17"/>
  <c r="M151" i="17"/>
  <c r="O151" i="17"/>
  <c r="Q151" i="17"/>
  <c r="V151" i="17"/>
  <c r="G152" i="17"/>
  <c r="M152" i="17" s="1"/>
  <c r="I152" i="17"/>
  <c r="K152" i="17"/>
  <c r="O152" i="17"/>
  <c r="Q152" i="17"/>
  <c r="V152" i="17"/>
  <c r="G153" i="17"/>
  <c r="M153" i="17" s="1"/>
  <c r="I153" i="17"/>
  <c r="K153" i="17"/>
  <c r="O153" i="17"/>
  <c r="Q153" i="17"/>
  <c r="V153" i="17"/>
  <c r="G157" i="17"/>
  <c r="M157" i="17" s="1"/>
  <c r="I157" i="17"/>
  <c r="K157" i="17"/>
  <c r="O157" i="17"/>
  <c r="Q157" i="17"/>
  <c r="V157" i="17"/>
  <c r="G158" i="17"/>
  <c r="M158" i="17" s="1"/>
  <c r="I158" i="17"/>
  <c r="K158" i="17"/>
  <c r="O158" i="17"/>
  <c r="Q158" i="17"/>
  <c r="V158" i="17"/>
  <c r="G159" i="17"/>
  <c r="I159" i="17"/>
  <c r="K159" i="17"/>
  <c r="M159" i="17"/>
  <c r="O159" i="17"/>
  <c r="Q159" i="17"/>
  <c r="V159" i="17"/>
  <c r="G160" i="17"/>
  <c r="I160" i="17"/>
  <c r="K160" i="17"/>
  <c r="M160" i="17"/>
  <c r="O160" i="17"/>
  <c r="Q160" i="17"/>
  <c r="V160" i="17"/>
  <c r="G161" i="17"/>
  <c r="I161" i="17"/>
  <c r="K161" i="17"/>
  <c r="M161" i="17"/>
  <c r="O161" i="17"/>
  <c r="Q161" i="17"/>
  <c r="V161" i="17"/>
  <c r="G162" i="17"/>
  <c r="I162" i="17"/>
  <c r="K162" i="17"/>
  <c r="M162" i="17"/>
  <c r="O162" i="17"/>
  <c r="Q162" i="17"/>
  <c r="V162" i="17"/>
  <c r="G167" i="17"/>
  <c r="M167" i="17" s="1"/>
  <c r="I167" i="17"/>
  <c r="K167" i="17"/>
  <c r="O167" i="17"/>
  <c r="Q167" i="17"/>
  <c r="V167" i="17"/>
  <c r="G168" i="17"/>
  <c r="M168" i="17" s="1"/>
  <c r="I168" i="17"/>
  <c r="K168" i="17"/>
  <c r="O168" i="17"/>
  <c r="Q168" i="17"/>
  <c r="V168" i="17"/>
  <c r="G172" i="17"/>
  <c r="M172" i="17" s="1"/>
  <c r="I172" i="17"/>
  <c r="K172" i="17"/>
  <c r="O172" i="17"/>
  <c r="Q172" i="17"/>
  <c r="V172" i="17"/>
  <c r="G176" i="17"/>
  <c r="M176" i="17" s="1"/>
  <c r="I176" i="17"/>
  <c r="K176" i="17"/>
  <c r="O176" i="17"/>
  <c r="Q176" i="17"/>
  <c r="V176" i="17"/>
  <c r="G180" i="17"/>
  <c r="I180" i="17"/>
  <c r="K180" i="17"/>
  <c r="M180" i="17"/>
  <c r="O180" i="17"/>
  <c r="Q180" i="17"/>
  <c r="V180" i="17"/>
  <c r="G181" i="17"/>
  <c r="I181" i="17"/>
  <c r="K181" i="17"/>
  <c r="M181" i="17"/>
  <c r="O181" i="17"/>
  <c r="Q181" i="17"/>
  <c r="V181" i="17"/>
  <c r="G183" i="17"/>
  <c r="I183" i="17"/>
  <c r="I182" i="17" s="1"/>
  <c r="K183" i="17"/>
  <c r="K182" i="17" s="1"/>
  <c r="M183" i="17"/>
  <c r="O183" i="17"/>
  <c r="O182" i="17" s="1"/>
  <c r="Q183" i="17"/>
  <c r="Q182" i="17" s="1"/>
  <c r="V183" i="17"/>
  <c r="G187" i="17"/>
  <c r="M187" i="17" s="1"/>
  <c r="I187" i="17"/>
  <c r="K187" i="17"/>
  <c r="O187" i="17"/>
  <c r="Q187" i="17"/>
  <c r="V187" i="17"/>
  <c r="V182" i="17" s="1"/>
  <c r="G190" i="17"/>
  <c r="I190" i="17"/>
  <c r="K190" i="17"/>
  <c r="M190" i="17"/>
  <c r="O190" i="17"/>
  <c r="Q190" i="17"/>
  <c r="V190" i="17"/>
  <c r="G194" i="17"/>
  <c r="M194" i="17" s="1"/>
  <c r="I194" i="17"/>
  <c r="K194" i="17"/>
  <c r="O194" i="17"/>
  <c r="Q194" i="17"/>
  <c r="V194" i="17"/>
  <c r="G197" i="17"/>
  <c r="M197" i="17" s="1"/>
  <c r="I197" i="17"/>
  <c r="K197" i="17"/>
  <c r="O197" i="17"/>
  <c r="Q197" i="17"/>
  <c r="V197" i="17"/>
  <c r="G201" i="17"/>
  <c r="I201" i="17"/>
  <c r="K201" i="17"/>
  <c r="M201" i="17"/>
  <c r="O201" i="17"/>
  <c r="Q201" i="17"/>
  <c r="V201" i="17"/>
  <c r="G205" i="17"/>
  <c r="I205" i="17"/>
  <c r="K205" i="17"/>
  <c r="M205" i="17"/>
  <c r="O205" i="17"/>
  <c r="Q205" i="17"/>
  <c r="V205" i="17"/>
  <c r="G209" i="17"/>
  <c r="I209" i="17"/>
  <c r="K209" i="17"/>
  <c r="M209" i="17"/>
  <c r="O209" i="17"/>
  <c r="Q209" i="17"/>
  <c r="V209" i="17"/>
  <c r="G214" i="17"/>
  <c r="I214" i="17"/>
  <c r="K214" i="17"/>
  <c r="M214" i="17"/>
  <c r="O214" i="17"/>
  <c r="Q214" i="17"/>
  <c r="V214" i="17"/>
  <c r="G218" i="17"/>
  <c r="M218" i="17" s="1"/>
  <c r="I218" i="17"/>
  <c r="K218" i="17"/>
  <c r="O218" i="17"/>
  <c r="Q218" i="17"/>
  <c r="V218" i="17"/>
  <c r="G222" i="17"/>
  <c r="I222" i="17"/>
  <c r="K222" i="17"/>
  <c r="M222" i="17"/>
  <c r="O222" i="17"/>
  <c r="Q222" i="17"/>
  <c r="V222" i="17"/>
  <c r="G225" i="17"/>
  <c r="M225" i="17" s="1"/>
  <c r="I225" i="17"/>
  <c r="K225" i="17"/>
  <c r="O225" i="17"/>
  <c r="Q225" i="17"/>
  <c r="V225" i="17"/>
  <c r="G229" i="17"/>
  <c r="M229" i="17" s="1"/>
  <c r="I229" i="17"/>
  <c r="K229" i="17"/>
  <c r="O229" i="17"/>
  <c r="Q229" i="17"/>
  <c r="V229" i="17"/>
  <c r="I234" i="17"/>
  <c r="G235" i="17"/>
  <c r="I235" i="17"/>
  <c r="K235" i="17"/>
  <c r="K234" i="17" s="1"/>
  <c r="M235" i="17"/>
  <c r="M234" i="17" s="1"/>
  <c r="O235" i="17"/>
  <c r="Q235" i="17"/>
  <c r="Q234" i="17" s="1"/>
  <c r="V235" i="17"/>
  <c r="G241" i="17"/>
  <c r="G234" i="17" s="1"/>
  <c r="I241" i="17"/>
  <c r="K241" i="17"/>
  <c r="M241" i="17"/>
  <c r="O241" i="17"/>
  <c r="O234" i="17" s="1"/>
  <c r="Q241" i="17"/>
  <c r="V241" i="17"/>
  <c r="G245" i="17"/>
  <c r="I245" i="17"/>
  <c r="K245" i="17"/>
  <c r="M245" i="17"/>
  <c r="O245" i="17"/>
  <c r="Q245" i="17"/>
  <c r="V245" i="17"/>
  <c r="G249" i="17"/>
  <c r="M249" i="17" s="1"/>
  <c r="I249" i="17"/>
  <c r="K249" i="17"/>
  <c r="O249" i="17"/>
  <c r="Q249" i="17"/>
  <c r="V249" i="17"/>
  <c r="V234" i="17" s="1"/>
  <c r="G253" i="17"/>
  <c r="I253" i="17"/>
  <c r="K253" i="17"/>
  <c r="M253" i="17"/>
  <c r="O253" i="17"/>
  <c r="Q253" i="17"/>
  <c r="V253" i="17"/>
  <c r="G257" i="17"/>
  <c r="O257" i="17"/>
  <c r="G258" i="17"/>
  <c r="M258" i="17" s="1"/>
  <c r="I258" i="17"/>
  <c r="I257" i="17" s="1"/>
  <c r="K258" i="17"/>
  <c r="O258" i="17"/>
  <c r="Q258" i="17"/>
  <c r="Q257" i="17" s="1"/>
  <c r="V258" i="17"/>
  <c r="G263" i="17"/>
  <c r="M263" i="17" s="1"/>
  <c r="I263" i="17"/>
  <c r="K263" i="17"/>
  <c r="K257" i="17" s="1"/>
  <c r="O263" i="17"/>
  <c r="Q263" i="17"/>
  <c r="V263" i="17"/>
  <c r="V257" i="17" s="1"/>
  <c r="G267" i="17"/>
  <c r="I267" i="17"/>
  <c r="I266" i="17" s="1"/>
  <c r="K267" i="17"/>
  <c r="M267" i="17"/>
  <c r="O267" i="17"/>
  <c r="O266" i="17" s="1"/>
  <c r="Q267" i="17"/>
  <c r="V267" i="17"/>
  <c r="V266" i="17" s="1"/>
  <c r="G274" i="17"/>
  <c r="I274" i="17"/>
  <c r="K274" i="17"/>
  <c r="K266" i="17" s="1"/>
  <c r="M274" i="17"/>
  <c r="O274" i="17"/>
  <c r="Q274" i="17"/>
  <c r="Q266" i="17" s="1"/>
  <c r="V274" i="17"/>
  <c r="G286" i="17"/>
  <c r="I286" i="17"/>
  <c r="K286" i="17"/>
  <c r="M286" i="17"/>
  <c r="O286" i="17"/>
  <c r="Q286" i="17"/>
  <c r="V286" i="17"/>
  <c r="G289" i="17"/>
  <c r="I289" i="17"/>
  <c r="K289" i="17"/>
  <c r="M289" i="17"/>
  <c r="O289" i="17"/>
  <c r="Q289" i="17"/>
  <c r="V289" i="17"/>
  <c r="G292" i="17"/>
  <c r="G266" i="17" s="1"/>
  <c r="I292" i="17"/>
  <c r="K292" i="17"/>
  <c r="O292" i="17"/>
  <c r="Q292" i="17"/>
  <c r="V292" i="17"/>
  <c r="G295" i="17"/>
  <c r="M295" i="17" s="1"/>
  <c r="I295" i="17"/>
  <c r="K295" i="17"/>
  <c r="O295" i="17"/>
  <c r="Q295" i="17"/>
  <c r="V295" i="17"/>
  <c r="G298" i="17"/>
  <c r="M298" i="17" s="1"/>
  <c r="I298" i="17"/>
  <c r="K298" i="17"/>
  <c r="O298" i="17"/>
  <c r="Q298" i="17"/>
  <c r="V298" i="17"/>
  <c r="G302" i="17"/>
  <c r="I302" i="17"/>
  <c r="K302" i="17"/>
  <c r="M302" i="17"/>
  <c r="O302" i="17"/>
  <c r="Q302" i="17"/>
  <c r="V302" i="17"/>
  <c r="G305" i="17"/>
  <c r="I305" i="17"/>
  <c r="K305" i="17"/>
  <c r="M305" i="17"/>
  <c r="O305" i="17"/>
  <c r="Q305" i="17"/>
  <c r="V305" i="17"/>
  <c r="G308" i="17"/>
  <c r="I308" i="17"/>
  <c r="K308" i="17"/>
  <c r="M308" i="17"/>
  <c r="O308" i="17"/>
  <c r="Q308" i="17"/>
  <c r="V308" i="17"/>
  <c r="G311" i="17"/>
  <c r="I311" i="17"/>
  <c r="K311" i="17"/>
  <c r="M311" i="17"/>
  <c r="O311" i="17"/>
  <c r="Q311" i="17"/>
  <c r="V311" i="17"/>
  <c r="G314" i="17"/>
  <c r="I314" i="17"/>
  <c r="K314" i="17"/>
  <c r="M314" i="17"/>
  <c r="O314" i="17"/>
  <c r="Q314" i="17"/>
  <c r="V314" i="17"/>
  <c r="G317" i="17"/>
  <c r="M317" i="17" s="1"/>
  <c r="I317" i="17"/>
  <c r="K317" i="17"/>
  <c r="O317" i="17"/>
  <c r="Q317" i="17"/>
  <c r="V317" i="17"/>
  <c r="G321" i="17"/>
  <c r="M321" i="17" s="1"/>
  <c r="I321" i="17"/>
  <c r="K321" i="17"/>
  <c r="O321" i="17"/>
  <c r="Q321" i="17"/>
  <c r="V321" i="17"/>
  <c r="G325" i="17"/>
  <c r="M325" i="17" s="1"/>
  <c r="I325" i="17"/>
  <c r="K325" i="17"/>
  <c r="O325" i="17"/>
  <c r="Q325" i="17"/>
  <c r="V325" i="17"/>
  <c r="G327" i="17"/>
  <c r="I327" i="17"/>
  <c r="K327" i="17"/>
  <c r="M327" i="17"/>
  <c r="O327" i="17"/>
  <c r="Q327" i="17"/>
  <c r="V327" i="17"/>
  <c r="G334" i="17"/>
  <c r="I334" i="17"/>
  <c r="K334" i="17"/>
  <c r="M334" i="17"/>
  <c r="O334" i="17"/>
  <c r="Q334" i="17"/>
  <c r="V334" i="17"/>
  <c r="I343" i="17"/>
  <c r="K343" i="17"/>
  <c r="O343" i="17"/>
  <c r="Q343" i="17"/>
  <c r="G344" i="17"/>
  <c r="G343" i="17" s="1"/>
  <c r="I344" i="17"/>
  <c r="K344" i="17"/>
  <c r="M344" i="17"/>
  <c r="M343" i="17" s="1"/>
  <c r="O344" i="17"/>
  <c r="Q344" i="17"/>
  <c r="V344" i="17"/>
  <c r="V343" i="17" s="1"/>
  <c r="O348" i="17"/>
  <c r="G349" i="17"/>
  <c r="G348" i="17" s="1"/>
  <c r="I349" i="17"/>
  <c r="I348" i="17" s="1"/>
  <c r="K349" i="17"/>
  <c r="K348" i="17" s="1"/>
  <c r="O349" i="17"/>
  <c r="Q349" i="17"/>
  <c r="Q348" i="17" s="1"/>
  <c r="V349" i="17"/>
  <c r="G354" i="17"/>
  <c r="M354" i="17" s="1"/>
  <c r="I354" i="17"/>
  <c r="K354" i="17"/>
  <c r="O354" i="17"/>
  <c r="Q354" i="17"/>
  <c r="V354" i="17"/>
  <c r="V348" i="17" s="1"/>
  <c r="G359" i="17"/>
  <c r="G358" i="17" s="1"/>
  <c r="I359" i="17"/>
  <c r="K359" i="17"/>
  <c r="M359" i="17"/>
  <c r="M358" i="17" s="1"/>
  <c r="O359" i="17"/>
  <c r="O358" i="17" s="1"/>
  <c r="Q359" i="17"/>
  <c r="Q358" i="17" s="1"/>
  <c r="V359" i="17"/>
  <c r="G363" i="17"/>
  <c r="I363" i="17"/>
  <c r="I358" i="17" s="1"/>
  <c r="K363" i="17"/>
  <c r="M363" i="17"/>
  <c r="O363" i="17"/>
  <c r="Q363" i="17"/>
  <c r="V363" i="17"/>
  <c r="G368" i="17"/>
  <c r="I368" i="17"/>
  <c r="K368" i="17"/>
  <c r="M368" i="17"/>
  <c r="O368" i="17"/>
  <c r="Q368" i="17"/>
  <c r="V368" i="17"/>
  <c r="V358" i="17" s="1"/>
  <c r="G371" i="17"/>
  <c r="I371" i="17"/>
  <c r="K371" i="17"/>
  <c r="M371" i="17"/>
  <c r="O371" i="17"/>
  <c r="Q371" i="17"/>
  <c r="V371" i="17"/>
  <c r="G384" i="17"/>
  <c r="I384" i="17"/>
  <c r="K384" i="17"/>
  <c r="M384" i="17"/>
  <c r="O384" i="17"/>
  <c r="Q384" i="17"/>
  <c r="V384" i="17"/>
  <c r="G387" i="17"/>
  <c r="M387" i="17" s="1"/>
  <c r="I387" i="17"/>
  <c r="K387" i="17"/>
  <c r="O387" i="17"/>
  <c r="Q387" i="17"/>
  <c r="V387" i="17"/>
  <c r="G390" i="17"/>
  <c r="M390" i="17" s="1"/>
  <c r="I390" i="17"/>
  <c r="K390" i="17"/>
  <c r="O390" i="17"/>
  <c r="Q390" i="17"/>
  <c r="V390" i="17"/>
  <c r="G393" i="17"/>
  <c r="M393" i="17" s="1"/>
  <c r="I393" i="17"/>
  <c r="K393" i="17"/>
  <c r="K358" i="17" s="1"/>
  <c r="O393" i="17"/>
  <c r="Q393" i="17"/>
  <c r="V393" i="17"/>
  <c r="G396" i="17"/>
  <c r="I396" i="17"/>
  <c r="K396" i="17"/>
  <c r="M396" i="17"/>
  <c r="O396" i="17"/>
  <c r="Q396" i="17"/>
  <c r="V396" i="17"/>
  <c r="G398" i="17"/>
  <c r="I398" i="17"/>
  <c r="K398" i="17"/>
  <c r="M398" i="17"/>
  <c r="O398" i="17"/>
  <c r="Q398" i="17"/>
  <c r="V398" i="17"/>
  <c r="G405" i="17"/>
  <c r="I405" i="17"/>
  <c r="K405" i="17"/>
  <c r="M405" i="17"/>
  <c r="O405" i="17"/>
  <c r="Q405" i="17"/>
  <c r="V405" i="17"/>
  <c r="G412" i="17"/>
  <c r="I412" i="17"/>
  <c r="K412" i="17"/>
  <c r="M412" i="17"/>
  <c r="O412" i="17"/>
  <c r="Q412" i="17"/>
  <c r="V412" i="17"/>
  <c r="G419" i="17"/>
  <c r="I419" i="17"/>
  <c r="K419" i="17"/>
  <c r="M419" i="17"/>
  <c r="O419" i="17"/>
  <c r="Q419" i="17"/>
  <c r="V419" i="17"/>
  <c r="G426" i="17"/>
  <c r="Q426" i="17"/>
  <c r="G427" i="17"/>
  <c r="M427" i="17" s="1"/>
  <c r="M426" i="17" s="1"/>
  <c r="I427" i="17"/>
  <c r="I426" i="17" s="1"/>
  <c r="K427" i="17"/>
  <c r="K426" i="17" s="1"/>
  <c r="O427" i="17"/>
  <c r="O426" i="17" s="1"/>
  <c r="Q427" i="17"/>
  <c r="V427" i="17"/>
  <c r="V426" i="17" s="1"/>
  <c r="G431" i="17"/>
  <c r="M431" i="17" s="1"/>
  <c r="I431" i="17"/>
  <c r="K431" i="17"/>
  <c r="O431" i="17"/>
  <c r="Q431" i="17"/>
  <c r="V431" i="17"/>
  <c r="G435" i="17"/>
  <c r="I435" i="17"/>
  <c r="K435" i="17"/>
  <c r="M435" i="17"/>
  <c r="O435" i="17"/>
  <c r="Q435" i="17"/>
  <c r="V435" i="17"/>
  <c r="G442" i="17"/>
  <c r="I442" i="17"/>
  <c r="M442" i="17"/>
  <c r="O442" i="17"/>
  <c r="G443" i="17"/>
  <c r="I443" i="17"/>
  <c r="K443" i="17"/>
  <c r="K442" i="17" s="1"/>
  <c r="M443" i="17"/>
  <c r="O443" i="17"/>
  <c r="Q443" i="17"/>
  <c r="Q442" i="17" s="1"/>
  <c r="V443" i="17"/>
  <c r="V442" i="17" s="1"/>
  <c r="V445" i="17"/>
  <c r="G446" i="17"/>
  <c r="I446" i="17"/>
  <c r="I445" i="17" s="1"/>
  <c r="K446" i="17"/>
  <c r="M446" i="17"/>
  <c r="O446" i="17"/>
  <c r="O445" i="17" s="1"/>
  <c r="Q446" i="17"/>
  <c r="V446" i="17"/>
  <c r="G449" i="17"/>
  <c r="G445" i="17" s="1"/>
  <c r="I449" i="17"/>
  <c r="K449" i="17"/>
  <c r="K445" i="17" s="1"/>
  <c r="O449" i="17"/>
  <c r="Q449" i="17"/>
  <c r="Q445" i="17" s="1"/>
  <c r="V449" i="17"/>
  <c r="G452" i="17"/>
  <c r="M452" i="17" s="1"/>
  <c r="I452" i="17"/>
  <c r="K452" i="17"/>
  <c r="O452" i="17"/>
  <c r="Q452" i="17"/>
  <c r="V452" i="17"/>
  <c r="G455" i="17"/>
  <c r="M455" i="17" s="1"/>
  <c r="I455" i="17"/>
  <c r="K455" i="17"/>
  <c r="O455" i="17"/>
  <c r="Q455" i="17"/>
  <c r="V455" i="17"/>
  <c r="G458" i="17"/>
  <c r="I458" i="17"/>
  <c r="K458" i="17"/>
  <c r="M458" i="17"/>
  <c r="O458" i="17"/>
  <c r="Q458" i="17"/>
  <c r="V458" i="17"/>
  <c r="G460" i="17"/>
  <c r="I460" i="17"/>
  <c r="M460" i="17"/>
  <c r="O460" i="17"/>
  <c r="V460" i="17"/>
  <c r="G461" i="17"/>
  <c r="I461" i="17"/>
  <c r="K461" i="17"/>
  <c r="K460" i="17" s="1"/>
  <c r="M461" i="17"/>
  <c r="O461" i="17"/>
  <c r="Q461" i="17"/>
  <c r="Q460" i="17" s="1"/>
  <c r="V461" i="17"/>
  <c r="AE468" i="17"/>
  <c r="AF468" i="17"/>
  <c r="G30" i="16"/>
  <c r="G9" i="16"/>
  <c r="G8" i="16" s="1"/>
  <c r="I9" i="16"/>
  <c r="I8" i="16" s="1"/>
  <c r="K9" i="16"/>
  <c r="K8" i="16" s="1"/>
  <c r="O9" i="16"/>
  <c r="O8" i="16" s="1"/>
  <c r="Q9" i="16"/>
  <c r="V9" i="16"/>
  <c r="G10" i="16"/>
  <c r="M10" i="16" s="1"/>
  <c r="I10" i="16"/>
  <c r="K10" i="16"/>
  <c r="O10" i="16"/>
  <c r="Q10" i="16"/>
  <c r="V10" i="16"/>
  <c r="G11" i="16"/>
  <c r="I11" i="16"/>
  <c r="K11" i="16"/>
  <c r="M11" i="16"/>
  <c r="O11" i="16"/>
  <c r="Q11" i="16"/>
  <c r="V11" i="16"/>
  <c r="G12" i="16"/>
  <c r="I12" i="16"/>
  <c r="K12" i="16"/>
  <c r="M12" i="16"/>
  <c r="O12" i="16"/>
  <c r="Q12" i="16"/>
  <c r="Q8" i="16" s="1"/>
  <c r="V12" i="16"/>
  <c r="G13" i="16"/>
  <c r="I13" i="16"/>
  <c r="K13" i="16"/>
  <c r="M13" i="16"/>
  <c r="O13" i="16"/>
  <c r="Q13" i="16"/>
  <c r="V13" i="16"/>
  <c r="G14" i="16"/>
  <c r="I14" i="16"/>
  <c r="K14" i="16"/>
  <c r="M14" i="16"/>
  <c r="O14" i="16"/>
  <c r="Q14" i="16"/>
  <c r="V14" i="16"/>
  <c r="V8" i="16" s="1"/>
  <c r="G15" i="16"/>
  <c r="I15" i="16"/>
  <c r="K15" i="16"/>
  <c r="M15" i="16"/>
  <c r="O15" i="16"/>
  <c r="Q15" i="16"/>
  <c r="V15" i="16"/>
  <c r="G16" i="16"/>
  <c r="M16" i="16" s="1"/>
  <c r="I16" i="16"/>
  <c r="K16" i="16"/>
  <c r="O16" i="16"/>
  <c r="Q16" i="16"/>
  <c r="V16" i="16"/>
  <c r="G18" i="16"/>
  <c r="M18" i="16" s="1"/>
  <c r="I18" i="16"/>
  <c r="K18" i="16"/>
  <c r="O18" i="16"/>
  <c r="Q18" i="16"/>
  <c r="V18" i="16"/>
  <c r="G19" i="16"/>
  <c r="M19" i="16" s="1"/>
  <c r="I19" i="16"/>
  <c r="K19" i="16"/>
  <c r="O19" i="16"/>
  <c r="Q19" i="16"/>
  <c r="V19" i="16"/>
  <c r="G20" i="16"/>
  <c r="I20" i="16"/>
  <c r="K20" i="16"/>
  <c r="M20" i="16"/>
  <c r="O20" i="16"/>
  <c r="Q20" i="16"/>
  <c r="V20" i="16"/>
  <c r="G21" i="16"/>
  <c r="I21" i="16"/>
  <c r="K21" i="16"/>
  <c r="M21" i="16"/>
  <c r="O21" i="16"/>
  <c r="Q21" i="16"/>
  <c r="V21" i="16"/>
  <c r="G23" i="16"/>
  <c r="I23" i="16"/>
  <c r="K23" i="16"/>
  <c r="M23" i="16"/>
  <c r="O23" i="16"/>
  <c r="Q23" i="16"/>
  <c r="V23" i="16"/>
  <c r="G25" i="16"/>
  <c r="I25" i="16"/>
  <c r="K25" i="16"/>
  <c r="M25" i="16"/>
  <c r="O25" i="16"/>
  <c r="Q25" i="16"/>
  <c r="V25" i="16"/>
  <c r="G27" i="16"/>
  <c r="I27" i="16"/>
  <c r="K27" i="16"/>
  <c r="M27" i="16"/>
  <c r="O27" i="16"/>
  <c r="Q27" i="16"/>
  <c r="V27" i="16"/>
  <c r="G28" i="16"/>
  <c r="M28" i="16" s="1"/>
  <c r="I28" i="16"/>
  <c r="K28" i="16"/>
  <c r="O28" i="16"/>
  <c r="Q28" i="16"/>
  <c r="V28" i="16"/>
  <c r="AE30" i="16"/>
  <c r="AF30" i="16"/>
  <c r="G31" i="15"/>
  <c r="G9" i="15"/>
  <c r="G8" i="15" s="1"/>
  <c r="I9" i="15"/>
  <c r="I8" i="15" s="1"/>
  <c r="K9" i="15"/>
  <c r="K8" i="15" s="1"/>
  <c r="O9" i="15"/>
  <c r="O8" i="15" s="1"/>
  <c r="Q9" i="15"/>
  <c r="Q8" i="15" s="1"/>
  <c r="V9" i="15"/>
  <c r="G10" i="15"/>
  <c r="M10" i="15" s="1"/>
  <c r="I10" i="15"/>
  <c r="K10" i="15"/>
  <c r="O10" i="15"/>
  <c r="Q10" i="15"/>
  <c r="V10" i="15"/>
  <c r="G11" i="15"/>
  <c r="I11" i="15"/>
  <c r="K11" i="15"/>
  <c r="M11" i="15"/>
  <c r="O11" i="15"/>
  <c r="Q11" i="15"/>
  <c r="V11" i="15"/>
  <c r="G12" i="15"/>
  <c r="I12" i="15"/>
  <c r="K12" i="15"/>
  <c r="M12" i="15"/>
  <c r="O12" i="15"/>
  <c r="Q12" i="15"/>
  <c r="V12" i="15"/>
  <c r="G13" i="15"/>
  <c r="I13" i="15"/>
  <c r="K13" i="15"/>
  <c r="M13" i="15"/>
  <c r="O13" i="15"/>
  <c r="Q13" i="15"/>
  <c r="V13" i="15"/>
  <c r="G14" i="15"/>
  <c r="I14" i="15"/>
  <c r="K14" i="15"/>
  <c r="M14" i="15"/>
  <c r="O14" i="15"/>
  <c r="Q14" i="15"/>
  <c r="V14" i="15"/>
  <c r="V8" i="15" s="1"/>
  <c r="G15" i="15"/>
  <c r="I15" i="15"/>
  <c r="K15" i="15"/>
  <c r="M15" i="15"/>
  <c r="O15" i="15"/>
  <c r="Q15" i="15"/>
  <c r="V15" i="15"/>
  <c r="G16" i="15"/>
  <c r="M16" i="15" s="1"/>
  <c r="I16" i="15"/>
  <c r="K16" i="15"/>
  <c r="O16" i="15"/>
  <c r="Q16" i="15"/>
  <c r="V16" i="15"/>
  <c r="G17" i="15"/>
  <c r="M17" i="15" s="1"/>
  <c r="I17" i="15"/>
  <c r="K17" i="15"/>
  <c r="O17" i="15"/>
  <c r="Q17" i="15"/>
  <c r="V17" i="15"/>
  <c r="G19" i="15"/>
  <c r="M19" i="15" s="1"/>
  <c r="I19" i="15"/>
  <c r="K19" i="15"/>
  <c r="O19" i="15"/>
  <c r="Q19" i="15"/>
  <c r="V19" i="15"/>
  <c r="G21" i="15"/>
  <c r="I21" i="15"/>
  <c r="K21" i="15"/>
  <c r="M21" i="15"/>
  <c r="O21" i="15"/>
  <c r="Q21" i="15"/>
  <c r="V21" i="15"/>
  <c r="G22" i="15"/>
  <c r="I22" i="15"/>
  <c r="K22" i="15"/>
  <c r="M22" i="15"/>
  <c r="O22" i="15"/>
  <c r="Q22" i="15"/>
  <c r="V22" i="15"/>
  <c r="G23" i="15"/>
  <c r="I23" i="15"/>
  <c r="K23" i="15"/>
  <c r="M23" i="15"/>
  <c r="O23" i="15"/>
  <c r="Q23" i="15"/>
  <c r="V23" i="15"/>
  <c r="G24" i="15"/>
  <c r="I24" i="15"/>
  <c r="K24" i="15"/>
  <c r="M24" i="15"/>
  <c r="O24" i="15"/>
  <c r="Q24" i="15"/>
  <c r="V24" i="15"/>
  <c r="G25" i="15"/>
  <c r="I25" i="15"/>
  <c r="K25" i="15"/>
  <c r="M25" i="15"/>
  <c r="O25" i="15"/>
  <c r="Q25" i="15"/>
  <c r="V25" i="15"/>
  <c r="G26" i="15"/>
  <c r="M26" i="15" s="1"/>
  <c r="I26" i="15"/>
  <c r="K26" i="15"/>
  <c r="O26" i="15"/>
  <c r="Q26" i="15"/>
  <c r="V26" i="15"/>
  <c r="G27" i="15"/>
  <c r="M27" i="15" s="1"/>
  <c r="I27" i="15"/>
  <c r="K27" i="15"/>
  <c r="O27" i="15"/>
  <c r="Q27" i="15"/>
  <c r="V27" i="15"/>
  <c r="G28" i="15"/>
  <c r="M28" i="15" s="1"/>
  <c r="I28" i="15"/>
  <c r="K28" i="15"/>
  <c r="O28" i="15"/>
  <c r="Q28" i="15"/>
  <c r="V28" i="15"/>
  <c r="G29" i="15"/>
  <c r="I29" i="15"/>
  <c r="K29" i="15"/>
  <c r="M29" i="15"/>
  <c r="O29" i="15"/>
  <c r="Q29" i="15"/>
  <c r="V29" i="15"/>
  <c r="AE31" i="15"/>
  <c r="AF31" i="15"/>
  <c r="G357" i="14"/>
  <c r="BA346" i="14"/>
  <c r="BA342" i="14"/>
  <c r="BA338" i="14"/>
  <c r="BA334" i="14"/>
  <c r="BA322" i="14"/>
  <c r="BA311" i="14"/>
  <c r="BA283" i="14"/>
  <c r="BA274" i="14"/>
  <c r="BA188" i="14"/>
  <c r="BA187" i="14"/>
  <c r="BA174" i="14"/>
  <c r="BA168" i="14"/>
  <c r="BA158" i="14"/>
  <c r="BA154" i="14"/>
  <c r="BA150" i="14"/>
  <c r="BA88" i="14"/>
  <c r="BA84" i="14"/>
  <c r="BA79" i="14"/>
  <c r="BA72" i="14"/>
  <c r="BA60" i="14"/>
  <c r="BA32" i="14"/>
  <c r="BA16" i="14"/>
  <c r="G9" i="14"/>
  <c r="M9" i="14" s="1"/>
  <c r="I9" i="14"/>
  <c r="I8" i="14" s="1"/>
  <c r="K9" i="14"/>
  <c r="K8" i="14" s="1"/>
  <c r="O9" i="14"/>
  <c r="O8" i="14" s="1"/>
  <c r="Q9" i="14"/>
  <c r="Q8" i="14" s="1"/>
  <c r="V9" i="14"/>
  <c r="V8" i="14" s="1"/>
  <c r="G13" i="14"/>
  <c r="I13" i="14"/>
  <c r="K13" i="14"/>
  <c r="M13" i="14"/>
  <c r="O13" i="14"/>
  <c r="Q13" i="14"/>
  <c r="V13" i="14"/>
  <c r="G15" i="14"/>
  <c r="I15" i="14"/>
  <c r="K15" i="14"/>
  <c r="M15" i="14"/>
  <c r="O15" i="14"/>
  <c r="Q15" i="14"/>
  <c r="V15" i="14"/>
  <c r="G19" i="14"/>
  <c r="I19" i="14"/>
  <c r="K19" i="14"/>
  <c r="M19" i="14"/>
  <c r="O19" i="14"/>
  <c r="Q19" i="14"/>
  <c r="V19" i="14"/>
  <c r="G25" i="14"/>
  <c r="M25" i="14" s="1"/>
  <c r="I25" i="14"/>
  <c r="K25" i="14"/>
  <c r="O25" i="14"/>
  <c r="Q25" i="14"/>
  <c r="V25" i="14"/>
  <c r="G31" i="14"/>
  <c r="I31" i="14"/>
  <c r="K31" i="14"/>
  <c r="M31" i="14"/>
  <c r="O31" i="14"/>
  <c r="Q31" i="14"/>
  <c r="V31" i="14"/>
  <c r="G35" i="14"/>
  <c r="M35" i="14" s="1"/>
  <c r="I35" i="14"/>
  <c r="K35" i="14"/>
  <c r="O35" i="14"/>
  <c r="Q35" i="14"/>
  <c r="V35" i="14"/>
  <c r="G39" i="14"/>
  <c r="M39" i="14" s="1"/>
  <c r="I39" i="14"/>
  <c r="K39" i="14"/>
  <c r="O39" i="14"/>
  <c r="Q39" i="14"/>
  <c r="V39" i="14"/>
  <c r="I47" i="14"/>
  <c r="G48" i="14"/>
  <c r="I48" i="14"/>
  <c r="K48" i="14"/>
  <c r="K47" i="14" s="1"/>
  <c r="M48" i="14"/>
  <c r="M47" i="14" s="1"/>
  <c r="O48" i="14"/>
  <c r="Q48" i="14"/>
  <c r="Q47" i="14" s="1"/>
  <c r="V48" i="14"/>
  <c r="V47" i="14" s="1"/>
  <c r="G51" i="14"/>
  <c r="I51" i="14"/>
  <c r="K51" i="14"/>
  <c r="M51" i="14"/>
  <c r="O51" i="14"/>
  <c r="O47" i="14" s="1"/>
  <c r="Q51" i="14"/>
  <c r="V51" i="14"/>
  <c r="G55" i="14"/>
  <c r="I55" i="14"/>
  <c r="K55" i="14"/>
  <c r="M55" i="14"/>
  <c r="O55" i="14"/>
  <c r="Q55" i="14"/>
  <c r="V55" i="14"/>
  <c r="G59" i="14"/>
  <c r="M59" i="14" s="1"/>
  <c r="I59" i="14"/>
  <c r="K59" i="14"/>
  <c r="O59" i="14"/>
  <c r="Q59" i="14"/>
  <c r="V59" i="14"/>
  <c r="G63" i="14"/>
  <c r="I63" i="14"/>
  <c r="K63" i="14"/>
  <c r="M63" i="14"/>
  <c r="O63" i="14"/>
  <c r="Q63" i="14"/>
  <c r="V63" i="14"/>
  <c r="G66" i="14"/>
  <c r="M66" i="14" s="1"/>
  <c r="I66" i="14"/>
  <c r="K66" i="14"/>
  <c r="O66" i="14"/>
  <c r="Q66" i="14"/>
  <c r="V66" i="14"/>
  <c r="G71" i="14"/>
  <c r="M71" i="14" s="1"/>
  <c r="I71" i="14"/>
  <c r="K71" i="14"/>
  <c r="O71" i="14"/>
  <c r="Q71" i="14"/>
  <c r="V71" i="14"/>
  <c r="G74" i="14"/>
  <c r="I74" i="14"/>
  <c r="I73" i="14" s="1"/>
  <c r="K74" i="14"/>
  <c r="K73" i="14" s="1"/>
  <c r="M74" i="14"/>
  <c r="O74" i="14"/>
  <c r="Q74" i="14"/>
  <c r="Q73" i="14" s="1"/>
  <c r="V74" i="14"/>
  <c r="V73" i="14" s="1"/>
  <c r="G78" i="14"/>
  <c r="I78" i="14"/>
  <c r="K78" i="14"/>
  <c r="M78" i="14"/>
  <c r="O78" i="14"/>
  <c r="O73" i="14" s="1"/>
  <c r="Q78" i="14"/>
  <c r="V78" i="14"/>
  <c r="G83" i="14"/>
  <c r="I83" i="14"/>
  <c r="K83" i="14"/>
  <c r="M83" i="14"/>
  <c r="O83" i="14"/>
  <c r="Q83" i="14"/>
  <c r="V83" i="14"/>
  <c r="G87" i="14"/>
  <c r="M87" i="14" s="1"/>
  <c r="I87" i="14"/>
  <c r="K87" i="14"/>
  <c r="O87" i="14"/>
  <c r="Q87" i="14"/>
  <c r="V87" i="14"/>
  <c r="G91" i="14"/>
  <c r="I91" i="14"/>
  <c r="K91" i="14"/>
  <c r="M91" i="14"/>
  <c r="O91" i="14"/>
  <c r="Q91" i="14"/>
  <c r="V91" i="14"/>
  <c r="G94" i="14"/>
  <c r="M94" i="14" s="1"/>
  <c r="I94" i="14"/>
  <c r="K94" i="14"/>
  <c r="O94" i="14"/>
  <c r="Q94" i="14"/>
  <c r="V94" i="14"/>
  <c r="G104" i="14"/>
  <c r="M104" i="14" s="1"/>
  <c r="I104" i="14"/>
  <c r="K104" i="14"/>
  <c r="O104" i="14"/>
  <c r="Q104" i="14"/>
  <c r="V104" i="14"/>
  <c r="G108" i="14"/>
  <c r="M108" i="14" s="1"/>
  <c r="I108" i="14"/>
  <c r="K108" i="14"/>
  <c r="O108" i="14"/>
  <c r="Q108" i="14"/>
  <c r="V108" i="14"/>
  <c r="G115" i="14"/>
  <c r="I115" i="14"/>
  <c r="K115" i="14"/>
  <c r="M115" i="14"/>
  <c r="O115" i="14"/>
  <c r="Q115" i="14"/>
  <c r="V115" i="14"/>
  <c r="G121" i="14"/>
  <c r="I121" i="14"/>
  <c r="K121" i="14"/>
  <c r="M121" i="14"/>
  <c r="O121" i="14"/>
  <c r="Q121" i="14"/>
  <c r="V121" i="14"/>
  <c r="G131" i="14"/>
  <c r="I131" i="14"/>
  <c r="K131" i="14"/>
  <c r="M131" i="14"/>
  <c r="O131" i="14"/>
  <c r="Q131" i="14"/>
  <c r="V131" i="14"/>
  <c r="G135" i="14"/>
  <c r="M135" i="14" s="1"/>
  <c r="I135" i="14"/>
  <c r="K135" i="14"/>
  <c r="O135" i="14"/>
  <c r="Q135" i="14"/>
  <c r="V135" i="14"/>
  <c r="G137" i="14"/>
  <c r="M137" i="14" s="1"/>
  <c r="I137" i="14"/>
  <c r="I136" i="14" s="1"/>
  <c r="K137" i="14"/>
  <c r="K136" i="14" s="1"/>
  <c r="O137" i="14"/>
  <c r="O136" i="14" s="1"/>
  <c r="Q137" i="14"/>
  <c r="V137" i="14"/>
  <c r="V136" i="14" s="1"/>
  <c r="G141" i="14"/>
  <c r="G136" i="14" s="1"/>
  <c r="I141" i="14"/>
  <c r="K141" i="14"/>
  <c r="O141" i="14"/>
  <c r="Q141" i="14"/>
  <c r="V141" i="14"/>
  <c r="G145" i="14"/>
  <c r="M145" i="14" s="1"/>
  <c r="I145" i="14"/>
  <c r="K145" i="14"/>
  <c r="O145" i="14"/>
  <c r="Q145" i="14"/>
  <c r="V145" i="14"/>
  <c r="G149" i="14"/>
  <c r="I149" i="14"/>
  <c r="K149" i="14"/>
  <c r="M149" i="14"/>
  <c r="O149" i="14"/>
  <c r="Q149" i="14"/>
  <c r="V149" i="14"/>
  <c r="G153" i="14"/>
  <c r="I153" i="14"/>
  <c r="K153" i="14"/>
  <c r="M153" i="14"/>
  <c r="O153" i="14"/>
  <c r="Q153" i="14"/>
  <c r="V153" i="14"/>
  <c r="G157" i="14"/>
  <c r="I157" i="14"/>
  <c r="K157" i="14"/>
  <c r="M157" i="14"/>
  <c r="O157" i="14"/>
  <c r="Q157" i="14"/>
  <c r="V157" i="14"/>
  <c r="G161" i="14"/>
  <c r="M161" i="14" s="1"/>
  <c r="I161" i="14"/>
  <c r="K161" i="14"/>
  <c r="O161" i="14"/>
  <c r="Q161" i="14"/>
  <c r="V161" i="14"/>
  <c r="G166" i="14"/>
  <c r="M166" i="14" s="1"/>
  <c r="I166" i="14"/>
  <c r="K166" i="14"/>
  <c r="O166" i="14"/>
  <c r="Q166" i="14"/>
  <c r="Q136" i="14" s="1"/>
  <c r="V166" i="14"/>
  <c r="V170" i="14"/>
  <c r="G171" i="14"/>
  <c r="M171" i="14" s="1"/>
  <c r="M170" i="14" s="1"/>
  <c r="I171" i="14"/>
  <c r="K171" i="14"/>
  <c r="K170" i="14" s="1"/>
  <c r="O171" i="14"/>
  <c r="O170" i="14" s="1"/>
  <c r="Q171" i="14"/>
  <c r="Q170" i="14" s="1"/>
  <c r="V171" i="14"/>
  <c r="G175" i="14"/>
  <c r="M175" i="14" s="1"/>
  <c r="I175" i="14"/>
  <c r="I170" i="14" s="1"/>
  <c r="K175" i="14"/>
  <c r="O175" i="14"/>
  <c r="Q175" i="14"/>
  <c r="V175" i="14"/>
  <c r="G177" i="14"/>
  <c r="I177" i="14"/>
  <c r="K177" i="14"/>
  <c r="M177" i="14"/>
  <c r="O177" i="14"/>
  <c r="Q177" i="14"/>
  <c r="V177" i="14"/>
  <c r="G178" i="14"/>
  <c r="K178" i="14"/>
  <c r="G179" i="14"/>
  <c r="I179" i="14"/>
  <c r="I178" i="14" s="1"/>
  <c r="K179" i="14"/>
  <c r="M179" i="14"/>
  <c r="O179" i="14"/>
  <c r="O178" i="14" s="1"/>
  <c r="Q179" i="14"/>
  <c r="Q178" i="14" s="1"/>
  <c r="V179" i="14"/>
  <c r="V178" i="14" s="1"/>
  <c r="G184" i="14"/>
  <c r="M184" i="14" s="1"/>
  <c r="I184" i="14"/>
  <c r="K184" i="14"/>
  <c r="O184" i="14"/>
  <c r="Q184" i="14"/>
  <c r="V184" i="14"/>
  <c r="G185" i="14"/>
  <c r="I185" i="14"/>
  <c r="K185" i="14"/>
  <c r="M185" i="14"/>
  <c r="O185" i="14"/>
  <c r="Q185" i="14"/>
  <c r="V185" i="14"/>
  <c r="G189" i="14"/>
  <c r="M189" i="14" s="1"/>
  <c r="I189" i="14"/>
  <c r="K189" i="14"/>
  <c r="O189" i="14"/>
  <c r="Q189" i="14"/>
  <c r="V189" i="14"/>
  <c r="Q203" i="14"/>
  <c r="G204" i="14"/>
  <c r="M204" i="14" s="1"/>
  <c r="M203" i="14" s="1"/>
  <c r="I204" i="14"/>
  <c r="I203" i="14" s="1"/>
  <c r="K204" i="14"/>
  <c r="K203" i="14" s="1"/>
  <c r="O204" i="14"/>
  <c r="O203" i="14" s="1"/>
  <c r="Q204" i="14"/>
  <c r="V204" i="14"/>
  <c r="V203" i="14" s="1"/>
  <c r="G208" i="14"/>
  <c r="I208" i="14"/>
  <c r="K208" i="14"/>
  <c r="M208" i="14"/>
  <c r="O208" i="14"/>
  <c r="Q208" i="14"/>
  <c r="V208" i="14"/>
  <c r="G210" i="14"/>
  <c r="I210" i="14"/>
  <c r="K210" i="14"/>
  <c r="M210" i="14"/>
  <c r="O210" i="14"/>
  <c r="Q210" i="14"/>
  <c r="V210" i="14"/>
  <c r="G211" i="14"/>
  <c r="I211" i="14"/>
  <c r="K211" i="14"/>
  <c r="M211" i="14"/>
  <c r="O211" i="14"/>
  <c r="Q211" i="14"/>
  <c r="V211" i="14"/>
  <c r="K213" i="14"/>
  <c r="O213" i="14"/>
  <c r="G214" i="14"/>
  <c r="G213" i="14" s="1"/>
  <c r="I214" i="14"/>
  <c r="I213" i="14" s="1"/>
  <c r="K214" i="14"/>
  <c r="M214" i="14"/>
  <c r="M213" i="14" s="1"/>
  <c r="O214" i="14"/>
  <c r="Q214" i="14"/>
  <c r="Q213" i="14" s="1"/>
  <c r="V214" i="14"/>
  <c r="V213" i="14" s="1"/>
  <c r="O215" i="14"/>
  <c r="V215" i="14"/>
  <c r="G216" i="14"/>
  <c r="M216" i="14" s="1"/>
  <c r="M215" i="14" s="1"/>
  <c r="I216" i="14"/>
  <c r="I215" i="14" s="1"/>
  <c r="K216" i="14"/>
  <c r="K215" i="14" s="1"/>
  <c r="O216" i="14"/>
  <c r="Q216" i="14"/>
  <c r="Q215" i="14" s="1"/>
  <c r="V216" i="14"/>
  <c r="G219" i="14"/>
  <c r="M219" i="14" s="1"/>
  <c r="I219" i="14"/>
  <c r="K219" i="14"/>
  <c r="O219" i="14"/>
  <c r="Q219" i="14"/>
  <c r="V219" i="14"/>
  <c r="G221" i="14"/>
  <c r="I221" i="14"/>
  <c r="K221" i="14"/>
  <c r="M221" i="14"/>
  <c r="O221" i="14"/>
  <c r="Q221" i="14"/>
  <c r="V221" i="14"/>
  <c r="G223" i="14"/>
  <c r="K223" i="14"/>
  <c r="G224" i="14"/>
  <c r="I224" i="14"/>
  <c r="I223" i="14" s="1"/>
  <c r="K224" i="14"/>
  <c r="M224" i="14"/>
  <c r="M223" i="14" s="1"/>
  <c r="O224" i="14"/>
  <c r="O223" i="14" s="1"/>
  <c r="Q224" i="14"/>
  <c r="Q223" i="14" s="1"/>
  <c r="V224" i="14"/>
  <c r="V223" i="14" s="1"/>
  <c r="O226" i="14"/>
  <c r="G227" i="14"/>
  <c r="G226" i="14" s="1"/>
  <c r="I227" i="14"/>
  <c r="I226" i="14" s="1"/>
  <c r="K227" i="14"/>
  <c r="M227" i="14"/>
  <c r="O227" i="14"/>
  <c r="Q227" i="14"/>
  <c r="Q226" i="14" s="1"/>
  <c r="V227" i="14"/>
  <c r="V226" i="14" s="1"/>
  <c r="G232" i="14"/>
  <c r="M232" i="14" s="1"/>
  <c r="I232" i="14"/>
  <c r="K232" i="14"/>
  <c r="O232" i="14"/>
  <c r="Q232" i="14"/>
  <c r="V232" i="14"/>
  <c r="G235" i="14"/>
  <c r="M235" i="14" s="1"/>
  <c r="I235" i="14"/>
  <c r="K235" i="14"/>
  <c r="O235" i="14"/>
  <c r="Q235" i="14"/>
  <c r="V235" i="14"/>
  <c r="G237" i="14"/>
  <c r="M237" i="14" s="1"/>
  <c r="I237" i="14"/>
  <c r="K237" i="14"/>
  <c r="O237" i="14"/>
  <c r="Q237" i="14"/>
  <c r="V237" i="14"/>
  <c r="G239" i="14"/>
  <c r="I239" i="14"/>
  <c r="K239" i="14"/>
  <c r="K226" i="14" s="1"/>
  <c r="M239" i="14"/>
  <c r="O239" i="14"/>
  <c r="Q239" i="14"/>
  <c r="V239" i="14"/>
  <c r="G240" i="14"/>
  <c r="I240" i="14"/>
  <c r="K240" i="14"/>
  <c r="M240" i="14"/>
  <c r="O240" i="14"/>
  <c r="Q240" i="14"/>
  <c r="V240" i="14"/>
  <c r="G242" i="14"/>
  <c r="I242" i="14"/>
  <c r="K242" i="14"/>
  <c r="M242" i="14"/>
  <c r="O242" i="14"/>
  <c r="Q242" i="14"/>
  <c r="V242" i="14"/>
  <c r="G245" i="14"/>
  <c r="G244" i="14" s="1"/>
  <c r="I245" i="14"/>
  <c r="I244" i="14" s="1"/>
  <c r="K245" i="14"/>
  <c r="M245" i="14"/>
  <c r="O245" i="14"/>
  <c r="Q245" i="14"/>
  <c r="Q244" i="14" s="1"/>
  <c r="V245" i="14"/>
  <c r="V244" i="14" s="1"/>
  <c r="G249" i="14"/>
  <c r="M249" i="14" s="1"/>
  <c r="I249" i="14"/>
  <c r="K249" i="14"/>
  <c r="O249" i="14"/>
  <c r="Q249" i="14"/>
  <c r="V249" i="14"/>
  <c r="G254" i="14"/>
  <c r="M254" i="14" s="1"/>
  <c r="I254" i="14"/>
  <c r="K254" i="14"/>
  <c r="O254" i="14"/>
  <c r="Q254" i="14"/>
  <c r="V254" i="14"/>
  <c r="G256" i="14"/>
  <c r="M256" i="14" s="1"/>
  <c r="I256" i="14"/>
  <c r="K256" i="14"/>
  <c r="O256" i="14"/>
  <c r="Q256" i="14"/>
  <c r="V256" i="14"/>
  <c r="G258" i="14"/>
  <c r="I258" i="14"/>
  <c r="K258" i="14"/>
  <c r="K244" i="14" s="1"/>
  <c r="M258" i="14"/>
  <c r="O258" i="14"/>
  <c r="Q258" i="14"/>
  <c r="V258" i="14"/>
  <c r="G260" i="14"/>
  <c r="M260" i="14" s="1"/>
  <c r="I260" i="14"/>
  <c r="K260" i="14"/>
  <c r="O260" i="14"/>
  <c r="Q260" i="14"/>
  <c r="V260" i="14"/>
  <c r="G262" i="14"/>
  <c r="I262" i="14"/>
  <c r="K262" i="14"/>
  <c r="M262" i="14"/>
  <c r="O262" i="14"/>
  <c r="Q262" i="14"/>
  <c r="V262" i="14"/>
  <c r="G263" i="14"/>
  <c r="M263" i="14" s="1"/>
  <c r="I263" i="14"/>
  <c r="K263" i="14"/>
  <c r="O263" i="14"/>
  <c r="O244" i="14" s="1"/>
  <c r="Q263" i="14"/>
  <c r="V263" i="14"/>
  <c r="G264" i="14"/>
  <c r="I264" i="14"/>
  <c r="K264" i="14"/>
  <c r="M264" i="14"/>
  <c r="O264" i="14"/>
  <c r="Q264" i="14"/>
  <c r="V264" i="14"/>
  <c r="G265" i="14"/>
  <c r="M265" i="14" s="1"/>
  <c r="I265" i="14"/>
  <c r="K265" i="14"/>
  <c r="O265" i="14"/>
  <c r="Q265" i="14"/>
  <c r="V265" i="14"/>
  <c r="G266" i="14"/>
  <c r="M266" i="14" s="1"/>
  <c r="I266" i="14"/>
  <c r="K266" i="14"/>
  <c r="O266" i="14"/>
  <c r="Q266" i="14"/>
  <c r="V266" i="14"/>
  <c r="G268" i="14"/>
  <c r="V268" i="14"/>
  <c r="G269" i="14"/>
  <c r="I269" i="14"/>
  <c r="I268" i="14" s="1"/>
  <c r="K269" i="14"/>
  <c r="K268" i="14" s="1"/>
  <c r="M269" i="14"/>
  <c r="O269" i="14"/>
  <c r="Q269" i="14"/>
  <c r="Q268" i="14" s="1"/>
  <c r="V269" i="14"/>
  <c r="G272" i="14"/>
  <c r="I272" i="14"/>
  <c r="K272" i="14"/>
  <c r="M272" i="14"/>
  <c r="O272" i="14"/>
  <c r="O268" i="14" s="1"/>
  <c r="Q272" i="14"/>
  <c r="V272" i="14"/>
  <c r="G275" i="14"/>
  <c r="I275" i="14"/>
  <c r="K275" i="14"/>
  <c r="M275" i="14"/>
  <c r="O275" i="14"/>
  <c r="Q275" i="14"/>
  <c r="V275" i="14"/>
  <c r="G285" i="14"/>
  <c r="M285" i="14" s="1"/>
  <c r="I285" i="14"/>
  <c r="K285" i="14"/>
  <c r="O285" i="14"/>
  <c r="Q285" i="14"/>
  <c r="V285" i="14"/>
  <c r="Q287" i="14"/>
  <c r="G288" i="14"/>
  <c r="M288" i="14" s="1"/>
  <c r="I288" i="14"/>
  <c r="I287" i="14" s="1"/>
  <c r="K288" i="14"/>
  <c r="K287" i="14" s="1"/>
  <c r="O288" i="14"/>
  <c r="O287" i="14" s="1"/>
  <c r="Q288" i="14"/>
  <c r="V288" i="14"/>
  <c r="V287" i="14" s="1"/>
  <c r="G291" i="14"/>
  <c r="G287" i="14" s="1"/>
  <c r="I291" i="14"/>
  <c r="K291" i="14"/>
  <c r="O291" i="14"/>
  <c r="Q291" i="14"/>
  <c r="V291" i="14"/>
  <c r="G295" i="14"/>
  <c r="M295" i="14" s="1"/>
  <c r="I295" i="14"/>
  <c r="K295" i="14"/>
  <c r="O295" i="14"/>
  <c r="Q295" i="14"/>
  <c r="V295" i="14"/>
  <c r="G298" i="14"/>
  <c r="I298" i="14"/>
  <c r="K298" i="14"/>
  <c r="M298" i="14"/>
  <c r="O298" i="14"/>
  <c r="Q298" i="14"/>
  <c r="V298" i="14"/>
  <c r="G300" i="14"/>
  <c r="K300" i="14"/>
  <c r="G301" i="14"/>
  <c r="I301" i="14"/>
  <c r="I300" i="14" s="1"/>
  <c r="K301" i="14"/>
  <c r="M301" i="14"/>
  <c r="M300" i="14" s="1"/>
  <c r="O301" i="14"/>
  <c r="O300" i="14" s="1"/>
  <c r="Q301" i="14"/>
  <c r="V301" i="14"/>
  <c r="V300" i="14" s="1"/>
  <c r="G305" i="14"/>
  <c r="M305" i="14" s="1"/>
  <c r="I305" i="14"/>
  <c r="K305" i="14"/>
  <c r="O305" i="14"/>
  <c r="Q305" i="14"/>
  <c r="Q300" i="14" s="1"/>
  <c r="V305" i="14"/>
  <c r="G307" i="14"/>
  <c r="I307" i="14"/>
  <c r="K307" i="14"/>
  <c r="M307" i="14"/>
  <c r="O307" i="14"/>
  <c r="Q307" i="14"/>
  <c r="V307" i="14"/>
  <c r="G309" i="14"/>
  <c r="M309" i="14" s="1"/>
  <c r="I309" i="14"/>
  <c r="K309" i="14"/>
  <c r="O309" i="14"/>
  <c r="Q309" i="14"/>
  <c r="V309" i="14"/>
  <c r="G317" i="14"/>
  <c r="M317" i="14" s="1"/>
  <c r="I317" i="14"/>
  <c r="K317" i="14"/>
  <c r="O317" i="14"/>
  <c r="Q317" i="14"/>
  <c r="V317" i="14"/>
  <c r="G319" i="14"/>
  <c r="G320" i="14"/>
  <c r="I320" i="14"/>
  <c r="I319" i="14" s="1"/>
  <c r="K320" i="14"/>
  <c r="K319" i="14" s="1"/>
  <c r="M320" i="14"/>
  <c r="O320" i="14"/>
  <c r="O319" i="14" s="1"/>
  <c r="Q320" i="14"/>
  <c r="Q319" i="14" s="1"/>
  <c r="V320" i="14"/>
  <c r="G324" i="14"/>
  <c r="I324" i="14"/>
  <c r="K324" i="14"/>
  <c r="M324" i="14"/>
  <c r="O324" i="14"/>
  <c r="Q324" i="14"/>
  <c r="V324" i="14"/>
  <c r="G328" i="14"/>
  <c r="I328" i="14"/>
  <c r="K328" i="14"/>
  <c r="M328" i="14"/>
  <c r="O328" i="14"/>
  <c r="Q328" i="14"/>
  <c r="V328" i="14"/>
  <c r="G331" i="14"/>
  <c r="M331" i="14" s="1"/>
  <c r="I331" i="14"/>
  <c r="K331" i="14"/>
  <c r="O331" i="14"/>
  <c r="Q331" i="14"/>
  <c r="V331" i="14"/>
  <c r="G335" i="14"/>
  <c r="I335" i="14"/>
  <c r="K335" i="14"/>
  <c r="M335" i="14"/>
  <c r="O335" i="14"/>
  <c r="Q335" i="14"/>
  <c r="V335" i="14"/>
  <c r="V319" i="14" s="1"/>
  <c r="G339" i="14"/>
  <c r="M339" i="14" s="1"/>
  <c r="I339" i="14"/>
  <c r="K339" i="14"/>
  <c r="O339" i="14"/>
  <c r="Q339" i="14"/>
  <c r="V339" i="14"/>
  <c r="G343" i="14"/>
  <c r="M343" i="14" s="1"/>
  <c r="I343" i="14"/>
  <c r="K343" i="14"/>
  <c r="O343" i="14"/>
  <c r="Q343" i="14"/>
  <c r="V343" i="14"/>
  <c r="G347" i="14"/>
  <c r="M347" i="14" s="1"/>
  <c r="I347" i="14"/>
  <c r="K347" i="14"/>
  <c r="O347" i="14"/>
  <c r="Q347" i="14"/>
  <c r="V347" i="14"/>
  <c r="G349" i="14"/>
  <c r="I349" i="14"/>
  <c r="K349" i="14"/>
  <c r="M349" i="14"/>
  <c r="O349" i="14"/>
  <c r="Q349" i="14"/>
  <c r="V349" i="14"/>
  <c r="AE357" i="14"/>
  <c r="G113" i="13"/>
  <c r="BA105" i="13"/>
  <c r="BA99" i="13"/>
  <c r="BA96" i="13"/>
  <c r="BA93" i="13"/>
  <c r="BA92" i="13"/>
  <c r="BA91" i="13"/>
  <c r="BA89" i="13"/>
  <c r="BA88" i="13"/>
  <c r="BA87" i="13"/>
  <c r="BA86" i="13"/>
  <c r="BA84" i="13"/>
  <c r="BA82" i="13"/>
  <c r="BA81" i="13"/>
  <c r="BA80" i="13"/>
  <c r="BA79" i="13"/>
  <c r="BA74" i="13"/>
  <c r="BA73" i="13"/>
  <c r="BA72" i="13"/>
  <c r="BA70" i="13"/>
  <c r="BA26" i="13"/>
  <c r="BA22" i="13"/>
  <c r="BA18" i="13"/>
  <c r="G9" i="13"/>
  <c r="I9" i="13"/>
  <c r="I8" i="13" s="1"/>
  <c r="K9" i="13"/>
  <c r="M9" i="13"/>
  <c r="O9" i="13"/>
  <c r="O8" i="13" s="1"/>
  <c r="Q9" i="13"/>
  <c r="Q8" i="13" s="1"/>
  <c r="V9" i="13"/>
  <c r="G13" i="13"/>
  <c r="M13" i="13" s="1"/>
  <c r="I13" i="13"/>
  <c r="K13" i="13"/>
  <c r="K8" i="13" s="1"/>
  <c r="O13" i="13"/>
  <c r="Q13" i="13"/>
  <c r="V13" i="13"/>
  <c r="G17" i="13"/>
  <c r="I17" i="13"/>
  <c r="K17" i="13"/>
  <c r="M17" i="13"/>
  <c r="O17" i="13"/>
  <c r="Q17" i="13"/>
  <c r="V17" i="13"/>
  <c r="V8" i="13" s="1"/>
  <c r="G21" i="13"/>
  <c r="I21" i="13"/>
  <c r="K21" i="13"/>
  <c r="M21" i="13"/>
  <c r="O21" i="13"/>
  <c r="Q21" i="13"/>
  <c r="V21" i="13"/>
  <c r="G25" i="13"/>
  <c r="I25" i="13"/>
  <c r="K25" i="13"/>
  <c r="M25" i="13"/>
  <c r="O25" i="13"/>
  <c r="Q25" i="13"/>
  <c r="V25" i="13"/>
  <c r="G29" i="13"/>
  <c r="M29" i="13" s="1"/>
  <c r="I29" i="13"/>
  <c r="K29" i="13"/>
  <c r="O29" i="13"/>
  <c r="Q29" i="13"/>
  <c r="V29" i="13"/>
  <c r="G35" i="13"/>
  <c r="M35" i="13" s="1"/>
  <c r="I35" i="13"/>
  <c r="K35" i="13"/>
  <c r="O35" i="13"/>
  <c r="Q35" i="13"/>
  <c r="V35" i="13"/>
  <c r="G41" i="13"/>
  <c r="M41" i="13" s="1"/>
  <c r="I41" i="13"/>
  <c r="K41" i="13"/>
  <c r="O41" i="13"/>
  <c r="Q41" i="13"/>
  <c r="V41" i="13"/>
  <c r="G45" i="13"/>
  <c r="I45" i="13"/>
  <c r="G46" i="13"/>
  <c r="M46" i="13" s="1"/>
  <c r="M45" i="13" s="1"/>
  <c r="I46" i="13"/>
  <c r="K46" i="13"/>
  <c r="K45" i="13" s="1"/>
  <c r="O46" i="13"/>
  <c r="O45" i="13" s="1"/>
  <c r="Q46" i="13"/>
  <c r="Q45" i="13" s="1"/>
  <c r="V46" i="13"/>
  <c r="V45" i="13" s="1"/>
  <c r="G49" i="13"/>
  <c r="I49" i="13"/>
  <c r="K49" i="13"/>
  <c r="M49" i="13"/>
  <c r="O49" i="13"/>
  <c r="Q49" i="13"/>
  <c r="V49" i="13"/>
  <c r="G53" i="13"/>
  <c r="I53" i="13"/>
  <c r="K53" i="13"/>
  <c r="M53" i="13"/>
  <c r="O53" i="13"/>
  <c r="Q53" i="13"/>
  <c r="V53" i="13"/>
  <c r="G57" i="13"/>
  <c r="I57" i="13"/>
  <c r="K57" i="13"/>
  <c r="M57" i="13"/>
  <c r="O57" i="13"/>
  <c r="Q57" i="13"/>
  <c r="V57" i="13"/>
  <c r="O67" i="13"/>
  <c r="Q67" i="13"/>
  <c r="V67" i="13"/>
  <c r="G68" i="13"/>
  <c r="M68" i="13" s="1"/>
  <c r="I68" i="13"/>
  <c r="I67" i="13" s="1"/>
  <c r="K68" i="13"/>
  <c r="K67" i="13" s="1"/>
  <c r="O68" i="13"/>
  <c r="Q68" i="13"/>
  <c r="V68" i="13"/>
  <c r="G95" i="13"/>
  <c r="G67" i="13" s="1"/>
  <c r="I95" i="13"/>
  <c r="K95" i="13"/>
  <c r="O95" i="13"/>
  <c r="Q95" i="13"/>
  <c r="V95" i="13"/>
  <c r="G97" i="13"/>
  <c r="I97" i="13"/>
  <c r="G98" i="13"/>
  <c r="M98" i="13" s="1"/>
  <c r="M97" i="13" s="1"/>
  <c r="I98" i="13"/>
  <c r="K98" i="13"/>
  <c r="K97" i="13" s="1"/>
  <c r="O98" i="13"/>
  <c r="O97" i="13" s="1"/>
  <c r="Q98" i="13"/>
  <c r="Q97" i="13" s="1"/>
  <c r="V98" i="13"/>
  <c r="V97" i="13" s="1"/>
  <c r="G102" i="13"/>
  <c r="K102" i="13"/>
  <c r="M102" i="13"/>
  <c r="Q102" i="13"/>
  <c r="G103" i="13"/>
  <c r="I103" i="13"/>
  <c r="I102" i="13" s="1"/>
  <c r="K103" i="13"/>
  <c r="M103" i="13"/>
  <c r="O103" i="13"/>
  <c r="O102" i="13" s="1"/>
  <c r="Q103" i="13"/>
  <c r="V103" i="13"/>
  <c r="V102" i="13" s="1"/>
  <c r="K106" i="13"/>
  <c r="O106" i="13"/>
  <c r="Q106" i="13"/>
  <c r="G107" i="13"/>
  <c r="G106" i="13" s="1"/>
  <c r="I107" i="13"/>
  <c r="I106" i="13" s="1"/>
  <c r="K107" i="13"/>
  <c r="O107" i="13"/>
  <c r="Q107" i="13"/>
  <c r="V107" i="13"/>
  <c r="V106" i="13" s="1"/>
  <c r="V108" i="13"/>
  <c r="G109" i="13"/>
  <c r="M109" i="13" s="1"/>
  <c r="M108" i="13" s="1"/>
  <c r="I109" i="13"/>
  <c r="K109" i="13"/>
  <c r="K108" i="13" s="1"/>
  <c r="O109" i="13"/>
  <c r="Q109" i="13"/>
  <c r="Q108" i="13" s="1"/>
  <c r="V109" i="13"/>
  <c r="G110" i="13"/>
  <c r="I110" i="13"/>
  <c r="I108" i="13" s="1"/>
  <c r="K110" i="13"/>
  <c r="M110" i="13"/>
  <c r="O110" i="13"/>
  <c r="O108" i="13" s="1"/>
  <c r="Q110" i="13"/>
  <c r="V110" i="13"/>
  <c r="AE113" i="13"/>
  <c r="G34" i="12"/>
  <c r="BA32" i="12"/>
  <c r="BA30" i="12"/>
  <c r="BA28" i="12"/>
  <c r="BA25" i="12"/>
  <c r="BA23" i="12"/>
  <c r="BA21" i="12"/>
  <c r="BA20" i="12"/>
  <c r="BA16" i="12"/>
  <c r="BA11" i="12"/>
  <c r="I8" i="12"/>
  <c r="G9" i="12"/>
  <c r="G8" i="12" s="1"/>
  <c r="I9" i="12"/>
  <c r="K9" i="12"/>
  <c r="K8" i="12" s="1"/>
  <c r="M9" i="12"/>
  <c r="O9" i="12"/>
  <c r="O8" i="12" s="1"/>
  <c r="Q9" i="12"/>
  <c r="V9" i="12"/>
  <c r="V8" i="12" s="1"/>
  <c r="G12" i="12"/>
  <c r="I12" i="12"/>
  <c r="K12" i="12"/>
  <c r="M12" i="12"/>
  <c r="O12" i="12"/>
  <c r="Q12" i="12"/>
  <c r="Q8" i="12" s="1"/>
  <c r="V12" i="12"/>
  <c r="G14" i="12"/>
  <c r="I14" i="12"/>
  <c r="K14" i="12"/>
  <c r="M14" i="12"/>
  <c r="O14" i="12"/>
  <c r="Q14" i="12"/>
  <c r="V14" i="12"/>
  <c r="G22" i="12"/>
  <c r="I22" i="12"/>
  <c r="K22" i="12"/>
  <c r="M22" i="12"/>
  <c r="O22" i="12"/>
  <c r="Q22" i="12"/>
  <c r="V22" i="12"/>
  <c r="G24" i="12"/>
  <c r="AF34" i="12" s="1"/>
  <c r="I24" i="12"/>
  <c r="K24" i="12"/>
  <c r="O24" i="12"/>
  <c r="Q24" i="12"/>
  <c r="V24" i="12"/>
  <c r="G26" i="12"/>
  <c r="Q26" i="12"/>
  <c r="V26" i="12"/>
  <c r="G27" i="12"/>
  <c r="M27" i="12" s="1"/>
  <c r="M26" i="12" s="1"/>
  <c r="I27" i="12"/>
  <c r="I26" i="12" s="1"/>
  <c r="K27" i="12"/>
  <c r="K26" i="12" s="1"/>
  <c r="O27" i="12"/>
  <c r="O26" i="12" s="1"/>
  <c r="Q27" i="12"/>
  <c r="V27" i="12"/>
  <c r="G29" i="12"/>
  <c r="I29" i="12"/>
  <c r="K29" i="12"/>
  <c r="M29" i="12"/>
  <c r="O29" i="12"/>
  <c r="Q29" i="12"/>
  <c r="V29" i="12"/>
  <c r="G31" i="12"/>
  <c r="I31" i="12"/>
  <c r="K31" i="12"/>
  <c r="M31" i="12"/>
  <c r="O31" i="12"/>
  <c r="Q31" i="12"/>
  <c r="V31" i="12"/>
  <c r="AE34" i="12"/>
  <c r="I20" i="1"/>
  <c r="I19" i="1"/>
  <c r="I18" i="1"/>
  <c r="I17" i="1"/>
  <c r="I16" i="1"/>
  <c r="AZ140" i="1"/>
  <c r="AZ139" i="1"/>
  <c r="AZ137" i="1"/>
  <c r="AZ136" i="1"/>
  <c r="AZ134" i="1"/>
  <c r="AZ133" i="1"/>
  <c r="AZ131" i="1"/>
  <c r="AZ129" i="1"/>
  <c r="AZ128" i="1"/>
  <c r="AZ127" i="1"/>
  <c r="AZ125" i="1"/>
  <c r="AZ122" i="1"/>
  <c r="AZ120" i="1"/>
  <c r="AZ116" i="1"/>
  <c r="AZ115" i="1"/>
  <c r="AZ113" i="1"/>
  <c r="AZ112" i="1"/>
  <c r="AZ110" i="1"/>
  <c r="AZ109" i="1"/>
  <c r="AZ108" i="1"/>
  <c r="AZ106" i="1"/>
  <c r="AZ105" i="1"/>
  <c r="AZ103" i="1"/>
  <c r="AZ101" i="1"/>
  <c r="AZ100" i="1"/>
  <c r="AZ98" i="1"/>
  <c r="AZ96" i="1"/>
  <c r="AZ95" i="1"/>
  <c r="AZ93" i="1"/>
  <c r="AZ92" i="1"/>
  <c r="AZ90" i="1"/>
  <c r="AZ89" i="1"/>
  <c r="AZ87" i="1"/>
  <c r="AZ85" i="1"/>
  <c r="AZ84" i="1"/>
  <c r="AZ83" i="1"/>
  <c r="AZ82" i="1"/>
  <c r="AZ81" i="1"/>
  <c r="AZ80" i="1"/>
  <c r="AZ77" i="1"/>
  <c r="AZ75" i="1"/>
  <c r="AZ74" i="1"/>
  <c r="AZ72" i="1"/>
  <c r="AZ70" i="1"/>
  <c r="F67" i="1"/>
  <c r="G67" i="1"/>
  <c r="G25" i="1" s="1"/>
  <c r="A25" i="1" s="1"/>
  <c r="H66" i="1"/>
  <c r="I66" i="1" s="1"/>
  <c r="H65" i="1"/>
  <c r="I65" i="1" s="1"/>
  <c r="H64" i="1"/>
  <c r="H62" i="1"/>
  <c r="I62" i="1" s="1"/>
  <c r="H61" i="1"/>
  <c r="I61" i="1" s="1"/>
  <c r="H60" i="1"/>
  <c r="I60" i="1" s="1"/>
  <c r="H59" i="1"/>
  <c r="I59" i="1" s="1"/>
  <c r="H58" i="1"/>
  <c r="I58" i="1" s="1"/>
  <c r="H57" i="1"/>
  <c r="I57" i="1" s="1"/>
  <c r="H56" i="1"/>
  <c r="I56" i="1" s="1"/>
  <c r="H55" i="1"/>
  <c r="H54" i="1"/>
  <c r="I54" i="1" s="1"/>
  <c r="H53" i="1"/>
  <c r="I53" i="1" s="1"/>
  <c r="H52" i="1"/>
  <c r="I52" i="1" s="1"/>
  <c r="H51" i="1"/>
  <c r="I51" i="1" s="1"/>
  <c r="H50" i="1"/>
  <c r="I50" i="1" s="1"/>
  <c r="H49" i="1"/>
  <c r="I49" i="1" s="1"/>
  <c r="H47" i="1"/>
  <c r="I47" i="1" s="1"/>
  <c r="H46" i="1"/>
  <c r="I46" i="1" s="1"/>
  <c r="H45" i="1"/>
  <c r="I45" i="1" s="1"/>
  <c r="H44" i="1"/>
  <c r="I44" i="1" s="1"/>
  <c r="H43" i="1"/>
  <c r="I43" i="1" s="1"/>
  <c r="H42" i="1"/>
  <c r="H40" i="1"/>
  <c r="I40" i="1" s="1"/>
  <c r="H39" i="1"/>
  <c r="H67" i="1" s="1"/>
  <c r="I178" i="1" l="1"/>
  <c r="J177" i="1" s="1"/>
  <c r="J147" i="1"/>
  <c r="J152" i="1"/>
  <c r="J153" i="1"/>
  <c r="J158" i="1"/>
  <c r="J160" i="1"/>
  <c r="J162" i="1"/>
  <c r="J150" i="1"/>
  <c r="J163" i="1"/>
  <c r="J151" i="1"/>
  <c r="J164" i="1"/>
  <c r="J154" i="1"/>
  <c r="J167" i="1"/>
  <c r="J155" i="1"/>
  <c r="J168" i="1"/>
  <c r="J170" i="1"/>
  <c r="J171" i="1"/>
  <c r="J172" i="1"/>
  <c r="J173" i="1"/>
  <c r="J148" i="1"/>
  <c r="J156" i="1"/>
  <c r="J165" i="1"/>
  <c r="J174" i="1"/>
  <c r="J149" i="1"/>
  <c r="J157" i="1"/>
  <c r="J166" i="1"/>
  <c r="J175" i="1"/>
  <c r="J176" i="1"/>
  <c r="J161" i="1"/>
  <c r="J169" i="1"/>
  <c r="H63" i="1"/>
  <c r="I63" i="1" s="1"/>
  <c r="A26" i="1"/>
  <c r="G26" i="1"/>
  <c r="G28" i="1"/>
  <c r="G23" i="1"/>
  <c r="M8" i="24"/>
  <c r="G118" i="24"/>
  <c r="G80" i="24"/>
  <c r="M160" i="24"/>
  <c r="M159" i="24" s="1"/>
  <c r="M35" i="24"/>
  <c r="M31" i="24" s="1"/>
  <c r="M9" i="23"/>
  <c r="M8" i="23" s="1"/>
  <c r="M309" i="22"/>
  <c r="M337" i="22"/>
  <c r="M333" i="22" s="1"/>
  <c r="M250" i="22"/>
  <c r="M249" i="22" s="1"/>
  <c r="M219" i="22"/>
  <c r="M215" i="22" s="1"/>
  <c r="M71" i="22"/>
  <c r="M8" i="22" s="1"/>
  <c r="G249" i="22"/>
  <c r="M8" i="21"/>
  <c r="M348" i="21"/>
  <c r="M472" i="21"/>
  <c r="M443" i="21"/>
  <c r="M296" i="21"/>
  <c r="G8" i="21"/>
  <c r="G443" i="21"/>
  <c r="M323" i="21"/>
  <c r="M322" i="21" s="1"/>
  <c r="AF110" i="20"/>
  <c r="M97" i="20"/>
  <c r="M93" i="20" s="1"/>
  <c r="M45" i="20"/>
  <c r="M8" i="20" s="1"/>
  <c r="M42" i="19"/>
  <c r="G42" i="19"/>
  <c r="AF53" i="19"/>
  <c r="M16" i="19"/>
  <c r="M8" i="19" s="1"/>
  <c r="M8" i="18"/>
  <c r="M47" i="18"/>
  <c r="G47" i="18"/>
  <c r="M69" i="18"/>
  <c r="M63" i="18" s="1"/>
  <c r="M257" i="17"/>
  <c r="M182" i="17"/>
  <c r="G182" i="17"/>
  <c r="M449" i="17"/>
  <c r="M445" i="17" s="1"/>
  <c r="M349" i="17"/>
  <c r="M348" i="17" s="1"/>
  <c r="M292" i="17"/>
  <c r="M266" i="17" s="1"/>
  <c r="M12" i="17"/>
  <c r="M8" i="17" s="1"/>
  <c r="M9" i="16"/>
  <c r="M8" i="16" s="1"/>
  <c r="M9" i="15"/>
  <c r="M8" i="15" s="1"/>
  <c r="M319" i="14"/>
  <c r="M8" i="14"/>
  <c r="M178" i="14"/>
  <c r="M73" i="14"/>
  <c r="M226" i="14"/>
  <c r="M287" i="14"/>
  <c r="M268" i="14"/>
  <c r="M244" i="14"/>
  <c r="G215" i="14"/>
  <c r="G170" i="14"/>
  <c r="G203" i="14"/>
  <c r="G8" i="14"/>
  <c r="G73" i="14"/>
  <c r="G47" i="14"/>
  <c r="AF357" i="14"/>
  <c r="M291" i="14"/>
  <c r="M141" i="14"/>
  <c r="M136" i="14" s="1"/>
  <c r="M8" i="13"/>
  <c r="G108" i="13"/>
  <c r="G8" i="13"/>
  <c r="M107" i="13"/>
  <c r="M106" i="13" s="1"/>
  <c r="AF113" i="13"/>
  <c r="M95" i="13"/>
  <c r="M67" i="13" s="1"/>
  <c r="M8" i="12"/>
  <c r="M24" i="12"/>
  <c r="I39" i="1"/>
  <c r="I67" i="1" s="1"/>
  <c r="I21" i="1"/>
  <c r="J28" i="1"/>
  <c r="J26" i="1"/>
  <c r="G38" i="1"/>
  <c r="F38" i="1"/>
  <c r="J23" i="1"/>
  <c r="J24" i="1"/>
  <c r="J25" i="1"/>
  <c r="J27" i="1"/>
  <c r="E24" i="1"/>
  <c r="E26" i="1"/>
  <c r="J146" i="1" l="1"/>
  <c r="J159" i="1"/>
  <c r="J178" i="1" s="1"/>
  <c r="A23" i="1"/>
  <c r="J56" i="1"/>
  <c r="J61" i="1"/>
  <c r="J47" i="1"/>
  <c r="J58" i="1"/>
  <c r="J52" i="1"/>
  <c r="J44" i="1"/>
  <c r="J59" i="1"/>
  <c r="J50" i="1"/>
  <c r="J63" i="1"/>
  <c r="J49" i="1"/>
  <c r="J45" i="1"/>
  <c r="J66" i="1"/>
  <c r="J60" i="1"/>
  <c r="J54" i="1"/>
  <c r="J46" i="1"/>
  <c r="J40" i="1"/>
  <c r="J48" i="1"/>
  <c r="J39" i="1"/>
  <c r="J67" i="1" s="1"/>
  <c r="J57" i="1"/>
  <c r="J51" i="1"/>
  <c r="J43" i="1"/>
  <c r="J65" i="1"/>
  <c r="J62" i="1"/>
  <c r="J53" i="1"/>
  <c r="J41" i="1"/>
  <c r="G24" i="1" l="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0D6C8F6A-E044-44C3-BC0E-F5985821FE0D}">
      <text>
        <r>
          <rPr>
            <sz val="9"/>
            <color indexed="81"/>
            <rFont val="Tahoma"/>
            <family val="2"/>
            <charset val="238"/>
          </rPr>
          <t>Jedná se o informaci, zda se jedná o položku, která je do rozpočtu zadána z cenové soustavy RTS, nebo vlastní.</t>
        </r>
      </text>
    </comment>
    <comment ref="T6" authorId="0" shapeId="0" xr:uid="{584E37F3-19B0-467C-8EE1-D986DE72362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C402F02E-A95E-4B87-A5DA-FD65297403D6}">
      <text>
        <r>
          <rPr>
            <sz val="9"/>
            <color indexed="81"/>
            <rFont val="Tahoma"/>
            <family val="2"/>
            <charset val="238"/>
          </rPr>
          <t>Jedná se o informaci, zda se jedná o položku, která je do rozpočtu zadána z cenové soustavy RTS, nebo vlastní.</t>
        </r>
      </text>
    </comment>
    <comment ref="T6" authorId="0" shapeId="0" xr:uid="{F3FE8225-B8F4-4668-BA93-A98A4EC2BC1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E5488443-2A29-4C2C-AC6A-AA623BFF5A62}">
      <text>
        <r>
          <rPr>
            <sz val="9"/>
            <color indexed="81"/>
            <rFont val="Tahoma"/>
            <family val="2"/>
            <charset val="238"/>
          </rPr>
          <t>Jedná se o informaci, zda se jedná o položku, která je do rozpočtu zadána z cenové soustavy RTS, nebo vlastní.</t>
        </r>
      </text>
    </comment>
    <comment ref="T6" authorId="0" shapeId="0" xr:uid="{A61F586D-7FB7-43EF-9990-076FF04E44B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E4947269-E2A9-49D3-A53B-F061B95E6E28}">
      <text>
        <r>
          <rPr>
            <sz val="9"/>
            <color indexed="81"/>
            <rFont val="Tahoma"/>
            <family val="2"/>
            <charset val="238"/>
          </rPr>
          <t>Jedná se o informaci, zda se jedná o položku, která je do rozpočtu zadána z cenové soustavy RTS, nebo vlastní.</t>
        </r>
      </text>
    </comment>
    <comment ref="T6" authorId="0" shapeId="0" xr:uid="{E3522583-EA5A-4840-A420-33779AD3FB9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8EC3909A-CFCC-44A3-A20D-20960C29AE46}">
      <text>
        <r>
          <rPr>
            <sz val="9"/>
            <color indexed="81"/>
            <rFont val="Tahoma"/>
            <family val="2"/>
            <charset val="238"/>
          </rPr>
          <t>Jedná se o informaci, zda se jedná o položku, která je do rozpočtu zadána z cenové soustavy RTS, nebo vlastní.</t>
        </r>
      </text>
    </comment>
    <comment ref="T6" authorId="0" shapeId="0" xr:uid="{AB988B04-05A6-4126-8104-69F550ED62C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6E8C5CE2-4F70-4947-BCF1-DD72D911A56F}">
      <text>
        <r>
          <rPr>
            <sz val="9"/>
            <color indexed="81"/>
            <rFont val="Tahoma"/>
            <family val="2"/>
            <charset val="238"/>
          </rPr>
          <t>Jedná se o informaci, zda se jedná o položku, která je do rozpočtu zadána z cenové soustavy RTS, nebo vlastní.</t>
        </r>
      </text>
    </comment>
    <comment ref="T6" authorId="0" shapeId="0" xr:uid="{7B363F30-B138-4564-8DF2-CB07CF710F3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C8285D46-751D-4926-9B92-E0B54EB68A03}">
      <text>
        <r>
          <rPr>
            <sz val="9"/>
            <color indexed="81"/>
            <rFont val="Tahoma"/>
            <family val="2"/>
            <charset val="238"/>
          </rPr>
          <t>Jedná se o informaci, zda se jedná o položku, která je do rozpočtu zadána z cenové soustavy RTS, nebo vlastní.</t>
        </r>
      </text>
    </comment>
    <comment ref="T6" authorId="0" shapeId="0" xr:uid="{1EE64CD4-1F67-4AA0-ACDD-351C5C65A921}">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FFDB8F7C-B68D-4EB5-A241-F9444A24EE2D}">
      <text>
        <r>
          <rPr>
            <sz val="9"/>
            <color indexed="81"/>
            <rFont val="Tahoma"/>
            <family val="2"/>
            <charset val="238"/>
          </rPr>
          <t>Jedná se o informaci, zda se jedná o položku, která je do rozpočtu zadána z cenové soustavy RTS, nebo vlastní.</t>
        </r>
      </text>
    </comment>
    <comment ref="T6" authorId="0" shapeId="0" xr:uid="{5D5BC6D0-C01D-4494-AC5A-1E3959F06003}">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12579EA5-5BD2-4309-8429-435D5CBE6BB2}">
      <text>
        <r>
          <rPr>
            <sz val="9"/>
            <color indexed="81"/>
            <rFont val="Tahoma"/>
            <family val="2"/>
            <charset val="238"/>
          </rPr>
          <t>Jedná se o informaci, zda se jedná o položku, která je do rozpočtu zadána z cenové soustavy RTS, nebo vlastní.</t>
        </r>
      </text>
    </comment>
    <comment ref="T6" authorId="0" shapeId="0" xr:uid="{6626C18A-A51F-4541-820A-18D0D3B1C93F}">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A825847C-9BC3-4EA5-B2F0-1FED221D02DF}">
      <text>
        <r>
          <rPr>
            <sz val="9"/>
            <color indexed="81"/>
            <rFont val="Tahoma"/>
            <family val="2"/>
            <charset val="238"/>
          </rPr>
          <t>Jedná se o informaci, zda se jedná o položku, která je do rozpočtu zadána z cenové soustavy RTS, nebo vlastní.</t>
        </r>
      </text>
    </comment>
    <comment ref="T6" authorId="0" shapeId="0" xr:uid="{CAD8AC43-680C-4EBD-931E-DC7CC17E551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E1523FFB-655E-483E-A1E3-4327CF94C23B}">
      <text>
        <r>
          <rPr>
            <sz val="9"/>
            <color indexed="81"/>
            <rFont val="Tahoma"/>
            <family val="2"/>
            <charset val="238"/>
          </rPr>
          <t>Jedná se o informaci, zda se jedná o položku, která je do rozpočtu zadána z cenové soustavy RTS, nebo vlastní.</t>
        </r>
      </text>
    </comment>
    <comment ref="T6" authorId="0" shapeId="0" xr:uid="{57A9BBE7-7903-4696-902D-EC7789B03123}">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66DE4302-15AC-45A6-A246-07CC13618CA9}">
      <text>
        <r>
          <rPr>
            <sz val="9"/>
            <color indexed="81"/>
            <rFont val="Tahoma"/>
            <family val="2"/>
            <charset val="238"/>
          </rPr>
          <t>Jedná se o informaci, zda se jedná o položku, která je do rozpočtu zadána z cenové soustavy RTS, nebo vlastní.</t>
        </r>
      </text>
    </comment>
    <comment ref="T6" authorId="0" shapeId="0" xr:uid="{D3ADAA64-0508-4BA7-B9FD-3D816BDE04C7}">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CBD47F4C-8DB8-4683-BF19-15E1FB58C668}">
      <text>
        <r>
          <rPr>
            <sz val="9"/>
            <color indexed="81"/>
            <rFont val="Tahoma"/>
            <family val="2"/>
            <charset val="238"/>
          </rPr>
          <t>Jedná se o informaci, zda se jedná o položku, která je do rozpočtu zadána z cenové soustavy RTS, nebo vlastní.</t>
        </r>
      </text>
    </comment>
    <comment ref="T6" authorId="0" shapeId="0" xr:uid="{7E637F72-3968-4346-A913-5E87F0A7D4E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<sst xmlns="http://schemas.openxmlformats.org/spreadsheetml/2006/main" count="8594" uniqueCount="1883">
  <si>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</si>
  <si>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</si>
  <si>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</si>
  <si>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</si>
  <si>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</si>
  <si>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</si>
  <si>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</si>
  <si>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</si>
  <si>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</si>
  <si>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</si>
  <si>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</si>
  <si>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</si>
  <si>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</si>
  <si>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</si>
  <si>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</si>
  <si>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</si>
  <si>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</si>
  <si>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</si>
  <si>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</si>
  <si>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</si>
  <si>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</si>
  <si>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</si>
  <si>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</si>
  <si>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</si>
  <si>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</si>
  <si>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</si>
  <si>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</si>
  <si>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</si>
  <si>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</si>
  <si>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</si>
  <si>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</si>
  <si>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</si>
  <si>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</si>
  <si>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</si>
  <si>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</si>
  <si>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</si>
  <si>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</si>
  <si>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</si>
  <si>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</si>
  <si>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</si>
  <si>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</si>
  <si>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</si>
  <si>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</si>
  <si>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2020/008_1</t>
  </si>
  <si>
    <t>Navýšení kapacit sběrného dvora v Litomyšli OPRAVA</t>
  </si>
  <si>
    <t>Město Litomyšl</t>
  </si>
  <si>
    <t>Bří Šťastných 1000</t>
  </si>
  <si>
    <t>Litomyšl</t>
  </si>
  <si>
    <t>57020</t>
  </si>
  <si>
    <t>00276944</t>
  </si>
  <si>
    <t>BETA  PROJEKT, s.r.o.</t>
  </si>
  <si>
    <t>Zadní 402/1a</t>
  </si>
  <si>
    <t>Svitavy-Předměstí</t>
  </si>
  <si>
    <t>56802</t>
  </si>
  <si>
    <t>64257614</t>
  </si>
  <si>
    <t>CZ64257614</t>
  </si>
  <si>
    <t xml:space="preserve">Dle výběrového řízení </t>
  </si>
  <si>
    <t>26.10.2020</t>
  </si>
  <si>
    <t>Stavba</t>
  </si>
  <si>
    <t>Ostatní a vedlejší náklady</t>
  </si>
  <si>
    <t>01</t>
  </si>
  <si>
    <t>Stavební objekt</t>
  </si>
  <si>
    <t>SO-01</t>
  </si>
  <si>
    <t>Provozní objekt</t>
  </si>
  <si>
    <t>SO-02</t>
  </si>
  <si>
    <t xml:space="preserve">Sklad </t>
  </si>
  <si>
    <t>Sklad</t>
  </si>
  <si>
    <t>02</t>
  </si>
  <si>
    <t>Bleskosvod</t>
  </si>
  <si>
    <t>03</t>
  </si>
  <si>
    <t>Elektroinstalace</t>
  </si>
  <si>
    <t>SO-03</t>
  </si>
  <si>
    <t>Zpevněné plochy</t>
  </si>
  <si>
    <t>SO-04</t>
  </si>
  <si>
    <t>Oplocení areálu</t>
  </si>
  <si>
    <t>Oplocení</t>
  </si>
  <si>
    <t>SO-05</t>
  </si>
  <si>
    <t xml:space="preserve">Areálové rozvody NN, osvětlení areálu </t>
  </si>
  <si>
    <t>Inženýrský objekt</t>
  </si>
  <si>
    <t>IO-01</t>
  </si>
  <si>
    <t>Splašková kanalizace</t>
  </si>
  <si>
    <t>Stavební část</t>
  </si>
  <si>
    <t>IO-02</t>
  </si>
  <si>
    <t>Dešťová kanalizace, retenční nádrž</t>
  </si>
  <si>
    <t>IO-03</t>
  </si>
  <si>
    <t>Vodovodní přípojka</t>
  </si>
  <si>
    <t>IO-04</t>
  </si>
  <si>
    <t>Kabelová přípojka NN</t>
  </si>
  <si>
    <t>1</t>
  </si>
  <si>
    <t>Provozní soubor</t>
  </si>
  <si>
    <t>PS-01</t>
  </si>
  <si>
    <t xml:space="preserve">Automobilová mostní váha </t>
  </si>
  <si>
    <t>Celkem za stavbu</t>
  </si>
  <si>
    <t>CZK</t>
  </si>
  <si>
    <t>#POPS</t>
  </si>
  <si>
    <t>Popis stavby: 2020/008_1 - Navýšení kapacit sběrného dvora v Litomyšli OPRAVA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</si>
  <si>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</si>
  <si>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</si>
  <si>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</si>
  <si>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</si>
  <si>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</si>
  <si>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</si>
  <si>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</si>
  <si>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</si>
  <si>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</si>
  <si>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</si>
  <si>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</si>
  <si>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</si>
  <si>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</si>
  <si>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</si>
  <si>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</si>
  <si>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</si>
  <si>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</si>
  <si>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</si>
  <si>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</si>
  <si>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</si>
  <si>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</si>
  <si>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</si>
  <si>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</si>
  <si>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</si>
  <si>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</si>
  <si>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</si>
  <si>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</si>
  <si>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</si>
  <si>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</si>
  <si>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</si>
  <si>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</si>
  <si>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</si>
  <si>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</si>
  <si>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</si>
  <si>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</si>
  <si>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</si>
  <si>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</si>
  <si>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</si>
  <si>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</si>
  <si>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</si>
  <si>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</si>
  <si>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</si>
  <si>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</si>
  <si>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</si>
  <si>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</si>
  <si>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</si>
  <si>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Zemní práce</t>
  </si>
  <si>
    <t>11</t>
  </si>
  <si>
    <t>Přípravné a přidružené práce</t>
  </si>
  <si>
    <t>2</t>
  </si>
  <si>
    <t>Základy a zvláštní zakládání</t>
  </si>
  <si>
    <t>3</t>
  </si>
  <si>
    <t>Svislé a kompletní konstrukce</t>
  </si>
  <si>
    <t>38</t>
  </si>
  <si>
    <t>Kompletní konstrukce</t>
  </si>
  <si>
    <t>4</t>
  </si>
  <si>
    <t>Vodorovné konstrukce</t>
  </si>
  <si>
    <t>5</t>
  </si>
  <si>
    <t>Komunikace</t>
  </si>
  <si>
    <t>6</t>
  </si>
  <si>
    <t>Úpravy povrchu, podlahy</t>
  </si>
  <si>
    <t>62</t>
  </si>
  <si>
    <t>Úpravy povrchů vnější</t>
  </si>
  <si>
    <t>63</t>
  </si>
  <si>
    <t>Podlahy a podlahové konstrukce</t>
  </si>
  <si>
    <t>8</t>
  </si>
  <si>
    <t>Trubní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</si>
  <si>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</si>
  <si>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</si>
  <si>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</si>
  <si>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</si>
  <si>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</si>
  <si>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</si>
  <si>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</si>
  <si>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</si>
  <si>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</si>
  <si>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</si>
  <si>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99</t>
  </si>
  <si>
    <t>Staveništní přesun hmot</t>
  </si>
  <si>
    <t>711</t>
  </si>
  <si>
    <t>Izolace proti vodě</t>
  </si>
  <si>
    <t>713</t>
  </si>
  <si>
    <t>Izolace tepelné</t>
  </si>
  <si>
    <t>721</t>
  </si>
  <si>
    <t>Vnitřní kanalizace</t>
  </si>
  <si>
    <t>722</t>
  </si>
  <si>
    <t>Vnitřní vodovod</t>
  </si>
  <si>
    <t>728</t>
  </si>
  <si>
    <t>Vzduchotechnika</t>
  </si>
  <si>
    <t>764</t>
  </si>
  <si>
    <t>Konstrukce klempířské</t>
  </si>
  <si>
    <t>767</t>
  </si>
  <si>
    <t>Konstrukce zámečnické</t>
  </si>
  <si>
    <t>783</t>
  </si>
  <si>
    <t>Nátěry</t>
  </si>
  <si>
    <t>M21</t>
  </si>
  <si>
    <t>Elektromontáže</t>
  </si>
  <si>
    <t>M33</t>
  </si>
  <si>
    <t>Montáže dopravních zařízení a vah-výtahy</t>
  </si>
  <si>
    <t>M43</t>
  </si>
  <si>
    <t>Montáže ocelových konstrukcí</t>
  </si>
  <si>
    <t>M46</t>
  </si>
  <si>
    <t>Zemní práce při montážích</t>
  </si>
  <si>
    <t>D96</t>
  </si>
  <si>
    <t>Přesuny suti a vybouraných hmot</t>
  </si>
  <si>
    <t>PSU</t>
  </si>
  <si>
    <t>VN</t>
  </si>
  <si>
    <t>ON</t>
  </si>
  <si>
    <t>Soupis vedlejších a ostatních nákladů</t>
  </si>
  <si>
    <t>#TypZaznamu#</t>
  </si>
  <si>
    <t>STA</t>
  </si>
  <si>
    <t>VON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</si>
  <si>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</si>
  <si>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</si>
  <si>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</si>
  <si>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</si>
  <si>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</si>
  <si>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</si>
  <si>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</si>
  <si>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</si>
  <si>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</si>
  <si>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</si>
  <si>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</si>
  <si>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</si>
  <si>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</si>
  <si>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</si>
  <si>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</si>
  <si>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</si>
  <si>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</si>
  <si>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</si>
  <si>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</si>
  <si>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</si>
  <si>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</si>
  <si>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</si>
  <si>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</si>
  <si>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</si>
  <si>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</si>
  <si>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</si>
  <si>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</si>
  <si>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</si>
  <si>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</si>
  <si>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20/ II</t>
  </si>
  <si>
    <t>Indiv</t>
  </si>
  <si>
    <t>VRN</t>
  </si>
  <si>
    <t>POL99_8</t>
  </si>
  <si>
    <t>POP</t>
  </si>
  <si>
    <t>Vyhotovení protokolu o vytyčení stavby se seznamem souřadnic vytyčených bodů a jejich polohopisnými (S-JTSK) a výškopisnými (Bpv) hodnotami.</t>
  </si>
  <si>
    <t>005111021R</t>
  </si>
  <si>
    <t>Vytyčení inženýrských sítí</t>
  </si>
  <si>
    <t>vytýčení, zajištění, předání stávajícího vedení včetně veškerých předávacíh protokolů</t>
  </si>
  <si>
    <t>005121010R</t>
  </si>
  <si>
    <t>Vybudování zařízení staveniště</t>
  </si>
  <si>
    <t>Vybudování zpevněných ploch pro skladování materiálu, doprava a osazení kontejnerů pro skladování.</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</si>
  <si>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</si>
  <si>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</si>
  <si>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</si>
  <si>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</si>
  <si>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</si>
  <si>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přípojky elektrické energie a vody do vzdálenosti 1 km od obvodu staveniště, zajištění náhradního zdroje elektrické energie.</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</si>
  <si>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</si>
  <si>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</si>
  <si>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</si>
  <si>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</si>
  <si>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</si>
  <si>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</si>
  <si>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R01</t>
  </si>
  <si>
    <t>Práce geologa a statika</t>
  </si>
  <si>
    <t>soubor</t>
  </si>
  <si>
    <t>Vlastní</t>
  </si>
  <si>
    <t>Práce</t>
  </si>
  <si>
    <t>POL1_1</t>
  </si>
  <si>
    <t>Posouzení únosnosti a připravenosti pláně, dohled nad prováděním spodních vrstev komunikací a násypů, posouzení spodní části rýhy pasů, lože, obsypu, zásypu atd., laboratorní zkoušky zeminy do násypů, posouzení kvality zeminy do násypů a zásypů, stanovení technologického postupu úpravy pláně, lože, obsypů, zásypů a násypů, zákaldové spáry.</t>
  </si>
  <si>
    <t>005241010R</t>
  </si>
  <si>
    <t xml:space="preserve">Dokumentace skutečného provedení </t>
  </si>
  <si>
    <t>Náklady na vyhotovení dokumentace skutečného provedení stavby a její předání objednateli v požadované formě a požadovaném počtu. Zpracování dokladové části v rozsahu nutném ke kolaudaci díla. Výkresová část bude předána v opravitelném formátu (DWG, DXF). Pořízení fotodokumentace z celé výstavby.</t>
  </si>
  <si>
    <t>005241020R</t>
  </si>
  <si>
    <t xml:space="preserve">Geodetické zaměření skutečného provedení  </t>
  </si>
  <si>
    <t>Náklady na provedení skutečného zaměření stavby v rozsahu nezbytném pro zápis změny do katastru nemovitostí.</t>
  </si>
  <si>
    <t>SUM</t>
  </si>
  <si>
    <t>Geodetické zaměření rohů stavby, stabilizace bodů a sestavení laviček.</t>
  </si>
  <si>
    <t>END</t>
  </si>
  <si>
    <t>Položkový soupis prací a dodávek</t>
  </si>
  <si>
    <t>122201101R00</t>
  </si>
  <si>
    <t>Odkopávky a  prokopávky nezapažené v hornině 3_x000D_
 do 100 m3</t>
  </si>
  <si>
    <t>m3</t>
  </si>
  <si>
    <t>800-1</t>
  </si>
  <si>
    <t>RTS 19/ II</t>
  </si>
  <si>
    <t>POL1_</t>
  </si>
  <si>
    <t>s přehozením výkopku na vzdálenost do 3 m nebo s naložením na dopravní prostředek,</t>
  </si>
  <si>
    <t>SPI</t>
  </si>
  <si>
    <t>1a, 1b-02</t>
  </si>
  <si>
    <t>odkopávky mezi pasy : (5,52+5,75+6,44+5,98)*,2</t>
  </si>
  <si>
    <t>VV</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</si>
  <si>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</si>
  <si>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</si>
  <si>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</si>
  <si>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</si>
  <si>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</si>
  <si>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pasy : 11,11*1,4</t>
  </si>
  <si>
    <t>132201119R00</t>
  </si>
  <si>
    <t xml:space="preserve">Hloubení rýh šířky do 60 cm příplatek za lepivost, v hornině 3,  </t>
  </si>
  <si>
    <t>161101101R00</t>
  </si>
  <si>
    <t>Svislé přemístění výkopku z horniny 1 až 4, při hloubce výkopu přes 1 do 2,5 m</t>
  </si>
  <si>
    <t>bez naložení do dopravní nádoby, ale s vyprázdněním dopravní nádoby na hromadu nebo na dopravní prostředek,</t>
  </si>
  <si>
    <t>162301101R00</t>
  </si>
  <si>
    <t>Vodorovné přemístění výkopku z horniny 1 až 4, na vzdálenost přes 50  do 500 m</t>
  </si>
  <si>
    <t>po suchu, bez naložení výkopku, avšak se složením bez rozhrnutí, zpáteční cesta vozidla.</t>
  </si>
  <si>
    <t>Vodorovné přemístění výkopku na mezideponii v prostoru SD</t>
  </si>
  <si>
    <t>odkopávky  z pasů : 11,11*1,4</t>
  </si>
  <si>
    <t>171201201R00</t>
  </si>
  <si>
    <t>Uložení sypaniny na dočasnou skládku tak, že na 1 m2 plochy připadá přes 2 m3 výkopku nebo ornice</t>
  </si>
  <si>
    <t>Bez poplatku za uložení, zajišťuje objednatel.</t>
  </si>
  <si>
    <t>V položce rozprostření a úprava do figury dle požadavku objednatele.</t>
  </si>
  <si>
    <t>odkopávky z pasů na mezideponii v prostoru SD : 11,11*1,4</t>
  </si>
  <si>
    <t>odkopávky mezi pasy na mezideponii v prostrou SD : (5,52+5,75+6,44+5,98)*,2</t>
  </si>
  <si>
    <t>181101102R00</t>
  </si>
  <si>
    <t>Úprava pláně v zářezech v hornině 1 až 4, se zhutněním</t>
  </si>
  <si>
    <t>m2</t>
  </si>
  <si>
    <t>vyrovnáním výškových rozdílů, ploch vodorovných a ploch do sklonu 1 : 5.</t>
  </si>
  <si>
    <t>plocha základů : 12*2,9</t>
  </si>
  <si>
    <t>271571111R00</t>
  </si>
  <si>
    <t xml:space="preserve">Polštáře zhutněné pod základy štěrkopísek tříděný,  </t>
  </si>
  <si>
    <t>800-2</t>
  </si>
  <si>
    <t>11,11*,15</t>
  </si>
  <si>
    <t>274272130RT4</t>
  </si>
  <si>
    <t>Zdivo základové z bednicích tvárnic tloušťky 250 mm, výplň betonem C 20/25</t>
  </si>
  <si>
    <t>801-1</t>
  </si>
  <si>
    <t>s výplní betonem, bez výztuže,</t>
  </si>
  <si>
    <t>2,3*1,25*2</t>
  </si>
  <si>
    <t>274272140RT4</t>
  </si>
  <si>
    <t>Zdivo základové z bednicích tvárnic tloušťky 300 mm, výplň betonem C 20/25</t>
  </si>
  <si>
    <t>(12+12+2,3+2,3+2,3+2,3)*1,25</t>
  </si>
  <si>
    <t>274361821R00</t>
  </si>
  <si>
    <t>Výztuž základových pasů z betonářské oceli 10 505 (R)</t>
  </si>
  <si>
    <t>t</t>
  </si>
  <si>
    <t>Začátek provozního součtu</t>
  </si>
  <si>
    <t xml:space="preserve">  29*2*4</t>
  </si>
  <si>
    <t xml:space="preserve">  29,8/,5*2*1,25</t>
  </si>
  <si>
    <t xml:space="preserve">  2,3/,5*2*1,25*4</t>
  </si>
  <si>
    <t xml:space="preserve">  30</t>
  </si>
  <si>
    <t xml:space="preserve">  Mezisoučet</t>
  </si>
  <si>
    <t>Konec provozního součtu</t>
  </si>
  <si>
    <t>457*,89/1000*1,1</t>
  </si>
  <si>
    <t>32501</t>
  </si>
  <si>
    <t>Provozní objekt  12x3x2,8m D+M</t>
  </si>
  <si>
    <t>1a, 1b-03, 1b-04, 4.1-01, 4.1-02, 4.2-01</t>
  </si>
  <si>
    <t>Kompletní dodávka provozního objektu, cena včetně naložení, dopravy, složení, osazení na připravené základové pasy, veškeré vnitrostaveništní a mimostaveništní manipulace, kotvící a spojovací prostředky.</t>
  </si>
  <si>
    <t>Popis kontejneru :</t>
  </si>
  <si>
    <t>Rámová konstrukce : konstrukce rámu bude vyrobena z válcovaných a ohýbaných žárově pozinkovaných ocelových profilů, tloušťky plechu 3 mm. Pozinkovaný rám : 9000 + 3000 x 3000 x 2800 mm (světlá výška = 2500 mm)</t>
  </si>
  <si>
    <t>Střecha: vnější plášť střechy bude tvořen pozinkovaným trapézovým plechem tl. 0,63 mm. Svody dešťové vody budou integrovány v každém rohu rámu. Konstrukce stropu bude tvořena dřevěným rastrem a příčnými pozinkovanými ocelovými nosníky a bude izolovaná tepelnou izolací. Mezi střešním plechem a izolací bude odvětrávaná mezera. Mezi izolací a stropní deskou bude použita parozábrana tl. 0,15 mm. Izolace střechy bude z minerální vaty tl. 100 mm, U = 0,448 W/m2.K. Vnitřní povrch stropu : bílá laminovaná dřevotříska tl. 10 mm. Nosnost střechy pro zatížení sněhem 150 kg/m2.</t>
  </si>
  <si>
    <t>Podlaha: konstrukce podlahy bude tvořena rámem z válcovaných a ohýbaných žárově pozinkovaných ocelových profilů a příčnými pozinkovanými ocelovými nosníky a bude izolovaná tepelnou izolací. Spodní část podlahy bude z ocelového pozinkovaného plechu tl. 0,55 mm, na ní bude tepelná izolace, parozábrana tl. 0,15 mm, podlahová deska a podlahová krytina. Izolace bude z minerální vaty tl. 80 mm, U = 0,720 W/m2.K</t>
  </si>
  <si>
    <t>Skladba podlahy :</t>
  </si>
  <si>
    <t>Podlahová deska : dřevotřísková (kancelář, kancelář, šatna, zádveří)</t>
  </si>
  <si>
    <t>Podlahová deska : cementotřísková (sociální zázemí)</t>
  </si>
  <si>
    <t>Podlahová krytina : PVC tl. 1,5 mm, světle šedá barva</t>
  </si>
  <si>
    <t>Podlahová krytina : vytahované protiskluzné PVC tl. 2,5 mm, tmavě šedá barva (sociální zázemí), doplněné podlahovou vpustí. Nosnost podlahy 250 kg/m2.</t>
  </si>
  <si>
    <t>Stěny : kontejnerové stěny budou tvořeny dřevěným rastrem vyplněným tepelnou izolací. Vnější opláštění stěn bude z vlnitého pozinkovaného ocelového plechu tl. 0,55 mm v barvě v odstínech RAL. Pod vlnitým fasádním plechem bude odvětrávaná mezera 20 mm, dřevěný rastr vyplněný izolací z minerální vaty, parozábrana tl. 0,15 mm a deska. Vnitřní napojení mezi stěnami a stropem bude ukončeno PVC lištou. Izolace bude z minerální vaty tl. 60 mm, U = 0,626 W/m2.K. Vnitřní povrch stěn : bílá laminovaná dřevotříska tl. 10 mm.</t>
  </si>
  <si>
    <t>Vnitřní příčky : příčky budou vyrobeny z dřevěného rastru s izolací z minerální vaty. Dřevěný rastr bude z obou stran pokryt deskami. Příčka tl. 75 mm, izolace 40 mm minerální vaty, desky z laminované dřevotřísky tl. 10 mm.</t>
  </si>
  <si>
    <t>Vnější dveře : plechové, plné, s voštinovou výplní oboustranně lakované v odstínu RAL, s ocelovou zárubní, rozměr dveří 875 x 2000 mm.</t>
  </si>
  <si>
    <t>Vnitřní dveře: dřevěné, plné, bílé, s ocelovými zárubněmi, velikost 700/1970 a 800/1970 mm.</t>
  </si>
  <si>
    <t>Okna : plastová okna 1765 x 1335 mm, počet kusů 4, rozdělena na dvě části, obě křídla otevíravo - sklopná dovnitř, plastové pětikomorové profily, dvojité zasklení - ditherm, čiré sklo, U = 1,1 W/m2.K, s venkovními plastovými roletami, s bezpečnostními mřížemi. Plastové okno 600 x 450 mm, počet kusů 1, jedno křídlo otevíravo-sklopné dovnitř, plastové pětikomorové profily, dvojité zasklení ditherm, čiré sklo, U = 1,1 W/m2.K, bez venkovních plastových rolet, s pevnými bezpečnostními mřížemi.</t>
  </si>
  <si>
    <t>Fasáda : standardní ocelový pozinkovaný plech, barva RAL dle výběru investora.</t>
  </si>
  <si>
    <t>Vnitřní elektroistalace : Projekt je vypracován pro napěťovou soustavu 3+N+PE 400/230V AC 50Hz TN-C-S s ochranou automatickým odpojením od zdroje dle ČSN 33 2000-4-41 ed.2. Instalovaný příkon: 5,0 kW. Přívody měřené elektrické energie budou provedeny z rozvaděče R0 v pilíři v oplocení do nového rozvaděče R1 umístěného v nové hale. Rozvaděč R1 bude v provedení plastové rozvodnice na povrch a bude zde provedeno jištění jednotlivých vývodů. Rozvody budou v objektu provozního objektu provedeny kabely CYKY z nového rozvaděče R1. Kabely budou uloženy v  plastových žlabech resp. v konstrukcích stěn a stropů. Osvětlení bude provedeno svítidly s LED technologií. Osvětlení prostor je navrženo dle příslušných norem a předpisů pro osvětlování vnitřních prostor. Celková intenzita osvětlení dle ČSN EN 12464-1. Ovládání osvětlení bude provedeno spínači umístěnými u vstupů do místností do výšky 120 až 130cm. Ne venkovní stěně budou instalována LED svítidla s pohybovými čidly. V jednotlivých prostorech budou instalovány zásuvkové vývody 230V 16A. V místnosti sociálního zázemí bude provedeno připojení akumulačního ohřívače vody a odtahového ventilátoru s nastavitelným doběhem. Ovládání ventilátoru bude provedeno společně spínačem osvětlení. Bude provedeno připojení ocelové konstrukce objektu k uzemnění drátem FeZn pr.10mm. Uzemnění bude provedeno páskem FeZn 30x4mm dl.20,0m uloženým na dno výkopu pro kabelovou přípojku objektu.</t>
  </si>
  <si>
    <t>Vytápění : bude provedeno vytápění vnitřních prostor provozního objektu elektrickými přímotopnými nástěnnými konvektory. Ovládání vytápění bude provedeno termostaty umístěnými na těchto konvektorech.</t>
  </si>
  <si>
    <t>Větrání : větrání je řešeno přirozenou cestou - okny. Větrání v místnosti se sanitárním vybavením je doplněno nuceným odvětráváním elektrickým ventilátorem.</t>
  </si>
  <si>
    <t>Sanitární keramika : v objektu budou použity běžné, sériově vyráběné zařizovací předměty, vyhovující účelům v daném objektu a budou vybrané dle platných katalogů zařizovacích předmětů. Konkrétní typy je třeba upřesnit v termínu výstavby s investorem.</t>
  </si>
  <si>
    <t>Ohřev TUV : je řešen v zásobníkovém elektrickém ohřívači o objemu 120 l</t>
  </si>
  <si>
    <t>Vnitřní vodovod: Napojení budovy je provedeno na stávající vodovodní přípojkou z PE HD, která je ukončena v provozním objektu hlavním uzávěrem s odvodněním nad jeho podlahou. Od hlavního uzávěru budou provedeny nové vodovodní rozvody v objektu, které jsou vedeny částečně v podlaze objektu, částečně ve svislých konstrukcích (stěnách objektu). Potrubí bude, v co největším rozsahu, vyspádováno směrem k zařizovacím předmětům, přes které bude zabezpečeno vypouštění systému, popřípadě bude vypuštění u hlavního uzávěru v objektu. Pro rozvody bude použito plastové potrubí PP pro rozvody vnitřních vodovodů profilů 1/2“ – 3“. Tato dokumentace předpokládá použití potrubí např. systému PPR - PN 20. U potrubí je třeba dodržet instalační předpisy výrobce, zejména s ohledem na tepelnou roztažnost materiálu plastového potrubí a délky rozvodů. Potrubí rozvodů vody bude opatřeno tepelnou izolací z pěnového polyetylenu tl. 9 mm, která slouží i jako ochrana proti mechanickému poškození potrubí a proti orosení potrubí studené vody. Potrubí bude izolováno izolací mající tepelnou vodivost ??menší nebo roven 0,040 W/m.K. Za vstupem vodovodní přípojky do objektu bude na potrubí osazena uzavírací armatura domovního vodovodu s odvodněním.</t>
  </si>
  <si>
    <t>Měření spotřeby vody – bude provedeno vodoměrem. Vodoměrná sestava s vodoměrem pro měření spotřeby pitné vody bude umístěna ve vodoměrné šachtě, která je řešena ve vodovodní přípojce do areálu.  Vodoměr bude použit vícevtokový lopatkový domovní vodoměr profilu 1“ pro studenou vodu do 40°C a do tlaku PN16.</t>
  </si>
  <si>
    <t>Svody dešťové budou provedeny DN 100 mm.</t>
  </si>
  <si>
    <t>32502</t>
  </si>
  <si>
    <t>Stavební připravenost pro osazení provozního objektu</t>
  </si>
  <si>
    <t>Připojení provozního objektu na rozvod pitné vody, splaškové kanalizace a rozvod NN. Přípojka vody, kanalizace a elektrická přípojka je součástí rozpočtů jiných objektů (IO-01, IO-03, IO-04)</t>
  </si>
  <si>
    <t>631571003R00</t>
  </si>
  <si>
    <t>Násyp pod podlahy z kameniva z kameniva_x000D_
 ze štěrkopísku 0-32 pro zpevnění podkladu</t>
  </si>
  <si>
    <t>pod mazaniny a dlažby, popř. na plochých střechách, vodorovný nebo ve spádu, s udusáním a urovnáním povrchu,</t>
  </si>
  <si>
    <t>mezi pasy : (5,52+5,75+6,44+5,98)*,2</t>
  </si>
  <si>
    <t>PBŘS</t>
  </si>
  <si>
    <t>Opatření dle PBŘS</t>
  </si>
  <si>
    <t>kus</t>
  </si>
  <si>
    <t>Specifikace</t>
  </si>
  <si>
    <t>POL3_</t>
  </si>
  <si>
    <t>Objekt se vybaví 1 ks PHP práškový s hasicí schopností 21 A, označení hlavních uzávěrů, značení únikových cest apod.</t>
  </si>
  <si>
    <t>998014011R00</t>
  </si>
  <si>
    <t>Přesun hmot, budovy mont. jednopodl. s pláštěm</t>
  </si>
  <si>
    <t>Přesun hmot</t>
  </si>
  <si>
    <t>POL7_</t>
  </si>
  <si>
    <t>721242110RT1</t>
  </si>
  <si>
    <t>Lapač střešních splavenin D 110 mm, s otáč.kul.kloubem na odtoku, s košem , se suchou a nezámr.klapkou,čistícím víčkem a vylam.těs. kroužky pro připoj.potrub.svodů D 75, 90,...</t>
  </si>
  <si>
    <t>800-721</t>
  </si>
  <si>
    <t>998721201R00</t>
  </si>
  <si>
    <t>Přesun hmot pro vnitřní kanalizaci v objektech výšky do 6 m</t>
  </si>
  <si>
    <t>50 m vodorovně, měřeno od těžiště půdorysné plochy skládky do těžiště půdorysné plochy objektu</t>
  </si>
  <si>
    <t>Vnitřní kanalizace: Splaškové odpadní vody budou odváděny do splaškové kanalizace areálu. Odpadní potrubí jsou vedeny v příčkách a v podlaze objektu a budou napojeny do šachty Š 10 splaškové kanalizace areálu. Připojovací potrubí, odpady – vnitřní rozvody budou provedeny z trup PP – 40x1,8, 50x1,8 a 75x1,9 mm. Potrubí přípojky vedené v zemi bude z plastového potrubí o kruhové tuhosti SN 8.</t>
  </si>
  <si>
    <t>122201102R00</t>
  </si>
  <si>
    <t>Odkopávky a  prokopávky nezapažené v hornině 3_x000D_
 přes 100 do 1 000 m3</t>
  </si>
  <si>
    <t>1.a, 1b-02, 1b-03, v.č.1</t>
  </si>
  <si>
    <t>odkopávky pro podlahu : 5,27*20</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</si>
  <si>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</si>
  <si>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</si>
  <si>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</si>
  <si>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hloubení pro patky a pasy : 92*,9</t>
  </si>
  <si>
    <t>výkopek z hloubení pro patky a pasy na mezideponii : 92*,9</t>
  </si>
  <si>
    <t>odkopávky pro podlahu na mezideponii : 5,27*20</t>
  </si>
  <si>
    <t>175101201R00</t>
  </si>
  <si>
    <t>Obsyp objektů bez prohození sypaniny</t>
  </si>
  <si>
    <t>sypaninou z vhodných hornin tř. 1 - 4 nebo materiálem, uloženým ve vzdálenosti do 30 m od vnějšího kraje objektu, pro jakoukoliv míru zhutnění,</t>
  </si>
  <si>
    <t>obsyp po odbednění pasů : 32,9</t>
  </si>
  <si>
    <t>203</t>
  </si>
  <si>
    <t>58344169R</t>
  </si>
  <si>
    <t>štěrkodrť frakce 0,0 až 32,0 mm; třída A</t>
  </si>
  <si>
    <t>SPCM</t>
  </si>
  <si>
    <t>Nákup kameniva vč. dopravy a naložení</t>
  </si>
  <si>
    <t xml:space="preserve">  obsyp po odbednění pasů : 32,9</t>
  </si>
  <si>
    <t>32,9*2</t>
  </si>
  <si>
    <t>271531111R00</t>
  </si>
  <si>
    <t>Polštáře zhutněné pod základy kamenivo hrubé, drcené, frakce 16 - 63 mm</t>
  </si>
  <si>
    <t>2a,v.č.1</t>
  </si>
  <si>
    <t>polštář pod základy z vibrovaného štěrku tl.100mm : 92*,1</t>
  </si>
  <si>
    <t>273313311R00</t>
  </si>
  <si>
    <t>Beton základových desek prostý třídy C 8/10</t>
  </si>
  <si>
    <t>dodávka a uložení betonu do připravené konstrukce,</t>
  </si>
  <si>
    <t>podkladní beton pod pasy a patky : 92*,1</t>
  </si>
  <si>
    <t>275322411R00</t>
  </si>
  <si>
    <t>Beton základových patek železový odolný proti chemicky agresivnímu prostředí třídy C 25/30 XA2</t>
  </si>
  <si>
    <t>bez dodávky a uložení výztuže</t>
  </si>
  <si>
    <t>pasy a patky : 45*,7</t>
  </si>
  <si>
    <t>275351216R00</t>
  </si>
  <si>
    <t>Bednění stěn základových patek odstranění</t>
  </si>
  <si>
    <t>bednění svislé nebo šikmé (odkloněné), půdorysně přímé nebo zalomené, stěn základových patek ve volných nebo zapažených jámách, rýhách, šachtách, včetně případných vzpěr,</t>
  </si>
  <si>
    <t>bednění pasů a patek : (83+73)*,7</t>
  </si>
  <si>
    <t>275354111R00</t>
  </si>
  <si>
    <t>Bednění základových patek a bloků zřízení bednění</t>
  </si>
  <si>
    <t>821-1</t>
  </si>
  <si>
    <t>275361821R00</t>
  </si>
  <si>
    <t>Výztuž základových patek z betonářské oceli 10 505(R)</t>
  </si>
  <si>
    <t>včetně distančních prvků</t>
  </si>
  <si>
    <t>2a,v.č.1,v.č.2</t>
  </si>
  <si>
    <t>Výztuž B500B ČSN 420139 žebírková ocel</t>
  </si>
  <si>
    <t>výztuž patek a pasů : 985,42*1,1/1000</t>
  </si>
  <si>
    <t>212810010RAC</t>
  </si>
  <si>
    <t>Trativody z flexibilních trubek lože ze štěrkopísku a obsyp z drceného kameniva, d 100 mm</t>
  </si>
  <si>
    <t>m</t>
  </si>
  <si>
    <t>AP-HSV</t>
  </si>
  <si>
    <t>Agregovaná položka</t>
  </si>
  <si>
    <t>POL2_</t>
  </si>
  <si>
    <t>Lože pro trativody, položení trubek, obsyp potrubí sypaninou z vhodných hornin, nebo materiálem připraveným podél výkopu ve vzdálenosti do 3 m od jeho kraje.  Bez výkopu rýhy.</t>
  </si>
  <si>
    <t>311112120RT3</t>
  </si>
  <si>
    <t>Stěny z betonových bednicích tvárnic a betonu šířky 200 mm, zálivka betonem C20/25</t>
  </si>
  <si>
    <t>(ztracené bednění) z betonových tvárnic a zálivka betonem,</t>
  </si>
  <si>
    <t>1a, 1b-02, 1b-03</t>
  </si>
  <si>
    <t>soklová zeď : 56*,75</t>
  </si>
  <si>
    <t>311321312R00</t>
  </si>
  <si>
    <t>Beton nadzákladových zdí železový třídy C 20/25</t>
  </si>
  <si>
    <t>nosných, výplňových, obkladových, půdních, štítových, poprsních apod. (bez výztuže), s pomocným lešením o výšce podlahy do 1900 mm a pro zatížení 1,5 kPa,</t>
  </si>
  <si>
    <t>obetonování záchytné jímky stěny : ,81*1,2</t>
  </si>
  <si>
    <t>spodní a vrchní deska : 2,25*,2*2</t>
  </si>
  <si>
    <t>311351101R00</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</si>
  <si>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</si>
  <si>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</si>
  <si>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6*1,5</t>
  </si>
  <si>
    <t>311351102R00</t>
  </si>
  <si>
    <t>Bednění nadzákladových zdí jednostranné odstranění</t>
  </si>
  <si>
    <t>311361921R00</t>
  </si>
  <si>
    <t>Výztuž nadzákladových zdí ze svařovaných sítí</t>
  </si>
  <si>
    <t>311361821R00</t>
  </si>
  <si>
    <t>Výztuž nadzákladových zdí z betonářské oceli 10 505(R)</t>
  </si>
  <si>
    <t>ocel B500B ČSN 420139, žebírková</t>
  </si>
  <si>
    <t xml:space="preserve">  soklová zeď : 57*4</t>
  </si>
  <si>
    <t xml:space="preserve">  56*2*2</t>
  </si>
  <si>
    <t>452*,89*1,1/1000</t>
  </si>
  <si>
    <t>317941121R00</t>
  </si>
  <si>
    <t>Osazení ocelových válcovaných nosníků na zdivu bez dodávky materiálu, výšky do 120 mm</t>
  </si>
  <si>
    <t>profilu I, nebo IE, nebo U, nebo UE, nebo L</t>
  </si>
  <si>
    <t>L 50x50x5 ve vratech : 5*3,77/1000</t>
  </si>
  <si>
    <t>342172155R00</t>
  </si>
  <si>
    <t>Montáž panelů stěnových z ocelového plechu s jádrem z tvrdé pěny, k ocelovým profilům, stěna jednoduchá, tloušťka 100 mm, skryté kotvení</t>
  </si>
  <si>
    <t>801-2</t>
  </si>
  <si>
    <t>s použitím zvedacího mechanizmu,</t>
  </si>
  <si>
    <t>Montáž PUR panelů včetně montáže lemovacích, ukončovacích a krajových prvků</t>
  </si>
  <si>
    <t>opláštění : 71*2</t>
  </si>
  <si>
    <t>118*2</t>
  </si>
  <si>
    <t>vrata : -20</t>
  </si>
  <si>
    <t>15411740R</t>
  </si>
  <si>
    <t>profil ocelový tenkostěnný otevřený válcovaný za studena tvar L; jakost S235 (11375); rovnoramenný; tl = 4,00 mm; a = 50,0 mm; b = 50,0 mm</t>
  </si>
  <si>
    <t xml:space="preserve">  L 50x50x5 ve vratech : 5*3,77/1000</t>
  </si>
  <si>
    <t>,01885*1,1</t>
  </si>
  <si>
    <t>2837000</t>
  </si>
  <si>
    <t>PUR panel tl.100mm dodávka</t>
  </si>
  <si>
    <t>PUR panel tl.100mm s požární odolností min. EW15 DP3, modul panelu 1000mm, skryté kotevní prvky</t>
  </si>
  <si>
    <t xml:space="preserve">  opláštění : 71*2</t>
  </si>
  <si>
    <t xml:space="preserve">  118*2</t>
  </si>
  <si>
    <t xml:space="preserve">  vrata : -20</t>
  </si>
  <si>
    <t>358*1,1</t>
  </si>
  <si>
    <t>283701</t>
  </si>
  <si>
    <t>Kotevní a spojovací prostředky PUR panelů do OK</t>
  </si>
  <si>
    <t>-20</t>
  </si>
  <si>
    <t>283702</t>
  </si>
  <si>
    <t>Lemovací, ukončovací a krajové prvky z plechu Al rš.300 v barvě PUR panelů</t>
  </si>
  <si>
    <t>631313611R00</t>
  </si>
  <si>
    <t xml:space="preserve">Mazanina z betonu prostého tl. přes 80 do 120 mm třídy C 16/20 ,  </t>
  </si>
  <si>
    <t>(z kameniva) hlazená dřevěným hladítkem</t>
  </si>
  <si>
    <t>podkladní mazanina : 203*,1</t>
  </si>
  <si>
    <t>631316211RT2</t>
  </si>
  <si>
    <t>Mazanina z betonu prostého speciální povrchové úpravy mazanin povrchový vsyp strojně hlazený, směsí s korundem</t>
  </si>
  <si>
    <t>631316231R00</t>
  </si>
  <si>
    <t xml:space="preserve">Mazanina z betonu prostého speciální povrchové úpravy mazanin hlazení strojně,  </t>
  </si>
  <si>
    <t>631315621RT2</t>
  </si>
  <si>
    <t>Mazanina z betonu vyztuženého tl. přes 120 do 240 mm třídy C 20/25, s rozptýlenou výztuží z ocelových vláken, v množství 20 kg / m3</t>
  </si>
  <si>
    <t>hlazená dřevěným hladítkem, s vytvořením dilatačních spár v mazanině uložením dočasného dilatačního profilu, s odstraněním dočasného profilu. Bez zaplnění spáry trvalým materiálem (634 60).</t>
  </si>
  <si>
    <t>203*,15</t>
  </si>
  <si>
    <t>631571001R00</t>
  </si>
  <si>
    <t>Násyp pod podlahy z kameniva z kameniva_x000D_
 z kameniva těženého 0-4 pro zpevnění podkladu</t>
  </si>
  <si>
    <t>štěrkový podsyp tl.250mm : 203*,25</t>
  </si>
  <si>
    <t>632451024R00</t>
  </si>
  <si>
    <t>Vyrovnávací potěr z cementové malty v pásu o průměrné (střední) tloušťce od 40 do 50 mm</t>
  </si>
  <si>
    <t>na zdivu jako podklad např. pod izolaci, na parapetech z prefabrikovaných dílců, pod oplechování apod., vodorovný nebo ve spádu do 15°, hlazený dřevěným hladítkem,</t>
  </si>
  <si>
    <t>soklová zeď ukončení potěrem : 56*,2</t>
  </si>
  <si>
    <t>634601111R00</t>
  </si>
  <si>
    <t>Zaplnění dilatačních spár v mazaninách tl. do 10 cm v šířce spáry do 10 mm</t>
  </si>
  <si>
    <t>50 % zasypání pískem a 50 % zalití asfaltem</t>
  </si>
  <si>
    <t>dilatační spáry výplň trvale pružným tmelem : 10,4*3</t>
  </si>
  <si>
    <t>19,4</t>
  </si>
  <si>
    <t>3,5*4</t>
  </si>
  <si>
    <t>vrata01</t>
  </si>
  <si>
    <t>Průmyslová sekční vrata 5000x4000mm D+M</t>
  </si>
  <si>
    <t>ks</t>
  </si>
  <si>
    <t>1b-06</t>
  </si>
  <si>
    <t>Průmyslová sekční vrata 5000x4000mm s elektropohonem, integrovaný vstup jednokřídlové dveře 1000x2000mm, 4kusy prosklení 640x340mm z čirého plastu, panely v provedení lamela-drážka, pohon vrat 400V/50Hz, připojení na rozvod NN, panely tl.40mm, dveře s nízkým prahem - kompletní dodávka a montáž</t>
  </si>
  <si>
    <t>1/O : 1</t>
  </si>
  <si>
    <t>893312111R00</t>
  </si>
  <si>
    <t>Šachty armaturní ze železového betonu se stropem z dílců, vnitřní půdorysné plochy do 1,5 m2</t>
  </si>
  <si>
    <t>827-1</t>
  </si>
  <si>
    <t>včetně osazení stropních desek, žebříku, mřížky na odvodňovací jímce a odpadní trouby délky do 1 m,</t>
  </si>
  <si>
    <t>4.1-01, 4.1-02</t>
  </si>
  <si>
    <t>Kompletní provedení armaturní železobetonové šachty včetně bednění a odbednění konstrukce, cena včetně zastropení, ocelového pochůzného poklopu s prostupem pro ovládání šoupěte, odvodnění a podlahové nerezové vpusti nízké zapuštění se sifonem 150x150mm ve dně šachty, hydroizolace, podkladního betonu a vyrovnávací vrstvy ze štěrkodrti, prostupů pro potrubí včetně utěsnění.</t>
  </si>
  <si>
    <t>893152111R00</t>
  </si>
  <si>
    <t>Montáž šachty vodoměrné a revizní plastové hranaté</t>
  </si>
  <si>
    <t>záchytná  jímka 1200x1200x1200mm : 1</t>
  </si>
  <si>
    <t>jimka01</t>
  </si>
  <si>
    <t>Záchytná jímka plastová 1200x1200x1200mm obsah jímky 1,70m3 vč.poklopu 500x500mm- dodávka, jímka z desek s žebry tl.80mm odolná vůči nebezpečným látkám</t>
  </si>
  <si>
    <t>919722111R00</t>
  </si>
  <si>
    <t>Dilatační spáry řezané v cementobetonovém krytu příčné, řezání spár šířky 2 až 5 mm</t>
  </si>
  <si>
    <t>822-1</t>
  </si>
  <si>
    <t>vyčištění spár po řezání, vyčištění spár před zálivkou a impregnace spár před zálivkou,</t>
  </si>
  <si>
    <t>dilatační spáry : 10,4*3</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</si>
  <si>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</si>
  <si>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</si>
  <si>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Objekt haly SO – 02, se vybaví 3 ks PHP, bude se jednat o práškové hasící přístroje s hasicí schopností 21 A, označení hlavních uzávěrů, značení únikových cest</t>
  </si>
  <si>
    <t>Hasicí přístroje budu rozmístěny rovnoměrně po požárním úseku, min. jeden PHP bude umístěn u únikových dveří na volné prostranství.</t>
  </si>
  <si>
    <t>vaha01</t>
  </si>
  <si>
    <t>Můstková váha do 1000kg/200 g 60x80 cm D+M</t>
  </si>
  <si>
    <t>1a</t>
  </si>
  <si>
    <t>Můstková váha do 1000kg/200 g 60x80 cm.</t>
  </si>
  <si>
    <t>Maximální váživost : 1000 kg</t>
  </si>
  <si>
    <t>Dílek vážení : 200g</t>
  </si>
  <si>
    <t>Jednotka : kg</t>
  </si>
  <si>
    <t>Rozměry : 600 x  800 mm</t>
  </si>
  <si>
    <t>Opěrka : ano</t>
  </si>
  <si>
    <t>Diplej : LCD, podsvícení</t>
  </si>
  <si>
    <t>Materiál  : rýhovaný plech</t>
  </si>
  <si>
    <t>Provozní teplota : -10°C - +40°C</t>
  </si>
  <si>
    <t>Doba provozu +/- 50 hodin</t>
  </si>
  <si>
    <t>Napájení : akumulátor/se sítě</t>
  </si>
  <si>
    <t>Hmotnost váhy : 24 kg</t>
  </si>
  <si>
    <t>941941031R00</t>
  </si>
  <si>
    <t>Montáž lešení lehkého pracovního řadového s podlahami šířky od 0,80 do 1,00 m, výšky do 10 m</t>
  </si>
  <si>
    <t>800-3</t>
  </si>
  <si>
    <t>včetně kotvení</t>
  </si>
  <si>
    <t>venkovní lešení pro montáž opláštění, krytiny atd. : (66+124)*2</t>
  </si>
  <si>
    <t>941941191R00</t>
  </si>
  <si>
    <t>Montáž lešení lehkého pracovního řadového s podlahami příplatek za každý další i započatý měsíc použití lešení_x000D_
 šířky šířky od 0,80 do 1,00 m a výšky do 10 m</t>
  </si>
  <si>
    <t>941941831R00</t>
  </si>
  <si>
    <t>Demontáž lešení lehkého řadového s podlahami šířky od 0,8 do 1 m, výšky do 10 m</t>
  </si>
  <si>
    <t>941955004R00</t>
  </si>
  <si>
    <t>Lešení lehké pracovní pomocné pomocné, o výšce lešeňové podlahy přes 2,5 do 3,5 m</t>
  </si>
  <si>
    <t>711171559RT3</t>
  </si>
  <si>
    <t>Provedení izolace proti zemní vlhkosti termoplasty vodorovné, volně položené, fólie z PVC, tloušťky 1,5 mm</t>
  </si>
  <si>
    <t>800-711</t>
  </si>
  <si>
    <t>PE folie odolná proti nebezpečným látkám : 214</t>
  </si>
  <si>
    <t>711191171RT2</t>
  </si>
  <si>
    <t>Provedení izolace proti zemní vlhkosti ostatní vodorovné uložení, podkladní textilie, 300 g/m2</t>
  </si>
  <si>
    <t>214*2</t>
  </si>
  <si>
    <t>998711202R00</t>
  </si>
  <si>
    <t>Přesun hmot pro izolace proti vodě svisle do 12 m</t>
  </si>
  <si>
    <t>50 m vodorovně měřeno od těžiště půdorysné plochy skládky do těžiště půdorysné plochy objektu</t>
  </si>
  <si>
    <t>713191221R00</t>
  </si>
  <si>
    <t>Izolace tepelné běžných konstrukcí - doplňky obložení stěn pásky 100 mm, včetně dodávky materiálu</t>
  </si>
  <si>
    <t>800-713</t>
  </si>
  <si>
    <t>obvodová dilatace : 55</t>
  </si>
  <si>
    <t>721176102R00</t>
  </si>
  <si>
    <t>Potrubí HT připojovací vnější průměr D 40 mm, tloušťka stěny 1,8 mm, DN 40</t>
  </si>
  <si>
    <t>včetně tvarovek, objímek. Bez zednických výpomocí.</t>
  </si>
  <si>
    <t>Cena včetně napojení na drenáže redukcí 40/100</t>
  </si>
  <si>
    <t>odtokové potrubí od vpustí : 3</t>
  </si>
  <si>
    <t>721176103R00</t>
  </si>
  <si>
    <t>Potrubí HT připojovací vnější průměr D 50 mm, tloušťka stěny 1,8 mm, DN 50</t>
  </si>
  <si>
    <t>odtokové potrubí od vpusti do záchytné jímky : 2</t>
  </si>
  <si>
    <t>721194104R00</t>
  </si>
  <si>
    <t>Zřízení přípojek na potrubí D 40 mm, materiál ve specifikaci</t>
  </si>
  <si>
    <t>vyvedení a upevnění odpadních výpustek,</t>
  </si>
  <si>
    <t>721194105R00</t>
  </si>
  <si>
    <t>Zřízení přípojek na potrubí D 50 mm, materiál ve specifikaci</t>
  </si>
  <si>
    <t>721242110RT2</t>
  </si>
  <si>
    <t>Lapač střešních splavenin D 125 mm, s otáč.kul.kloubem na odtoku, s košem , se suchou a nezámr.klapkou,čistícím víčkem a vylam.těs. kroužky pro připoj.potrub.svodů D 75, 90, 100 a 110 mm, včetně dodávky materiálu</t>
  </si>
  <si>
    <t>72122</t>
  </si>
  <si>
    <t>Vpusť podlahová se zápach.uzávěr. HL 300</t>
  </si>
  <si>
    <t>Podlahová vpusť z nerezové oceli nízké zapuštění se zápachovou uzávěrou</t>
  </si>
  <si>
    <t>998721202R00</t>
  </si>
  <si>
    <t>Přesun hmot pro vnitřní kanalizaci v objektech výšky do 12 m</t>
  </si>
  <si>
    <t>722132114R00</t>
  </si>
  <si>
    <t>Potrubí z trubek ocel. uvnitř a vně pozinkovaných, pro sprinklery spojované lisováním D 22 mm, s 1,5 mm</t>
  </si>
  <si>
    <t>včetně tvarovek, bez zednických výpomocí,</t>
  </si>
  <si>
    <t>Cena včetně dodávky a montáže tvarovek a ukotvení do OK haly</t>
  </si>
  <si>
    <t>722132115R00</t>
  </si>
  <si>
    <t>Potrubí z trubek ocel. uvnitř a vně pozinkovaných, pro sprinklery spojované lisováním D 28 mm, s 1,5 mm</t>
  </si>
  <si>
    <t>požární voda : 3</t>
  </si>
  <si>
    <t>722190401R00</t>
  </si>
  <si>
    <t>Vyvedení a upevnění výpustek DN 15</t>
  </si>
  <si>
    <t>722221122R00</t>
  </si>
  <si>
    <t>Kohout kulový, výtokový (zahradní), vnější závit, mosazný, DN 15 x 20, PN 15, včetně dodávky materiálu</t>
  </si>
  <si>
    <t>722235143R00</t>
  </si>
  <si>
    <t>Kohout kulový s vypouštěním, mosazný, vnitřní-vnitřní závit, DN 25, PN 25, včetně dodávky materiálu</t>
  </si>
  <si>
    <t>722254114RM3</t>
  </si>
  <si>
    <t xml:space="preserve">Požární příslušenství skříň hydrantová s výzbrojí s konopnouí hadicí, skříň, naviják, kulový ventil G 3/4". Hadie pr, 25 mm délky 30 m, proudnice,  </t>
  </si>
  <si>
    <t>722259991R00</t>
  </si>
  <si>
    <t xml:space="preserve">Zkoušky a revize tlaková zkouška nástěnného požárního hydrantu </t>
  </si>
  <si>
    <t>722280106R00</t>
  </si>
  <si>
    <t>Tlakové zkoušky vodovodního potrubí do DN 32</t>
  </si>
  <si>
    <t>klapka</t>
  </si>
  <si>
    <t>Mezipřírubová klapka 5/4" s tyčí a ovládacím kolečkem D+M</t>
  </si>
  <si>
    <t>priruba</t>
  </si>
  <si>
    <t>Příruba 5/4" D+M</t>
  </si>
  <si>
    <t>998722202R00</t>
  </si>
  <si>
    <t>Přesun hmot pro vnitřní vodovod v objektech výšky do 12 m</t>
  </si>
  <si>
    <t>vodorovně do 50 m</t>
  </si>
  <si>
    <t>728618111R00</t>
  </si>
  <si>
    <t>Montáž ventilační turbíny bez dodávky, ., .</t>
  </si>
  <si>
    <t>800-728</t>
  </si>
  <si>
    <t>3/K : 2</t>
  </si>
  <si>
    <t>72801</t>
  </si>
  <si>
    <t>Venkovní žaluzie 4/K  D+M</t>
  </si>
  <si>
    <t>Venkovní žaluzie se sítí proti hmyzu velikost 200x200mm, vytvoření prostupu v obvodovém panelu, dodávka a montáž žaluzie</t>
  </si>
  <si>
    <t>4297269102R</t>
  </si>
  <si>
    <t>turbína ventilační komplet ze tří částí - plochá základna, nastavitelný kloub, rotační hlavice; pracuje na principu pohybu vzduchu bez potřeby elektrické energie; umístění plochá i šikmá střecha; provedení hliník, barva; pr.sacího hrdla 305 mm; k odvětrávání ventilačních šachet, digestoří; potřebné množství turbin plocha 0 až 140 m2 dva kusy, plocha 140 až 185 m2 tři kusy, plocha 185 až 275 m2 čtyři kusy; výška 250 mm, průměr 440 mm</t>
  </si>
  <si>
    <t>kpl</t>
  </si>
  <si>
    <t>Komplet ventilační turbíny  je složen ze tří částí:</t>
  </si>
  <si>
    <t>základna - slouží k uchycení ventilační turbíny na střechu</t>
  </si>
  <si>
    <t>krk - je stavitelný od 0 do 45 stupňů a slouží k velmi jednoduché instalaci dle sklonu střechy</t>
  </si>
  <si>
    <t>rotační hlavice - je složena z 21 speciálně tvarovaných lamel, rotujících na bezúdržbových ložiscích</t>
  </si>
  <si>
    <t>Ventilační turbína pracuje na principu pohybu vzduchu bez potřeby elektrické energie.</t>
  </si>
  <si>
    <t>Průměr sacího hrdla: 365 mm</t>
  </si>
  <si>
    <t>Materiál eloxovaný námořní  hliník se zvýšenou odolností, výměna vzduchu při rychlosti 5km/hod - 710m3.</t>
  </si>
  <si>
    <t>998728202R00</t>
  </si>
  <si>
    <t>Přesun hmot pro vzduchotechniku v objektech výšky do 12 m</t>
  </si>
  <si>
    <t>764908110R00</t>
  </si>
  <si>
    <t>Odpadní trouby kruhové, průměr 120 mm, z pozinkovaného plechu s povrchem z polyesteru, v barvě hnědé, dodávka a montáž</t>
  </si>
  <si>
    <t>800-764</t>
  </si>
  <si>
    <t>2/K : 6*2</t>
  </si>
  <si>
    <t>764908105R00</t>
  </si>
  <si>
    <t>Žlaby podokapní půlkruhové, z pozinkovaného plechu s povrchovou úpravou z polyesteru v barvě hnědé, průměr 150  mm, dodávka a montáž</t>
  </si>
  <si>
    <t>včetně háků, čel, rohů, rovných hrdel a dilatací</t>
  </si>
  <si>
    <t>1/K : 20,5+20,5</t>
  </si>
  <si>
    <t>764908102R00</t>
  </si>
  <si>
    <t>Ostatní prvky ke žlabům a odpadním troubám kotlík žlabový kónický, z lakovaného pozinkovaného plechu s povrchem z polyuretanu v barvě hnědé, pro žlab šířky 150 mm, dodávka a montáž</t>
  </si>
  <si>
    <t>1/K : 2</t>
  </si>
  <si>
    <t>998764202R00</t>
  </si>
  <si>
    <t>Přesun hmot pro konstrukce klempířské v objektech výšky do 12 m</t>
  </si>
  <si>
    <t>50 m vodorovně</t>
  </si>
  <si>
    <t>767392112R00</t>
  </si>
  <si>
    <t>Montáž krytiny střech plechem tvarovaným šroubováním</t>
  </si>
  <si>
    <t>800-767</t>
  </si>
  <si>
    <t>V položce spojovací a kotvící prostředky</t>
  </si>
  <si>
    <t>20,4*5,8*2</t>
  </si>
  <si>
    <t>767393103R00</t>
  </si>
  <si>
    <t>Montáž krytiny střech plechem tvarovaným Doplňkové práce pro montáže krytiny střech oplechování hřebene</t>
  </si>
  <si>
    <t>553449061R</t>
  </si>
  <si>
    <t>hřebenáč tupý úhel; ocelový plech, žárové zinkování; tl. 0,5 mm; povrch. úprava polyest. nátěr mat; l = 2 000 mm; rš = 440 mm</t>
  </si>
  <si>
    <t>hřebenáč materiál : 20,4*1,15</t>
  </si>
  <si>
    <t>55350682R</t>
  </si>
  <si>
    <t>profil ocelový trapézový tl. 0,70 mm; výška vlny 50,0 mm; pozink; délka 0,5 až 8 m; krycí š. 964 mm</t>
  </si>
  <si>
    <t/>
  </si>
  <si>
    <t>Trapézový plech min. tl.0,6mm, výška vlny 43mm, krycí šířka 950mm, ocel DX51 oboustranně galvanizovaná vrstvou zinku 275g/m2, krytina s antikondenzační úpravou z látky 95g/m2, absorpční kapacita 700g/m2</t>
  </si>
  <si>
    <t xml:space="preserve">  krytina : 20,4*5,8*2</t>
  </si>
  <si>
    <t>236,64*1,15</t>
  </si>
  <si>
    <t>998767202R00</t>
  </si>
  <si>
    <t>Přesun hmot pro kovové stavební doplňk. konstrukce v objektech výšky do 12 m</t>
  </si>
  <si>
    <t>M43-01</t>
  </si>
  <si>
    <t>Výroba ocelové konstrukce-dílenská výroba</t>
  </si>
  <si>
    <t>kg</t>
  </si>
  <si>
    <t>1a-výpis materiálu OK</t>
  </si>
  <si>
    <t>výroba na dílně a sestavení dílců, manipulace s materiálem, zabalení dílců do folie, veškerá vnitrostaveništní a mimostaveništní doprava, složení na stavbě</t>
  </si>
  <si>
    <t>výkaz materiálu OK : 6516,3</t>
  </si>
  <si>
    <t>M43-02</t>
  </si>
  <si>
    <t>Montáž ocelové konstrukce na stavbě vč.lešení</t>
  </si>
  <si>
    <t>šrouby, podložky, ostatní spojovací materiál : 162,9+325,8</t>
  </si>
  <si>
    <t>M43-03</t>
  </si>
  <si>
    <t>Spojovací prostředky</t>
  </si>
  <si>
    <t>Dodávka šroubů, podložek, matic a ostatního spojovacího materiálu</t>
  </si>
  <si>
    <t>M43-04</t>
  </si>
  <si>
    <t>Kotvení OK dle detailu A</t>
  </si>
  <si>
    <t>v.č.3</t>
  </si>
  <si>
    <t>Kotvení sloupu do patky-4ks kotev na patku.</t>
  </si>
  <si>
    <t>Vyvrtání a vyčištění otvoru, zasunutí ampule s chemickou kotvou, zavrtání pozinkované závitové tyče M24 s podložkou a maticí, podlití tmelem tl.30mm</t>
  </si>
  <si>
    <t>M43-05</t>
  </si>
  <si>
    <t>Kotvení OK dle detailu B</t>
  </si>
  <si>
    <t>Kotvení sloupu do patky-2ks kotev na patku.</t>
  </si>
  <si>
    <t>Vyvrtání a vyčištění otvoru, zasunutí ampule s chemickou kotvou, zavrtání pozinkované závitové tyče M20 s podložkou a maticí, podlití tmelem tl.30mm</t>
  </si>
  <si>
    <t>M43-06</t>
  </si>
  <si>
    <t>Kotvení OK dle detailu C</t>
  </si>
  <si>
    <t>M43-07</t>
  </si>
  <si>
    <t>Kotvení OK dle detailu D</t>
  </si>
  <si>
    <t>M43-08</t>
  </si>
  <si>
    <t>Otryskání dílců haly, nástřik základní barvou, dvojnásobné lakování</t>
  </si>
  <si>
    <t>133-00</t>
  </si>
  <si>
    <t>Konstrukční ocel - HEA140, HEA 160, HEA 180, IPE 300, PL5, PL8, CHS60,3X4, CHS76,1X4, dodávka vč.prořezu</t>
  </si>
  <si>
    <t>POL3_9</t>
  </si>
  <si>
    <t>dodávka oceli na konstrukci krovu</t>
  </si>
  <si>
    <t xml:space="preserve">  výkaz materiálu OK dodávka oceli : 6516,3</t>
  </si>
  <si>
    <t>6516,3*1,1</t>
  </si>
  <si>
    <t>JKSO:</t>
  </si>
  <si>
    <t>802.42</t>
  </si>
  <si>
    <t>haly pro komunální služby a osobní hygienu</t>
  </si>
  <si>
    <t>JKSO</t>
  </si>
  <si>
    <t xml:space="preserve"> m3</t>
  </si>
  <si>
    <t>svislá nosná konstrukce kovová</t>
  </si>
  <si>
    <t>JKSOChar</t>
  </si>
  <si>
    <t>JKSOAkce</t>
  </si>
  <si>
    <t>210220022R00</t>
  </si>
  <si>
    <t xml:space="preserve">Montáž uzemňovacího vedení v zemi, včetně svorek, propojení a izolace spojů, z drátů ocelových pozinkovaných  (FeZn), průměru do 10 mm,  </t>
  </si>
  <si>
    <t>POL1_9</t>
  </si>
  <si>
    <t>210220101R00</t>
  </si>
  <si>
    <t xml:space="preserve">Montáž svodového vodiče  FeZn průměr do 10 mm, Al průměr do 10 mm, Cu průměr do 8 mm, a podpěr,  </t>
  </si>
  <si>
    <t>210220301R00</t>
  </si>
  <si>
    <t>Montáž svorky hromosvodové do dvou šroubů</t>
  </si>
  <si>
    <t>210220302R00</t>
  </si>
  <si>
    <t>Montáž svorky hromosvodové nad dva šrouby</t>
  </si>
  <si>
    <t>210220372R00</t>
  </si>
  <si>
    <t xml:space="preserve">Montáž ochranného úhelníku,trubky, nebo lišty do zdiva,  </t>
  </si>
  <si>
    <t>210220401R00</t>
  </si>
  <si>
    <t xml:space="preserve">Označení svodu štítky plastovým, nebo smaltovaným,  </t>
  </si>
  <si>
    <t>Připojení svodů k uzemnění</t>
  </si>
  <si>
    <t>905      R00</t>
  </si>
  <si>
    <t>Hzs-revize provoz.souboru a st.obj.</t>
  </si>
  <si>
    <t>hod</t>
  </si>
  <si>
    <t>Prav.M</t>
  </si>
  <si>
    <t>HZS</t>
  </si>
  <si>
    <t>POL10_</t>
  </si>
  <si>
    <t>15615225R</t>
  </si>
  <si>
    <t>drát ocelový; tažený, měkký; pozink.; pr. 8,00 mm; jak. 11 343</t>
  </si>
  <si>
    <t>POL3_0</t>
  </si>
  <si>
    <t>160x0,4x1,05=67,20kg</t>
  </si>
  <si>
    <t>15615235R</t>
  </si>
  <si>
    <t>drát ocelový; tažený, měkký; pozink.; pr. 10,00 mm; jak. 11 343</t>
  </si>
  <si>
    <t>20x0,6x1,05=12,60kg</t>
  </si>
  <si>
    <t>35441460R</t>
  </si>
  <si>
    <t>podpěra vedení do zdiva na hmoždinku; provedení Fe/Zn</t>
  </si>
  <si>
    <t>35441560R</t>
  </si>
  <si>
    <t>podpěra vedení na plechové střechy; provedení Fe/Zn</t>
  </si>
  <si>
    <t>35441830R</t>
  </si>
  <si>
    <t>úhelník ochranný; l = 2 000 mm</t>
  </si>
  <si>
    <t>35441840R</t>
  </si>
  <si>
    <t>držák ochranného úhelníku do zdiva; provedení Fe/Zn; délka 250 mm</t>
  </si>
  <si>
    <t>35441846R</t>
  </si>
  <si>
    <t>štítek označení, plast</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</si>
  <si>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</si>
  <si>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</si>
  <si>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</si>
  <si>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</si>
  <si>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</si>
  <si>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</si>
  <si>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</si>
  <si>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</si>
  <si>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210010023R00</t>
  </si>
  <si>
    <t xml:space="preserve">Montáž trubky tuhé včetně příslušenství (kolena, přípojky atd.), z PVC, uložené pevně, průměr 29 mm,  ,  </t>
  </si>
  <si>
    <t>210100001R00</t>
  </si>
  <si>
    <t>Ukončení vodičů  v rozvaděči včetně zapojení a vodičové koncovky,  , průřez do 2,5 mm2</t>
  </si>
  <si>
    <t>210111062R00</t>
  </si>
  <si>
    <t>Montáž zásuvky domovní nástěnné včetně zapojení, 380 V, provedení 3P+N+PE, 16 A</t>
  </si>
  <si>
    <t>210810005R00</t>
  </si>
  <si>
    <t>Montáž kabelu CYKY 750 V, 3 x 1,5 mm2, volně uloženého</t>
  </si>
  <si>
    <t>210810015R00</t>
  </si>
  <si>
    <t>Montáž kabelu CYKY 750 V, 5 x 1,5 mm2, volně uloženého</t>
  </si>
  <si>
    <t>210810045R00</t>
  </si>
  <si>
    <t>Montáž kabelu CYKY 750 V, 3 x 1,5 mm2, pevně uloženého</t>
  </si>
  <si>
    <t>Drátěný ocelový žlab šířky 50mm upevněný na ocelovou konstrukci haly</t>
  </si>
  <si>
    <t>R02</t>
  </si>
  <si>
    <t>Rozvadeč R2 dodávka a montáž</t>
  </si>
  <si>
    <t>Obsah dle přílohy č.SO02-D.1.4.2-01</t>
  </si>
  <si>
    <t>R03</t>
  </si>
  <si>
    <t>Svítidlo zářivkové průmyslové 2x58W, PC kryt, IP66 na ocelovém nosném laně, dodávka + montáž, vč.upevňovacího materiálu (ocelové lano, kotevní oka, napínáky)</t>
  </si>
  <si>
    <t>R04</t>
  </si>
  <si>
    <t>Svítidlo nást venkovNÍ LED 50W s PIR čidlem, IP54 dodávka a montáž</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</si>
  <si>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</si>
  <si>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</si>
  <si>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120x1,05=126,00m</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</si>
  <si>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</si>
  <si>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</si>
  <si>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5x1,05=5,25m</t>
  </si>
  <si>
    <t>34571093R</t>
  </si>
  <si>
    <t>trubka tuhá hrdlová, elektroinstalační; mat. PVC samozhášivé; vnější pr.= 32,0 mm; vnitřní pr.= 28,6 mm; mech.odolnost nízká; mezní hodnota zatížení 320 N/5 cm; teplot.rozsah -25 až 60 °C; stupeň hořlavosti A1-F; použití: vyhovuje zkoušce odolnosti plamene. lze montovat do prostoru nebezpečné zóny 2 v prostředí s nebezpečím výbuchu; délka l = 3 m</t>
  </si>
  <si>
    <t>10x1,05=10,50m</t>
  </si>
  <si>
    <t>R05</t>
  </si>
  <si>
    <t>Ocelový drátěný žlab 50x50mm</t>
  </si>
  <si>
    <t>R06</t>
  </si>
  <si>
    <t>Pětipólová zásuvka 400V 3x16A, nástěnná venkovní</t>
  </si>
  <si>
    <t>111201102R00</t>
  </si>
  <si>
    <t>Odstranění křovin a stromů o průměru do 10 cm při celkové ploše přes 1 000 do 10 000 m2</t>
  </si>
  <si>
    <t>s odstraněním kořenů a s případným nutným odklizením křovin a stromů na hromady na vzdálenost do 50 m nebo s naložením na dopravní prostředek, do sklonu terénu 1 : 5,</t>
  </si>
  <si>
    <t>2145</t>
  </si>
  <si>
    <t>111201401R00</t>
  </si>
  <si>
    <t>Spálení odstraněných křovin a stromů o průměru kmene do 100 mm, na hromadách, pro jakoukoliv plochu</t>
  </si>
  <si>
    <t>Včetně očištění spáleniště, uložení popela a zbytků na hromadu.</t>
  </si>
  <si>
    <t>111201501R00</t>
  </si>
  <si>
    <t>Spálení větví o průměru kmene přes 100 mm, na hromadách, pro všechny druhy stromů</t>
  </si>
  <si>
    <t>112101102R00</t>
  </si>
  <si>
    <t>Kácení stromů listnatých_x000D_
 o průměru kmene přes 300 do 500 mm</t>
  </si>
  <si>
    <t>s odřezáním kmene a odvětvením, včetně případného odklizení kmene a větví na oddělené hromady na vzdálenost do 50 m nebo s naložením na dopravní prostředek,</t>
  </si>
  <si>
    <t>Nařezání kmenů na kusy pro ruční manipulaci</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</si>
  <si>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</si>
  <si>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</si>
  <si>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</si>
  <si>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112211112R00</t>
  </si>
  <si>
    <t>Spálení pařezů na hromadách průměr přes 300 do 500 mm</t>
  </si>
  <si>
    <t>823-2</t>
  </si>
  <si>
    <t>120001101R00</t>
  </si>
  <si>
    <t>Ztížené vykopávky v horninách jakékoliv třídy</t>
  </si>
  <si>
    <t>příplatek k cenám vykopávek za ztížení vykopávky v blízkosti podzemního vedení nebo výbušnin v horninách jakékoliv třídy,</t>
  </si>
  <si>
    <t xml:space="preserve">  odkopávky celkem : 10091,08</t>
  </si>
  <si>
    <t>5% kubatury : 10091,08*,05</t>
  </si>
  <si>
    <t>122202204R00</t>
  </si>
  <si>
    <t>Odkopávky a prokopávky pro silnice v hornině 3 přes 10 000 m3</t>
  </si>
  <si>
    <t>s přemístěním výkopku v příčných profilech na vzdálenost do 15 m nebo s naložením na dopravní prostředek.</t>
  </si>
  <si>
    <t>1a, 1b-01, 1b-02, 1b-03, 1b-04</t>
  </si>
  <si>
    <t>10091,08</t>
  </si>
  <si>
    <t>122202209R00</t>
  </si>
  <si>
    <t>Odkopávky a prokopávky pro silnice v hornině 3 příplatek za lepivost horniny</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</si>
  <si>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</si>
  <si>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</si>
  <si>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</si>
  <si>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zářez pro podklad pod podkladní beton opěrky : 440*,1</t>
  </si>
  <si>
    <t>zářez pro podkladní beton opěrky : 440*,1</t>
  </si>
  <si>
    <t>131201119R00</t>
  </si>
  <si>
    <t xml:space="preserve">Hloubení nezapažených jam a zářezů příplatek za lepivost, v hornině 3,  </t>
  </si>
  <si>
    <t>odkopávky na mezideponii v prostoru SD : 10091,08</t>
  </si>
  <si>
    <t>zářez pro podklad základů opěrky na mezideponii v prostoru SD : 2*44</t>
  </si>
  <si>
    <t>162301412R00</t>
  </si>
  <si>
    <t>Vodorovné přemístění větví, kmenů, nebo pařezů kmenů stromů listnatých, průměru kmene přes 300 do 500 mm, na vzdálenost do 5 000 m</t>
  </si>
  <si>
    <t xml:space="preserve"> s naložením, složením a dopravou,</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</si>
  <si>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</si>
  <si>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</si>
  <si>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</si>
  <si>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Zhutněný násyp po vrstvách max.250mm, použit bude přebytečný výkopek</t>
  </si>
  <si>
    <t>zhutněné násypy okolo opěrek : 210,2</t>
  </si>
  <si>
    <t>odkopávky ze zářezu pro podklad základů opěrky na trvalé skládce : 2*44</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</si>
  <si>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</si>
  <si>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</si>
  <si>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</si>
  <si>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okolo opěrky : 95*,253</t>
  </si>
  <si>
    <t>175101209R00</t>
  </si>
  <si>
    <t>Obsyp objektů příplatek za prohození sypaniny</t>
  </si>
  <si>
    <t>180402111R00</t>
  </si>
  <si>
    <t>Založení trávníku parkový trávník, výsevem, v rovině nebo na svahu do 1:5</t>
  </si>
  <si>
    <t>823-1</t>
  </si>
  <si>
    <t>na půdě předem připravené s pokosením, naložením, odvozem odpadu do 20 km a se složením,</t>
  </si>
  <si>
    <t>S5 zelené plochy : 250</t>
  </si>
  <si>
    <t>180402112R00</t>
  </si>
  <si>
    <t>Založení trávníku parkový trávník, výsevem, na svahu přes 1:5 do 1:2</t>
  </si>
  <si>
    <t>S6 zelené plochy : 1050</t>
  </si>
  <si>
    <t>181101101R00</t>
  </si>
  <si>
    <t>Úprava pláně v zářezech v hornině 1 až 4, bez zhutnění</t>
  </si>
  <si>
    <t>S1 : 1610</t>
  </si>
  <si>
    <t>S2 : 710</t>
  </si>
  <si>
    <t>S3 : 860</t>
  </si>
  <si>
    <t>S4 : 65</t>
  </si>
  <si>
    <t>vyrovnávací vrstva pod příkopové tvárnice : 130*,8</t>
  </si>
  <si>
    <t>vyrovnávací vrstva přídlažba+obrubníky : (36+10+180+4)*,3</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</si>
  <si>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</si>
  <si>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</si>
  <si>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</si>
  <si>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182101101R00</t>
  </si>
  <si>
    <t>Svahování v zářezech v hornině 1 až 4</t>
  </si>
  <si>
    <t>trvalých svahů do projektovaných profilů s potřebným přemístěním výkopku při svahování v zářezech,</t>
  </si>
  <si>
    <t>182301132R00</t>
  </si>
  <si>
    <t>Rozprostření a urovnání ornice ve svahu v souvislé ploše přes 500 m2, tloušťka vrstvy přes 100 do 150 mm</t>
  </si>
  <si>
    <t>s případným nutným přemístěním hromad nebo dočasných skládek na místo potřeby ze vzdálenosti do 30 m, ve svahu sklonu přes 1 : 5,</t>
  </si>
  <si>
    <t>183101115R00</t>
  </si>
  <si>
    <t>Hloubení jamek bez výměny půdy v rovině objem přes 0,125 do 0,4 m3</t>
  </si>
  <si>
    <t>pro vysazování rostlin v hornině 1 až 4 bez výměny půdy, s případným naložením přebytečných výkopků na dopravní prostředek, s odvozem na vzdálenost do 20 km a se složením,</t>
  </si>
  <si>
    <t>183403111R00</t>
  </si>
  <si>
    <t>Obdělávání půdy nakopáním přes 50 do 100 mm, v rovině nebo na svahu 1:5</t>
  </si>
  <si>
    <t>183403114R00</t>
  </si>
  <si>
    <t>Obdělávání půdy kultivátorováním, v rovině nebo na svahu 1:5</t>
  </si>
  <si>
    <t>183403115R00</t>
  </si>
  <si>
    <t>Obdělávání půdy kultivátorováním, na svahu přes 1:5 do 1:2</t>
  </si>
  <si>
    <t>183403153R00</t>
  </si>
  <si>
    <t>Obdělávání půdy hrabáním, v rovině nebo na svahu 1:5</t>
  </si>
  <si>
    <t>183403211R00</t>
  </si>
  <si>
    <t>Obdělávání půdy nakopáním přes 50 do 100 mm, na svahu přes 1:5 do 1:2</t>
  </si>
  <si>
    <t>183403253R00</t>
  </si>
  <si>
    <t>Obdělávání půdy hrabáním, na svahu přes 1:5 do 1:2</t>
  </si>
  <si>
    <t>S5 zelené plochy : 1050</t>
  </si>
  <si>
    <t>184102116R00</t>
  </si>
  <si>
    <t xml:space="preserve">Výsadba dřevin s balem průměr přes 600 do 800 mm, v rovině nebo na svahu do 1:5,  </t>
  </si>
  <si>
    <t>do předem vyhloubené jamky se zalitím,</t>
  </si>
  <si>
    <t>184202112R00</t>
  </si>
  <si>
    <t>Ukotvení dřevin průměr do 100 mm, délka do 3 m</t>
  </si>
  <si>
    <t>třemi a více kůly, s ochranou proti poškození v místě vzepření, (příloha č. 8) při  průměru kůlů do 10 cm,</t>
  </si>
  <si>
    <t>184802111R00</t>
  </si>
  <si>
    <t>Chemické odplevelení půdy před založením kultury postřikem naširoko, v rovině nebo na svahu do 1:5</t>
  </si>
  <si>
    <t>nebo trávníku nebo zpevněných ploch o výměře jednotlivě přes 20 m2,</t>
  </si>
  <si>
    <t>184802211R00</t>
  </si>
  <si>
    <t>Chemické odplevelení půdy před založením kultury postřikem naširoko, na svahu přes 1:5 do 1:2</t>
  </si>
  <si>
    <t>184921094R00</t>
  </si>
  <si>
    <t>Mulčování tloušťka přes 50 do 100 mm, na svahu přes 1:5 do 1:2</t>
  </si>
  <si>
    <t>vysazených rostlin s případným naložením odpadu na dopravní prostředek, s odvezením do 20 km a se složením,</t>
  </si>
  <si>
    <t>185802113R00</t>
  </si>
  <si>
    <t>Hnojení umělým hnojivem naširoko, v rovině nebo na svahu do 1:5</t>
  </si>
  <si>
    <t>půdy nebo trávníku s rozprostřením nebo s rozdělením hnojiva,</t>
  </si>
  <si>
    <t>S5 zelené plochy : ,04</t>
  </si>
  <si>
    <t>185802123R00</t>
  </si>
  <si>
    <t>Hnojení umělým hnojivem naširoko, na svahu přes 1:5 do 1:2</t>
  </si>
  <si>
    <t>S6 zelené plochy : ,168</t>
  </si>
  <si>
    <t>185804312R00</t>
  </si>
  <si>
    <t xml:space="preserve">Zalití rostlin vodou plocha přes 20 m2,  </t>
  </si>
  <si>
    <t>185851111R00</t>
  </si>
  <si>
    <t>Dovoz vody pro zálivku rostlin dovoz vody pro zálivku rostlin na vzdálenost do 6000 m</t>
  </si>
  <si>
    <t>00572400R</t>
  </si>
  <si>
    <t>směs travní parková, pro běžnou zátěž</t>
  </si>
  <si>
    <t>S5 zelené plochy : 250*,03</t>
  </si>
  <si>
    <t>S6 zelené plochy : 1050*,05</t>
  </si>
  <si>
    <t>02650</t>
  </si>
  <si>
    <t>Olše lepkavá - Alnus glutinosa ok 12-14</t>
  </si>
  <si>
    <t>02656032R</t>
  </si>
  <si>
    <t>dřevina listnatá Javor; Acer campestre; obvod kmene 10-12 cm; kontejner 35 l; vysokokmen</t>
  </si>
  <si>
    <t>026560361R</t>
  </si>
  <si>
    <t>dřevina listnatá Javor; Acer pseudoplatanus; obvod kmene 18-20 cm; kontejner 45-500 l; vysokokmen</t>
  </si>
  <si>
    <t>02656049R</t>
  </si>
  <si>
    <t>dřevina listnatá Lípa; Tilia cordata; obvod kmene 20-25 cm; s balem (textilie+pletivo); vysokokmen</t>
  </si>
  <si>
    <t>08211320R</t>
  </si>
  <si>
    <t>vodné pro vodu pitnou</t>
  </si>
  <si>
    <t>10364200R</t>
  </si>
  <si>
    <t>ornice pro pozemkové úpravy</t>
  </si>
  <si>
    <t>Nákup ornice vč. dopravy a naložení</t>
  </si>
  <si>
    <t>S5 zelené plochy : 250*,15</t>
  </si>
  <si>
    <t>S6 zelené plochy : 1050*,15</t>
  </si>
  <si>
    <t>10391100R</t>
  </si>
  <si>
    <t>kůra mulčovací; balení volně loženo</t>
  </si>
  <si>
    <t>25191158R</t>
  </si>
  <si>
    <t>hnojivo dusíkaté</t>
  </si>
  <si>
    <t>Kg</t>
  </si>
  <si>
    <t>S5 zelené plochy : 40</t>
  </si>
  <si>
    <t>S6 zelené plochy : 168</t>
  </si>
  <si>
    <t>25234000.AR</t>
  </si>
  <si>
    <t>herbicid totální; účinná látka izopropylaminová sůl glyphosatu; hubení vytrvalých plevelů</t>
  </si>
  <si>
    <t>l</t>
  </si>
  <si>
    <t>S5 zelené plochy : 250*,001</t>
  </si>
  <si>
    <t>S6 zelené plochy : 1050*,001</t>
  </si>
  <si>
    <t>583418064R</t>
  </si>
  <si>
    <t>kamenivo přírodní drcené frakce 16,0 až 32,0 mm; třída B</t>
  </si>
  <si>
    <t>Nákup materiálu vč.dopravy a naložení</t>
  </si>
  <si>
    <t>drenáž okolo opěrky : 95*,253*2</t>
  </si>
  <si>
    <t>60850016R</t>
  </si>
  <si>
    <t>kůl vyvazovací l = 250,0 cm; průměr 80 mm; impregnace; jeden konec fazeta; druhý konec špice</t>
  </si>
  <si>
    <t>60850030R</t>
  </si>
  <si>
    <t>příčka spojovací půlkulatá; l = 50,0 cm; průměr 80 mm; impregnace; jeden konec rovně zaříznutý; druhý konec rovně zaříznutý</t>
  </si>
  <si>
    <t>211971110R00</t>
  </si>
  <si>
    <t xml:space="preserve">Zřízení opláštění odvod. žeber z geotextilie o sklonu do 1:2,5,  </t>
  </si>
  <si>
    <t>v rýze nebo v zářezu se stěnami,</t>
  </si>
  <si>
    <t>geotextilie u drenáže opěrky : (107+22)*1,2</t>
  </si>
  <si>
    <t>212312111R00</t>
  </si>
  <si>
    <t>Lože pro trativody z betonu prostého</t>
  </si>
  <si>
    <t>trativod v komunikaci : 65*,3*,05</t>
  </si>
  <si>
    <t>212971110R00</t>
  </si>
  <si>
    <t xml:space="preserve">Zřízení opláštění odvod. trativodů z geotextilie o sklonu do 2,5,  </t>
  </si>
  <si>
    <t>opláštění drenáže : 65*,8</t>
  </si>
  <si>
    <t>podklad pod podkladní beton opěrky : 440*,1</t>
  </si>
  <si>
    <t>podkladní beton opěrky : 440*,1</t>
  </si>
  <si>
    <t>273351215R00</t>
  </si>
  <si>
    <t>Bednění stěn základových desek zřízení</t>
  </si>
  <si>
    <t>svislé nebo šikmé (odkloněné) , půdorysně přímé nebo zalomené, stěn základových desek ve volných nebo zapažených jámách, rýhách, šachtách, včetně případných vzpěr,</t>
  </si>
  <si>
    <t>bednění podkladního betonu : 274*,15</t>
  </si>
  <si>
    <t>273351216R00</t>
  </si>
  <si>
    <t>Bednění stěn základových desek odstranění</t>
  </si>
  <si>
    <t>274321611R00</t>
  </si>
  <si>
    <t>Beton základových pasů železový třídy C 30/37</t>
  </si>
  <si>
    <t>včetně dodávky a uložení betonu, bez výztuže</t>
  </si>
  <si>
    <t>Beton C30/37 XC2</t>
  </si>
  <si>
    <t>základový pas : 117</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</si>
  <si>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</si>
  <si>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</si>
  <si>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</si>
  <si>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základový pas : 268*,45</t>
  </si>
  <si>
    <t>274351216R00</t>
  </si>
  <si>
    <t>Bednění stěn základových pasů odstranění</t>
  </si>
  <si>
    <t>1a, 2b-01</t>
  </si>
  <si>
    <t>Trativody z PVC drenážních flexibilních trubek, lože a obsyp z kameniva, veškeré zemní práce, včetně napojení do dešťové kanalizace</t>
  </si>
  <si>
    <t>212850001RA0</t>
  </si>
  <si>
    <t>Drenáž podél základu objektu z  drenážních trub, d 100 mm</t>
  </si>
  <si>
    <t>včetně betonového lože C 16/20, obsypu kamenivem, ochranné geotextilie a revizní šachty</t>
  </si>
  <si>
    <t>drenáž okolo opěrky : 95</t>
  </si>
  <si>
    <t>vyústění přes opěrku : 7*,5</t>
  </si>
  <si>
    <t>311321412R00</t>
  </si>
  <si>
    <t>Beton nadzákladových zdí železový třídy C 30/37</t>
  </si>
  <si>
    <t>Položka obsahuje náklady na dodávku a uložení betonu do připravené konstrukce. Bednění a výztuž se oceňují samostatně. V položce jsou započteny i náklady na pomocné lešení o výšce podlahy do 1,90 m a pro zatížení do 1,5 kPa. Položka se používá i pro zdivo výplňové, obkladové, půdní, nadstřešní, poprsní, římsové apod.</t>
  </si>
  <si>
    <t>Cena včetně dilatačních spár (15,6m), smršťovacích profilů (22ks), prostupů pro odvodnění (5ks)</t>
  </si>
  <si>
    <t>311351105R00</t>
  </si>
  <si>
    <t>Bednění nadzákladových zdí oboustranné za každou stranu zřízení</t>
  </si>
  <si>
    <t>260*1,8</t>
  </si>
  <si>
    <t>311351106R00</t>
  </si>
  <si>
    <t>Bednění nadzákladových zdí oboustranné za každou stranu odstranění</t>
  </si>
  <si>
    <t>622901112R00</t>
  </si>
  <si>
    <t>Ubroušení výstupků betonu po odbednění stěn</t>
  </si>
  <si>
    <t>do roviny povrchu, s případným ojedinělým zahlazením míst cementovou maltou,</t>
  </si>
  <si>
    <t>451971111R00</t>
  </si>
  <si>
    <t>Položení podkladní vrstvy z geotextilie položení vrstvy z geotextilie, uchycení v terénu sponami z betonářské oceli a za plůtky hřeby</t>
  </si>
  <si>
    <t>831-2</t>
  </si>
  <si>
    <t>v rovině nebo ve svahu, s přesahem jednotlivých pásů 150 mm, s uchycením v terénu sponami z betonářské oceli</t>
  </si>
  <si>
    <t>Svah 1:1,5</t>
  </si>
  <si>
    <t>673131291R</t>
  </si>
  <si>
    <t>geotextilie kokosová, juta; funkce protierozní, mulčovací; plošná hmotnost 350 g/m2</t>
  </si>
  <si>
    <t>S6 zelené plochy : 1050*1,2</t>
  </si>
  <si>
    <t>561471120R00</t>
  </si>
  <si>
    <t>Zřízení podkladu ze zeminy stabil. vápnem Road Mix tloušťka po zhutnění 300 mm</t>
  </si>
  <si>
    <t>bez přidání vylepšovacího materiálu, s rozprostřením, promísením, vlhčením, zhutněním, ošetřením vodou, popř. s rozrytím</t>
  </si>
  <si>
    <t>Promísení zeminy, rozprostření, vlhčení, zhutnění, ošetření vodou, v položce 17,7Kg/m3  vápna</t>
  </si>
  <si>
    <t>přesahy : 300</t>
  </si>
  <si>
    <t>564831111R00</t>
  </si>
  <si>
    <t>Podklad ze štěrkodrti s rozprostřením a zhutněním frakce 0-63 mm, tloušťka po zhutnění 100 mm</t>
  </si>
  <si>
    <t>1a, 1b-01, 1b-02, 1b-03, 1b-04B.STZ+D.2+D.3</t>
  </si>
  <si>
    <t xml:space="preserve">  příkopová tvárnice : 130</t>
  </si>
  <si>
    <t xml:space="preserve">  přídlažba : 36</t>
  </si>
  <si>
    <t xml:space="preserve">  nájezdový obrubník 15/15 : 10</t>
  </si>
  <si>
    <t xml:space="preserve">  silniční obrubník 15/25 : 180</t>
  </si>
  <si>
    <t xml:space="preserve">  záhonový obrubník : 4</t>
  </si>
  <si>
    <t>Mezisoučet</t>
  </si>
  <si>
    <t>564851111R00</t>
  </si>
  <si>
    <t>Podklad ze štěrkodrti s rozprostřením a zhutněním frakce 0-63 mm, tloušťka po zhutnění 150 mm</t>
  </si>
  <si>
    <t>564861111R00</t>
  </si>
  <si>
    <t>Podklad ze štěrkodrti s rozprostřením a zhutněním frakce 0-63 mm, tloušťka po zhutnění 200 mm</t>
  </si>
  <si>
    <t>564871111R00</t>
  </si>
  <si>
    <t>Podklad ze štěrkodrti s rozprostřením a zhutněním frakce 0-63 mm, tloušťka po zhutnění 250 mm</t>
  </si>
  <si>
    <t>564871111RT4</t>
  </si>
  <si>
    <t>567122111R00</t>
  </si>
  <si>
    <t>Podklad z kameniva zpevněného cementem SC C8/10, tloušťka po zhutnění 120 mm</t>
  </si>
  <si>
    <t>bez dilatačních spár, s rozprostřením a zhutněním, ošetřením povrchu podkladu vodou</t>
  </si>
  <si>
    <t>568111111R00</t>
  </si>
  <si>
    <t>Vyztužení podkladní vrstvy z geotextilie, sklon povrchu do 1:5, role šířky 3 m</t>
  </si>
  <si>
    <t>S4 : 75</t>
  </si>
  <si>
    <t>573211112R00</t>
  </si>
  <si>
    <t>Postřik živičný spojovací bez posypu kamenivem z asfaltu silničního, v množství 0,2 kg/m2</t>
  </si>
  <si>
    <t>573231110R00</t>
  </si>
  <si>
    <t>Postřik živičný spojovací bez posypu kamenivem z emulze, v množství od 0,3 do 0,5 kg/m2</t>
  </si>
  <si>
    <t>577131111R00</t>
  </si>
  <si>
    <t>Beton asfaltový s rozprostřením a zhutněním v pruhu šířky do 3 m, ACO 11+, tloušťky 40 mm, plochy přes 1000 m2</t>
  </si>
  <si>
    <t>577151123R00</t>
  </si>
  <si>
    <t>Beton asfaltový s rozprostřením a zhutněním v pruhu šířky do 3 m, ACL 16+, tloušťky 60 mm, plochy přes 1000 m2</t>
  </si>
  <si>
    <t>581131111R00</t>
  </si>
  <si>
    <t>Kryt cementobetonový silničních komunikací skupiny 3 a 4, tloušťky 160 mm</t>
  </si>
  <si>
    <t>Cena včetně dilatací</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</si>
  <si>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</si>
  <si>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</si>
  <si>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</si>
  <si>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596291113R00</t>
  </si>
  <si>
    <t>Řezání zámkové dlažby tloušťky 80 mm</t>
  </si>
  <si>
    <t>59245030R</t>
  </si>
  <si>
    <t>dlažba betonová zámková, dvouvrstvá; kost; šedá; l = 200 mm; š = 165 mm; tl. 80,0 mm</t>
  </si>
  <si>
    <t xml:space="preserve">  S3 : 860</t>
  </si>
  <si>
    <t>860*1,03</t>
  </si>
  <si>
    <t>69366194.AR</t>
  </si>
  <si>
    <t>geotextilie PP; funkce drenážní, separační, výztužná, filtrační; plošná hmotnost 320 g/m2; tl. při 2 kPa 0,75 mm; tl. při 200 kPa 0,69 mm</t>
  </si>
  <si>
    <t xml:space="preserve">  S4 : 75</t>
  </si>
  <si>
    <t xml:space="preserve">  opláštění drenáže : 65*,8</t>
  </si>
  <si>
    <t xml:space="preserve">  geotextilie u drenáže opěrky : (107+22)*1,2</t>
  </si>
  <si>
    <t>281,8*1,2</t>
  </si>
  <si>
    <t>631571005R00</t>
  </si>
  <si>
    <t>Násyp pod podlahy z kameniva z kameniva_x000D_
 z kačírku frakce 22-32 mm</t>
  </si>
  <si>
    <t>S4 : 65*,1</t>
  </si>
  <si>
    <t>894411010RAF</t>
  </si>
  <si>
    <t>Šachty z betonových dílců vpusť uliční z dílců DN 450_x000D_
 s odkalištěm, hloubka 1,67 m, napojení DN 150, litinová mříž 500 x 500 mm 40 t</t>
  </si>
  <si>
    <t>kanalizační, obložením dna betonem C 25/30 z cementu portlandského nebo struskoportlandského, podkladní prstenec z prostého betonu C -/7,5 pod poklop do výšky 10 cm, dodávka a osazení poklopu litinového kruhového včetně rámu.</t>
  </si>
  <si>
    <t>Měrnou jednotkou je kus. Výška celé uliční vpusti je 1,80 m.</t>
  </si>
  <si>
    <t>897527   OA0</t>
  </si>
  <si>
    <t>VPUSŤ ODVOD ŽLABŮ Z BETON DÍLCŮ SV. ŠÍŘKY DO 500MM</t>
  </si>
  <si>
    <t>EXP 17</t>
  </si>
  <si>
    <t>Dodávka a montáž žlabové vpusti, litinová mříž 300x500 s rámem, pozinkovaný koš na listí, betonové prefabrikované dílce</t>
  </si>
  <si>
    <t>916561111R00</t>
  </si>
  <si>
    <t>Osazení záhonového obrubníku betonového do lože z betonu prostého C 12/15, s boční opěrou z betonu prostého</t>
  </si>
  <si>
    <t>se zřízením lože z betonu prostého C 12/15 tl. 80-100 mm</t>
  </si>
  <si>
    <t>záhonový obrubník : 4</t>
  </si>
  <si>
    <t>917862111R00</t>
  </si>
  <si>
    <t>Osazení silničního nebo chodníkového obrubníku stojatého, s boční opěrou z betonu prostého, do lože z betonu prostého C 12/15</t>
  </si>
  <si>
    <t>S dodáním hmot pro lože tl. 80-100 mm.</t>
  </si>
  <si>
    <t>nájezdový obrubník 15/15 : 10</t>
  </si>
  <si>
    <t>silniční obrubník 15/25 : 180</t>
  </si>
  <si>
    <t>917932111R00</t>
  </si>
  <si>
    <t>Osazení silniční přídlažby  z betonových dlaždic o rozměru 500x250 mm,  , lože z betonu C12/15, bez dodávky přídlažby</t>
  </si>
  <si>
    <t>přídlažba : 36</t>
  </si>
  <si>
    <t>918101111R00</t>
  </si>
  <si>
    <t>Lože pod obrubníky, krajníky nebo obruby z betonu prostého C 12/15</t>
  </si>
  <si>
    <t>z dlažebních kostek z betonu prostého</t>
  </si>
  <si>
    <t>vyrovnávací vrstva pod příkopové tvárnice : 130*,8*,15</t>
  </si>
  <si>
    <t>vyrovnávací vrstva přídlažba+obrubníky : (36+10+180+4)*,3*,1</t>
  </si>
  <si>
    <t>919721211R00</t>
  </si>
  <si>
    <t>Dilatační spáry vkládané vyplněné asfaltovou zálivkou</t>
  </si>
  <si>
    <t>v cementobetonovém krytu s odstraněním vložek, s vyčištěním a vyplněním spár</t>
  </si>
  <si>
    <t>919731123R00</t>
  </si>
  <si>
    <t>Zarovnání styčné plochy podkladu nebo krytu živičné, tloušťky přes 100 do 200 mm</t>
  </si>
  <si>
    <t>podél vybourané části komunikace nebo zpevněné plochy</t>
  </si>
  <si>
    <t>919735113R00</t>
  </si>
  <si>
    <t>Řezání stávajících krytů nebo podkladů živičných, hloubky přes 100 do 150 mm</t>
  </si>
  <si>
    <t>včetně spotřeby vody</t>
  </si>
  <si>
    <t>915000</t>
  </si>
  <si>
    <t>Popínavé rostliny u stěn haly</t>
  </si>
  <si>
    <t>Popínavé rostliny u stěn skladové haly.</t>
  </si>
  <si>
    <t>Rostlina Loubinec pětilistý  15 kusů - výkop jamky, výsadba, zalévání, hnojení, jednoduchá nosná konstrukce  ze svislých ocelových lanek kotvené u paty haly a u okapu haly</t>
  </si>
  <si>
    <t>92501</t>
  </si>
  <si>
    <t>Demontáž stávajícího oplocení, brány a závory</t>
  </si>
  <si>
    <t>Demontáž stávajícího oplocení, brány a závory, cena včetně odvozu uložení na skládce a poplatku.</t>
  </si>
  <si>
    <t>592162116.AR</t>
  </si>
  <si>
    <t>přídlažba silniční; beton; l = 500 mm; š = 250 mm; h = 80 mm; bílá</t>
  </si>
  <si>
    <t>36*2*1,03</t>
  </si>
  <si>
    <t>59217335R</t>
  </si>
  <si>
    <t>obrubník zahradní materiál beton; l = 1000,0 mm; š = 50,0 mm; h = 250,0 mm; barva šedá</t>
  </si>
  <si>
    <t>4*1,03</t>
  </si>
  <si>
    <t>59217460R</t>
  </si>
  <si>
    <t>obrubník silniční materiál beton; l = 1000,0 mm; š = 150,0 mm; h = 250,0 mm; barva šedá</t>
  </si>
  <si>
    <t>180*1,03</t>
  </si>
  <si>
    <t>59217476R</t>
  </si>
  <si>
    <t>obrubník silniční nájezdový; materiál beton; l = 1000,0 mm; š = 150,0 mm; h = 150,0 mm; barva šedá</t>
  </si>
  <si>
    <t>10*1,03</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</si>
  <si>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</si>
  <si>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</si>
  <si>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</si>
  <si>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opěrných zdí : 130*,4</t>
  </si>
  <si>
    <t>935112211R00</t>
  </si>
  <si>
    <t>Osazení příkopového žlabu se zřízením lože tl. 100 mm z betonu C 8/10, z betonových příkopových tvárnic, šířky přes 500 do 800 mm</t>
  </si>
  <si>
    <t>s vyplněním a zatřením spár cementovou maltou, se zřízením lože tl. 10 cm</t>
  </si>
  <si>
    <t>příkopová tvárnice : 130</t>
  </si>
  <si>
    <t>59227001R</t>
  </si>
  <si>
    <t>žlab odvodňovací beton; l = 295,5 mm; š = 665 mm; h = 155,0 mm; barva přírodní</t>
  </si>
  <si>
    <t xml:space="preserve">  příkopová tvárnice dodávka materiálu : 130</t>
  </si>
  <si>
    <t>130/,2955*1,05</t>
  </si>
  <si>
    <t>998225111R00</t>
  </si>
  <si>
    <t>Přesun hmot komunikací a letišť, kryt živičný jakékoliv délky objektu</t>
  </si>
  <si>
    <t>vodorovně do 200 m</t>
  </si>
  <si>
    <t>711111002RZ1</t>
  </si>
  <si>
    <t>Provedení izolace proti zemní vlhkosti natěradly za studena na ploše vodorovné nátěrem asfaltovým lakem, 1 x nátěr, včetně dodávky laku ALN</t>
  </si>
  <si>
    <t>izolace opěrných zdí : 203</t>
  </si>
  <si>
    <t>711112002RZ1</t>
  </si>
  <si>
    <t>Provedení izolace proti zemní vlhkosti natěradly za studena na ploše svislé, včetně pomocného lešení o výšce podlahy do 1900 mm a pro zatížení do 1,5 kPa. nátěrem asfaltovým lakem, 1x nátěr, včetně dodávky laku ALN</t>
  </si>
  <si>
    <t>izolace opěrných zdí : (107+22)*1,8</t>
  </si>
  <si>
    <t>711141559RY2</t>
  </si>
  <si>
    <t>Provedení izolace proti zemní vlhkosti pásy přitavením vodorovná, 1 vrstva, s dodávkou izolačního pásu se skleněnou nebo polyesterovou vložkou, s minerálním posypem</t>
  </si>
  <si>
    <t>711142559RY2</t>
  </si>
  <si>
    <t>Provedení izolace proti zemní vlhkosti pásy přitavením svislá, 1 vrstva, s dodávkou izolačního pásu se skleněnou nebo polyesterovou vložkou, s minerálním posypem</t>
  </si>
  <si>
    <t>998711201R00</t>
  </si>
  <si>
    <t>Přesun hmot pro izolace proti vodě svisle do 6 m</t>
  </si>
  <si>
    <t>767200001RA0</t>
  </si>
  <si>
    <t>Schodišťové zábradlí madlo, nátěr</t>
  </si>
  <si>
    <t>AP-PSV</t>
  </si>
  <si>
    <t>z trubek nebo tenkostěnných profilů do zdiva (10 kg/m zábradlí), dodávka a montáž dřevěných průběžných madel, nátěr zábradlí syntetický základní a dvojnásobný vrchní, nátěr madla lazurovacím lakem dvojnásobný s napuštěním.</t>
  </si>
  <si>
    <t>1a, 1b-05</t>
  </si>
  <si>
    <t>Zábradlí z uzavřených profilů 40x40x3, patní deska 150x150x10, kotvení chemickými kotvami M16/190, vyrovnávací vrstva z nízkoexpanzní malty pod patní desky, veškerá vnitrostaveništní a mimostaveništní doprava a manipulace se zábradlím.</t>
  </si>
  <si>
    <t>zábradlí : 15+15+18</t>
  </si>
  <si>
    <t>822.29</t>
  </si>
  <si>
    <t>komunikace pozemní ostatní</t>
  </si>
  <si>
    <t xml:space="preserve"> m2</t>
  </si>
  <si>
    <t>kryt (materiál konstrukce krytu) z kameniva obalovaného živicí</t>
  </si>
  <si>
    <t>V položce je zakalkulováno: zřízení uliční vpusti betonových dílců ze spodního dílu s odkalištěm, osazení středové skruže, hrdlového dílu s odtokem DN 150 mm, přechodového dílu, vyrovnávacího prstence a osazení vtokové mříže bez kalového koše.</t>
  </si>
  <si>
    <t>Zábradlí dodávka a montáž, cena včetně výroby, materiálu, zinkovaných kotvících a spojovacích prostředků, povrchová úprava zinkováním ponorem v lázni, plastové krytky šroubů a ukončení profilů, dilatace z uzavřených profilů 30x30x3.</t>
  </si>
  <si>
    <t>131201110R00</t>
  </si>
  <si>
    <t>Hloubení nezapažených jam a zářezů do 50 m3, v hornině 3, hloubení strojně</t>
  </si>
  <si>
    <t>1a, 1b-01, 1b-02, 1b-03, 1b-04, 1b-05</t>
  </si>
  <si>
    <t>patky pro sloupky a vzpěry : ,5*,5*,8*(102+50)</t>
  </si>
  <si>
    <t>patky pro bránu a branku : ,5*,5*1*4</t>
  </si>
  <si>
    <t>patka pro posuvnou bránu : 2*1*,6</t>
  </si>
  <si>
    <t>patka pro automatickou závoru : ,5*,5*1*2</t>
  </si>
  <si>
    <t>po suchu, bez ohledu na druh dopravního prostředku, bez naložení výkopku, avšak se složením bez rozhrnutí,</t>
  </si>
  <si>
    <t>zemina z patek na mezideponii v prostoru SD : 33,1</t>
  </si>
  <si>
    <t>275313511R00</t>
  </si>
  <si>
    <t>Beton základových patek prostý z betonu C 12/15</t>
  </si>
  <si>
    <t>patky pro oplocení vč.bednění a odbednění</t>
  </si>
  <si>
    <t xml:space="preserve">  patky pro sloupky a vzpěry : ,5*,5*,8*(102+50)</t>
  </si>
  <si>
    <t xml:space="preserve">  patky pro bránu a branku : ,5*,5*1*4</t>
  </si>
  <si>
    <t xml:space="preserve">  patka pro posuvnou bránu : 2*1*,6</t>
  </si>
  <si>
    <t xml:space="preserve">  patka pro automatickou závoru : ,5*,5*1*2</t>
  </si>
  <si>
    <t>33,1*1,05</t>
  </si>
  <si>
    <t>338171121R00</t>
  </si>
  <si>
    <t>Osazování sloupků a vzpěr plotových ocelových výšky do 2,60 m, se zalitím jakoukoliv cementovou maltou do vynechaných otvorů</t>
  </si>
  <si>
    <t>801-5</t>
  </si>
  <si>
    <t>trubkových nebo profilovaných</t>
  </si>
  <si>
    <t>1a, 1b-01, 1b-02</t>
  </si>
  <si>
    <t>patky pro sloupky a vzpěry : 102+50</t>
  </si>
  <si>
    <t>553462016R</t>
  </si>
  <si>
    <t>sloupek plotový ocel; válec; l = 3 000 mm; d 48 mm; povrch pozink, PVC</t>
  </si>
  <si>
    <t>POL3_1</t>
  </si>
  <si>
    <t>Poplastovaná ocelová trubka pozinkovaná a poplastovaná, tmavozelená RAL 6005, plastové víčko, plastové doplňky pro vedení pletiiva</t>
  </si>
  <si>
    <t>102*1,01</t>
  </si>
  <si>
    <t>553462042R</t>
  </si>
  <si>
    <t>vzpěra plotová, včetně hlavy; ocel; d 38 mm; l = 2 000 mm; povrch pozink, PVC; příslušenství hlava</t>
  </si>
  <si>
    <t>Poplastovaná ocelová trubka pozinkovaná a poplastovaná, tmavozelená RAL 6005, plastové doplňky pro vedení pletiiva</t>
  </si>
  <si>
    <t>50*1,01</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</si>
  <si>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</si>
  <si>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</si>
  <si>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</si>
  <si>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767653230R00</t>
  </si>
  <si>
    <t>Montáž vrat posuvných, osazených do ocelové zárubně z dílů, o ploše přes 9 do 13 m2</t>
  </si>
  <si>
    <t>včetně dokončení okování dvířek průchodových,</t>
  </si>
  <si>
    <t>1a, 1b-03</t>
  </si>
  <si>
    <t>767911120R00</t>
  </si>
  <si>
    <t>Montáž oplocení z pletiva strojového, o výšce do 1,6 m</t>
  </si>
  <si>
    <t>POL1_7</t>
  </si>
  <si>
    <t>767912120R00</t>
  </si>
  <si>
    <t>Montáž oplocení z pletiva ostnatého drátu, ve výšce přes 2 m</t>
  </si>
  <si>
    <t>3x ostnatý drát nad sebou : 300*3</t>
  </si>
  <si>
    <t>767920210R00</t>
  </si>
  <si>
    <t>Montáž vrat a vrátek k oplocení osazovaných na sloupky ocelové, o ploše jednotlivě do 2 m2</t>
  </si>
  <si>
    <t>1a, 1.b-03</t>
  </si>
  <si>
    <t>767920250R00</t>
  </si>
  <si>
    <t>Montáž vrat a vrátek k oplocení osazovaných na sloupky ocelové, o ploše jednotlivě přes 8 do 10 m2</t>
  </si>
  <si>
    <t>1a, 1b-04</t>
  </si>
  <si>
    <t>brana01</t>
  </si>
  <si>
    <t>Vstupní brána dvoukřídlá 4000x2150mm</t>
  </si>
  <si>
    <t>Ocelová brána dvoukřídlá 4000x2150mm kompletní dodávka dle výkresu včetně zarážek, zámku s klíči (6ks), kování a sloupků</t>
  </si>
  <si>
    <t>Výška vstupní branky a výška dvoukřídlové brány bude shodná s výškou oplocení. Vstupní branka a dvoukřídlová brána jsou kombinací ocelových trub a ocelového plechu. Vstupní branka a dvoukřídlová brána bude opatřena syntetickým nátěrem na vzduchu schnoucím, včetně základního nátěru, barva vrchního nátěru bude také tmavozelená (RAL 6005). Branka a brána bude také doplněna o tři ostnaté pozinkované dráty.</t>
  </si>
  <si>
    <t>brana02</t>
  </si>
  <si>
    <t>Vstupní branka  1160x2150mm</t>
  </si>
  <si>
    <t>Ocelová branka 1160x2150mm kompletní dodávka dle výkresu včetně zarážek, zámku s klíči (6ks), kování a sloupků</t>
  </si>
  <si>
    <t>Výška vstupní branky a výška dvoukřídlové brány bude shodná s výškou oplocení. Vstupní branka a dvoukřídlová brána jsou kombinací ocelových trub a ocelového plechu. Vstupní branka a dvoukřídlová brána bude opatřena syntetickým nátěrem na vzduchu schnoucím, včetně základního nátěru, barva vrchního nátěru bude také tmavozelená (RAL 6005). Branka a posuvná brána bude také doplněna o tři ostnaté pozinkované dráty.</t>
  </si>
  <si>
    <t>branaposuvna</t>
  </si>
  <si>
    <t>Posuvná brána 6000x2150mm</t>
  </si>
  <si>
    <t>1a, D1.1.b-03</t>
  </si>
  <si>
    <t>Ocelová posuvná brána 6000x2150mm kompletní dodávka dle výkresu včetně zarážek, zámku s klíči (6ks), kování a sloupků, dálkové ovládaní 3ks</t>
  </si>
  <si>
    <t>Výška brány bude shodná s výškou oplocení. Posuvná brána je kombinací ocelových trub a pletiva a bude opatřena syntetickým nátěrem na vzduchu schnoucím, včetně základního nátěru, barva vrchního nátěru bude také tmavozelená (RAL 6005). Brána bude doplněna o tři ostnaté pozinkované dráty. Součástí dodávky pohon brány, kotvící a spojovací prvky, připojení na rozvod NN, infra závora s čidly a fotobuňkami, uvedení do provozu, úprava povrchu vjezdu pro pojezd brány, mimostaveništní a vnitrostaveništní doprava.</t>
  </si>
  <si>
    <t>zavora01</t>
  </si>
  <si>
    <t>Automatická závora délka ramene 6m D+M</t>
  </si>
  <si>
    <t>1b-05</t>
  </si>
  <si>
    <t>Automatická závora dodávka a montáž.</t>
  </si>
  <si>
    <t>Bude se jednat o automatickou závoru s přenosem pohybu pomocí klikového mechanismu. Rychlost pohybu 5,0 sec., napájení 230V / 50Hz, příkon 150W, rozsah teplot -20°C až +50°C. Krytí bude IP54, rozměry skříně 370/370/1035 mm. Součástí automatické závory budou také semafory a závora bude provedena v pravém provedení. Automatická závora bude v barvě RAL 2000 - žlutooranžová, případný jiný odstín na přání investora akce. Napájecí kabel a ovládací kabel v rámci automatické závory bude přiveden z provozního objektu.</t>
  </si>
  <si>
    <t>311716502R</t>
  </si>
  <si>
    <t>napínák typ DIN 1480 oko-hák; ocelový, pozinkováno, nosnost 120 kg; rozměr kotvy závit M8, délka 110mm, pr. oko 12 mm mm</t>
  </si>
  <si>
    <t>20*1,03</t>
  </si>
  <si>
    <t>31327523R</t>
  </si>
  <si>
    <t>pletivo drátěné 4-hranné se zapl.napínacím drátem; h = 1,60 m; velikost ok 55 mm; d drátu 2,50 mm; povrch. úprava plast na pozink.drátu; barva zelená</t>
  </si>
  <si>
    <t>POL3_7</t>
  </si>
  <si>
    <t>Povrchová úprava: pozinkováno poplastováno, zapletený horní a spodní napínací drát</t>
  </si>
  <si>
    <t>Balení: bm</t>
  </si>
  <si>
    <t>Výška pletiva: 1600mm</t>
  </si>
  <si>
    <t>Průměr drátu: 2,5 mm včetně plastu</t>
  </si>
  <si>
    <t>Velikost oka: 55x55mm</t>
  </si>
  <si>
    <t>Typ: čtyřhranné pletivo</t>
  </si>
  <si>
    <t>Barva produktu: zelená RAL 6005</t>
  </si>
  <si>
    <t>300*1,05</t>
  </si>
  <si>
    <t>31477521R</t>
  </si>
  <si>
    <t>drát ostnatý povrch PVC; pr. 2,00 mm; balení svitek 100m</t>
  </si>
  <si>
    <t>Balení: 1 svitek/100m</t>
  </si>
  <si>
    <t>Průměr nosného drátu: 2,0  mm</t>
  </si>
  <si>
    <t>Průměr drátu ostnů: 1,8 mm</t>
  </si>
  <si>
    <t>Tmavozelená Ral 6005</t>
  </si>
  <si>
    <t>Ostnatý drát se střídavým navíjením drátů a s 4-hrotými ostny, vysoká pevnost.</t>
  </si>
  <si>
    <t>3x ostnatý drát nad sebou : 300*3*1,05</t>
  </si>
  <si>
    <t>31478160R</t>
  </si>
  <si>
    <t>drát napínací pr. 3,40 mm; povrch. úprava plast na pozink.drátu; balení svitek 26 m</t>
  </si>
  <si>
    <t>998767201R00</t>
  </si>
  <si>
    <t>Přesun hmot pro kovové stavební doplňk. konstrukce v objektech výšky do 6 m</t>
  </si>
  <si>
    <t>815.23</t>
  </si>
  <si>
    <t>oplocení bez podezdívky</t>
  </si>
  <si>
    <t>Automatická závora odolné mechanické konstrukce pro řízení průjezdu vozidel neomezené intenzity s přenosem pohybu pomoci klikového mechanizmu, délka ramene 6m, rychlost pohybu 2,5-5 sec., reverz pohybu při nárazu na překážku, vyvážené rameno pro klidný chod, kotevní sada, pevná podpěra, chráničky v základech pro ovládací a napajecí kabely, připojení na přípojku elektrické energie, montáž chemickými kotvami do základové patky, uvedení do provozu, revize, zaškolení obsluhy.</t>
  </si>
  <si>
    <t>210100002R00</t>
  </si>
  <si>
    <t>Ukončení vodičů  v rozvaděči včetně zapojení a vodičové koncovky,  , průřez do 6 mm2</t>
  </si>
  <si>
    <t>210100259R00</t>
  </si>
  <si>
    <t>Ukončení kabelů smršťovací záklopkou nebo páskou, celoplastových, do průřezu 5x10 mm2</t>
  </si>
  <si>
    <t>210202012R00</t>
  </si>
  <si>
    <t>Svítidlo výbojkové 4442316 250W SHC na výložník</t>
  </si>
  <si>
    <t>210204011R00</t>
  </si>
  <si>
    <t xml:space="preserve">Montáž stožáru veřejného osvětlení uličního, ocelového, délky do 12 m,  </t>
  </si>
  <si>
    <t>210204103R00</t>
  </si>
  <si>
    <t xml:space="preserve">Montáž ocelového výložníku jednoramenného, na ocelový sloup, hmotnost výložníku do 35 kg,  </t>
  </si>
  <si>
    <t>210204201R00</t>
  </si>
  <si>
    <t>Montáž stožárové elektrovýzbroje pro 1 okruh</t>
  </si>
  <si>
    <t>210220021R00</t>
  </si>
  <si>
    <t xml:space="preserve">Montáž uzemňovacího vedení v zemi, včetně svorek, propojení a izolace spojů, z profilů ocelových pozinkovaných  (FeZn), průřezu do 120 mm2,  </t>
  </si>
  <si>
    <t>210810006R00</t>
  </si>
  <si>
    <t>Montáž kabelu CYKY 750 V, 3 x 2,5 mm2, volně uloženého</t>
  </si>
  <si>
    <t>210810007R00</t>
  </si>
  <si>
    <t>Montáž kabelu CYKY 750 V, 3 x 4 mm2, volně uloženého</t>
  </si>
  <si>
    <t>210810016R00</t>
  </si>
  <si>
    <t>Montáž kabelu CYKY 750 V, 5 x 2,5 mm2, volně uloženého</t>
  </si>
  <si>
    <t>210810017R00</t>
  </si>
  <si>
    <t>Montáž kabelu CYKY 750 V, 5 x (4 až 16 mm2), volně uloženého</t>
  </si>
  <si>
    <t>904      R00</t>
  </si>
  <si>
    <t>Hzs-zkousky v ramci montaz.praci</t>
  </si>
  <si>
    <t>Hzs-připojení závory, brány</t>
  </si>
  <si>
    <t>904      R01</t>
  </si>
  <si>
    <t>Hzs-zkousky v ramci montaz.praci, Komplexni vyzkouseni</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</si>
  <si>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</si>
  <si>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</si>
  <si>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35x1,05=36,75</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</si>
  <si>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</si>
  <si>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</si>
  <si>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110x1,05=115,5</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</si>
  <si>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</si>
  <si>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</si>
  <si>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15x1,05=15,75</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</si>
  <si>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</si>
  <si>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</si>
  <si>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80x1,05=84,0</t>
  </si>
  <si>
    <t>35441120R</t>
  </si>
  <si>
    <t>pásek uzemňovací provedení pozinkovaný; 30 x 4 mm</t>
  </si>
  <si>
    <t>80x1,08x1,05=90,72kg</t>
  </si>
  <si>
    <t>Rozvaděč R0</t>
  </si>
  <si>
    <t>Kompaktní plastový pilíř s náplní dle přílohy č.SO05-D.1.1b-03</t>
  </si>
  <si>
    <t>Stožár ocelový žárově zinkovaný třístupňový  h=9,2m, vč.elektrovýzbroje a poj.6A</t>
  </si>
  <si>
    <t>Výložník ocelový žárově zinkovaný dl.2,0/1,5m</t>
  </si>
  <si>
    <t>Svítidlo s LED technologií pro osvětlení komunikace 100W 10185lm na výložník</t>
  </si>
  <si>
    <t>171156460200R</t>
  </si>
  <si>
    <t>Jeřáb automobilní T148 AD 080.1</t>
  </si>
  <si>
    <t>Sh</t>
  </si>
  <si>
    <t>STROJ</t>
  </si>
  <si>
    <t>Stroj</t>
  </si>
  <si>
    <t>POL6_0</t>
  </si>
  <si>
    <t>180456000900R</t>
  </si>
  <si>
    <t>Montážní plošina na autopod.  MTP 27 (T148)</t>
  </si>
  <si>
    <t>460050704R00</t>
  </si>
  <si>
    <t>Jáma do 2 m3 pro stožár veř.osvětlení, hor.4,ručně</t>
  </si>
  <si>
    <t>460080001R00</t>
  </si>
  <si>
    <t>Betonový základ do zeminy bez bednění</t>
  </si>
  <si>
    <t>460100005R00</t>
  </si>
  <si>
    <t>Pouzdrový základ 400x1500 mm mimo osu trasy</t>
  </si>
  <si>
    <t>460200164R00</t>
  </si>
  <si>
    <t>Výkop kabelové rýhy 35/80 cm  hor.4</t>
  </si>
  <si>
    <t>460490012R00</t>
  </si>
  <si>
    <t>Fólie výstražná z PVC, šířka 33 cm</t>
  </si>
  <si>
    <t>460560164R00</t>
  </si>
  <si>
    <t>Zához rýhy 35/80 cm, hornina třídy 4</t>
  </si>
  <si>
    <t>460921102R00</t>
  </si>
  <si>
    <t>Zaměření a zobrazení kabel. trasy na pevný bod</t>
  </si>
  <si>
    <t>460961602R00</t>
  </si>
  <si>
    <t>Zpracování výsledku měření</t>
  </si>
  <si>
    <t>Chránička 50mm včetně uložení dodávka a montáž</t>
  </si>
  <si>
    <t>ING</t>
  </si>
  <si>
    <t>D.1.1a+D.1.1b-01+D.1.1b-02+D.1.1b-03+D.1.1b-04</t>
  </si>
  <si>
    <t xml:space="preserve">Jímka na vyvážení : </t>
  </si>
  <si>
    <t>hornina 3+4 : (2+5)*3*7/2*0,2</t>
  </si>
  <si>
    <t>D.1.1a+D.1.1b-01+D.1.1b-02+D.1.1b-03+D.1.1b-04+D.1.1b-05+D.1.1b-06+D.1.1b-07+D.1.1b-08+D.1.1b-09+D.1.1b-10</t>
  </si>
  <si>
    <t>hornina 3 : (2+5)*3*7/2*0,6</t>
  </si>
  <si>
    <t>131301119R00</t>
  </si>
  <si>
    <t xml:space="preserve">Hloubení nezapažených jam a zářezů příplatek za lepivost, v hornině 4,  </t>
  </si>
  <si>
    <t>hornina 4 : (2+5)*3*7/2*0,4</t>
  </si>
  <si>
    <t>131301111R00</t>
  </si>
  <si>
    <t>Hloubení nezapažených jam a zářezů do 100 m3, v hornině 4, hloubení strojně</t>
  </si>
  <si>
    <t>POL1_0</t>
  </si>
  <si>
    <t>hornina 3+4 : (2+5)*3*7/2</t>
  </si>
  <si>
    <t xml:space="preserve"> D.1.1a+D.1.1b-01+D.1.1b-02+D.1.1b-03+D.1.1b-04</t>
  </si>
  <si>
    <t>Uložení na mezideponii.</t>
  </si>
  <si>
    <t>Bez poplatku za uložení - zajišťuje objednatel. V položce je uvažováno i rozprostření a úprava zeminy do figury dle požadavku objednatele.</t>
  </si>
  <si>
    <t>odečet jímka : -8</t>
  </si>
  <si>
    <t>odečet lože : -2,1</t>
  </si>
  <si>
    <t>odečet beton : -6,3</t>
  </si>
  <si>
    <t>2*7</t>
  </si>
  <si>
    <t>182001111R00</t>
  </si>
  <si>
    <t>Plošná úprava terénu při nerovnostech terénu přes 50 do 100 mm, v rovině nebo na svahu do 1:5</t>
  </si>
  <si>
    <t>s urovnáním povrchu, bez doplnění ornice, v hornině 1 až 4,</t>
  </si>
  <si>
    <t>11510120R00</t>
  </si>
  <si>
    <t>Čerpání vody po celou dobu výstavby</t>
  </si>
  <si>
    <t>58344197R</t>
  </si>
  <si>
    <t>štěrkodrť frakce 0,0 až 63,0 mm; třída A</t>
  </si>
  <si>
    <t>Včetně dopravy a uložení na stavbu ze vzdálenosti max. 50 km.</t>
  </si>
  <si>
    <t xml:space="preserve">  hornina 3+4 : (2+5)*3*7/2</t>
  </si>
  <si>
    <t xml:space="preserve">  odečet jímka : -8</t>
  </si>
  <si>
    <t xml:space="preserve">  odečet lože : -2,1</t>
  </si>
  <si>
    <t xml:space="preserve">  odečet beton : -6,3</t>
  </si>
  <si>
    <t>Celkem štěrk : 57,1*2</t>
  </si>
  <si>
    <t>271531114R00</t>
  </si>
  <si>
    <t>Polštáře zhutněné pod základy kamenivo drcené, frakce 8 - 16 mm</t>
  </si>
  <si>
    <t>Pod jímku : 2*7*0,15</t>
  </si>
  <si>
    <t>359901111R00</t>
  </si>
  <si>
    <t>Vyčištění stok jakékoliv výšky</t>
  </si>
  <si>
    <t>Přípojka : 8</t>
  </si>
  <si>
    <t>452311131R00</t>
  </si>
  <si>
    <t>Podkladní a zajišťovací konstrukce z betonu desky pod potrubí, stoky a drobné objekty , z betonu prostého třídy C 12/15</t>
  </si>
  <si>
    <t>z cementu portlandského nebo struskoportlandského, v otevřeném výkopu,</t>
  </si>
  <si>
    <t>pod jímku : 2*7*0,7-1*0,5*7</t>
  </si>
  <si>
    <t>892585111R00</t>
  </si>
  <si>
    <t>Zkoušky těsnosti kanalizačního potrubí zabezpečení konců a zkouška vzduchem kanalizačního potrubí _x000D_
 do DN 300 mm</t>
  </si>
  <si>
    <t>úsek</t>
  </si>
  <si>
    <t>vodou nebo vzduchem,</t>
  </si>
  <si>
    <t>892855115R00</t>
  </si>
  <si>
    <t>Kamerové prohlídky potrubí do 500 m</t>
  </si>
  <si>
    <t>8956654</t>
  </si>
  <si>
    <t>D+M jímka na vyvážení 8m3 - dle PD</t>
  </si>
  <si>
    <t>831350012RAB</t>
  </si>
  <si>
    <t>Kanalizace z trub plastových D 160 mm, hloubka 1,5 m</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</si>
  <si>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</si>
  <si>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V položce je zakalkulováno: hloubení rýh, pažení a rozepření rýh včetně přepažování, svislé přemístění, naložení přebytku po zásypu (0,524 m3/m rýhy) na dopravní prostředek, odvoz do 6 km a uložení na skládku, lože pod potrubí ze štěrkopísku, dodávka a montáž potrubí z trub PVC vnějšího průměru dle popisu,  zřízení kanalizační přípojky (1 kus/20 m potrubí), dodávka a montáž PVC tvarovek odbočných (1 kus/ 20 m potrubí), dodávka a montáž PVC tvarovek jednoosých (1 kus/ 20 m potrubí), obsyp potrubí pískem, zásyp rýhy sypaninou, se zhutněním.</t>
  </si>
  <si>
    <t>přípojení do jímky na vyvážení : 8</t>
  </si>
  <si>
    <t>998276101R00</t>
  </si>
  <si>
    <t>Přesun hmot pro trubní vedení z trub plastových nebo sklolaminátových v otevřeném výkopu</t>
  </si>
  <si>
    <t>vodovodu nebo kanalizace ražené nebo hloubené (827 1.1, 827 1.9, 827 2.1, 827 2.9), drobných objektů</t>
  </si>
  <si>
    <t>827.21</t>
  </si>
  <si>
    <t>sítě kanalizační</t>
  </si>
  <si>
    <t xml:space="preserve"> m</t>
  </si>
  <si>
    <t>potrubí z trub z plastických hmot a sklolaminátu</t>
  </si>
  <si>
    <t>1450</t>
  </si>
  <si>
    <t xml:space="preserve">  celková délka : 307,1</t>
  </si>
  <si>
    <t xml:space="preserve">  průměrná hloubka : (2,71+3,68+3,75+2,72+3,14+3,02+2,88+2,3+2,7+2,79+2,71+2,49+2,33+2,12+2,07+2,04+1,87+1,6+1,55+1,14)/20</t>
  </si>
  <si>
    <t xml:space="preserve">  šířka rýhy : 1</t>
  </si>
  <si>
    <t xml:space="preserve">  celková kubatura hloubení rýh : 307,1*2,4805*1</t>
  </si>
  <si>
    <t xml:space="preserve">  přípojky : (103+5,2)*1*2</t>
  </si>
  <si>
    <t>Celkem příplatek stoky 20% : 307,1*2,4805*1*0,2</t>
  </si>
  <si>
    <t>Celkem příplatek přípojky 20% : 108,2*2*1*0,2</t>
  </si>
  <si>
    <t>121101103R00</t>
  </si>
  <si>
    <t>Sejmutí ornice s přemístěním na vzdálenost přes 100 do 250 m</t>
  </si>
  <si>
    <t>nebo lesní půdy, s vodorovným přemístěním na hromady v místě upotřebení nebo na dočasné či trvalé skládky se složením</t>
  </si>
  <si>
    <t>(30+176,45+31,85)*3*0,1</t>
  </si>
  <si>
    <t>131201112R00</t>
  </si>
  <si>
    <t>Hloubení nezapažených jam a zářezů do 1000 m3, v hornině 3, hloubení strojně</t>
  </si>
  <si>
    <t xml:space="preserve">retenční nádrž : </t>
  </si>
  <si>
    <t>hornina 3 : 552,4*0,6</t>
  </si>
  <si>
    <t>131301112R00</t>
  </si>
  <si>
    <t>Hloubení nezapažených jam a zářezů do 1000 m3, v hornině 4, hloubení strojně</t>
  </si>
  <si>
    <t>hornina 4 : 552,4*0,4</t>
  </si>
  <si>
    <t>132201212R00</t>
  </si>
  <si>
    <t xml:space="preserve">Hloubení rýh šířky přes 60 do 200 cm do 1000 m3, v hornině 3, hloubení strojně </t>
  </si>
  <si>
    <t>Celkem hornina 3 - 60% : 307,1*2,4805*1*0,6</t>
  </si>
  <si>
    <t>Celkem hornina 3 přípojky - 60% : 108,2*2*1*0,6</t>
  </si>
  <si>
    <t>132201219R00</t>
  </si>
  <si>
    <t xml:space="preserve">Hloubení rýh šířky přes 60 do 200 cm příplatek za lepivost, v hornině 3,  </t>
  </si>
  <si>
    <t>132301213R00</t>
  </si>
  <si>
    <t xml:space="preserve">Hloubení rýh šířky přes 60 do 200 cm do 10000 m3, v hornině 4, hloubení strojně </t>
  </si>
  <si>
    <t>Celkem hornina 4 - 40% : 307,1*2,4805*1*0,4</t>
  </si>
  <si>
    <t>Celkem hornina 4 přípojky - 40% : 108,2*2*1*0,4</t>
  </si>
  <si>
    <t>132301219R00</t>
  </si>
  <si>
    <t xml:space="preserve">Hloubení rýh šířky přes 60 do 200 cm příplatek za lepivost, v hornině 4,  </t>
  </si>
  <si>
    <t>151101102R00</t>
  </si>
  <si>
    <t>Zřízení pažení a rozepření stěn rýh příložné  pro jakoukoliv mezerovitost, hloubky do 4 m</t>
  </si>
  <si>
    <t>pro podzemní vedení pro všechny šířky rýhy,</t>
  </si>
  <si>
    <t>Celkem pažení stoky : 307,1*2,4805*2</t>
  </si>
  <si>
    <t>Celkem pažení přípojky : 108,2*2*2</t>
  </si>
  <si>
    <t>151101112R00</t>
  </si>
  <si>
    <t>Odstranění pažení a rozepření rýh příložné , hloubky do 4 m</t>
  </si>
  <si>
    <t>pro podzemní vedení s uložením materiálu na vzdálenost do 3 m od kraje výkopu,</t>
  </si>
  <si>
    <t>Celkem hornina 3+4 - 50% : 307,1*2,4805*1*0,5</t>
  </si>
  <si>
    <t>Celkem hornina 3+4 přípojky- 50% : 108,2*2*1*0,5</t>
  </si>
  <si>
    <t>retenční nádrž : 552,4*0,5</t>
  </si>
  <si>
    <t>Vše na mezideponii : 307,1*2,3745*1</t>
  </si>
  <si>
    <t>Vše na mezideponii přípojky : 108,2*2*1</t>
  </si>
  <si>
    <t>retenční nádrž : 552,4</t>
  </si>
  <si>
    <t>Zásyp zpět zelený povrch - 203 m celkové délky : 696,50955/416,1*203</t>
  </si>
  <si>
    <t>Zpět na násyp retence : 66,95</t>
  </si>
  <si>
    <t>ornice mezideponie a zpět : 71,49*2</t>
  </si>
  <si>
    <t>162201412R00</t>
  </si>
  <si>
    <t>Vodorovné přemístění větví, kmenů, nebo pařezů kmenů stromů listnatých, průměru kmene přes 300 do 500 mm, na vzdálenost do 1 000 m</t>
  </si>
  <si>
    <t>167101102R00</t>
  </si>
  <si>
    <t>Nakládání, skládání, překládání neulehlého výkopku nakládání výkopku_x000D_
 přes 100 m3, z horniny 1 až 4</t>
  </si>
  <si>
    <t>ornice mezideponie a zpět : 71,49</t>
  </si>
  <si>
    <t>171102105R00</t>
  </si>
  <si>
    <t>Uložení sypaniny do zhutněných násypů dálnic a let z hornin soudržných zhutněných na 103 % PS</t>
  </si>
  <si>
    <t>s rozprostřením sypaniny ve vrstvách, s hrubým urovnáním a uzavřením povrchu násypu,</t>
  </si>
  <si>
    <t>Násyp retenční nádrž : 66,95</t>
  </si>
  <si>
    <t>Uložení na mezideponii</t>
  </si>
  <si>
    <t>Uložení na mezideponii : 307,1*2,4805*1</t>
  </si>
  <si>
    <t>Uložení na mezideponii přípojky : 108,2*2*1</t>
  </si>
  <si>
    <t>ornice : 71,49</t>
  </si>
  <si>
    <t>174101101R00</t>
  </si>
  <si>
    <t>Zásyp sypaninou se zhutněním jam, šachet, rýh nebo kolem objektů v těchto vykopávkách</t>
  </si>
  <si>
    <t>z jakékoliv horniny s uložením výkopku po vrstvách,</t>
  </si>
  <si>
    <t>V místních komunikacích bude zásyp prováděn vhodným zhutnitelným materiálem dle ČSN 73 6133, TP 146 po vrstvách 250 mm vhodným hutnícím prostředkem až do úrovně podkladních vrstev vozovky. Vhodnost zeminy použité pro zásyp rýhy, bude posouzen kvalifikovaným geologem za přítomnosti investora stavby. V žádném případě nesmí být na zásyp rýhy použit neschválený výkopek! Současně musí být splněna minimální hodnota modulu přetvárnosti Edef2 = 45 Mpa. Investorem budou vytipovány úseky a budou doloženy zkoušky zhutnění. Zásypy a podkladní i krycí vrstvy komunikací budou provedeny v souladu s TP146.</t>
  </si>
  <si>
    <t>Celkem hloubení rýh : 586,89693+391,26462</t>
  </si>
  <si>
    <t>Odečet obsyp : -216,13749</t>
  </si>
  <si>
    <t xml:space="preserve">Odečet vytlačená kubatura : </t>
  </si>
  <si>
    <t>vytlačená kubatura DN250-300 : -(83,8)*7,81/100</t>
  </si>
  <si>
    <t>vytlačená kubatura DN250-300 : -(185,3)*7,81/100</t>
  </si>
  <si>
    <t>vytlačená kubatura DN250-300 : -(38)*7,81/100</t>
  </si>
  <si>
    <t>odečet lože : -41,53</t>
  </si>
  <si>
    <t>175101101RT2</t>
  </si>
  <si>
    <t>Obsyp potrubí bez prohození sypaniny, s dodáním štěrkopísku frakce 0 - 22 mm</t>
  </si>
  <si>
    <t>Hutněný obsyp potrubí z nesoudržného materiálu ŠTP frakce 0-22 mm, ne výkopkem!!</t>
  </si>
  <si>
    <t>obsyp DN300 : 83,8*1,*,65</t>
  </si>
  <si>
    <t>obsyp DN250 : 185,3*1,*,6</t>
  </si>
  <si>
    <t>obsyp DN400 : 38*1,*,65</t>
  </si>
  <si>
    <t>obsyp DN150 : 108,2*1*0,46</t>
  </si>
  <si>
    <t>(30+176,45+31,85)*3</t>
  </si>
  <si>
    <t>Úprava nad rýhou stoky : 307,1*1</t>
  </si>
  <si>
    <t>Úprava nad rýhou přípojky : 103*1</t>
  </si>
  <si>
    <t>zelený povrch : (30+176,45+31,85)*3</t>
  </si>
  <si>
    <t>kanalizace : (30+176,45+31,85)*3</t>
  </si>
  <si>
    <t>retenční nádrž : 165,7+16</t>
  </si>
  <si>
    <t>182201101R00</t>
  </si>
  <si>
    <t>Svahování násypů bez rozlišení horniny</t>
  </si>
  <si>
    <t>trvalých svahů do projektovaných profilů s potřebným přemístěním výkopku při svahování v násypech,</t>
  </si>
  <si>
    <t>183405211R00</t>
  </si>
  <si>
    <t xml:space="preserve">Výsev trávníku hydroosevem výsev na ornici,  </t>
  </si>
  <si>
    <t>139600012RA0</t>
  </si>
  <si>
    <t>Ruční výkop v hornině 3, hloubka do 1 m, odvoz kolečkem do 20 m</t>
  </si>
  <si>
    <t>D.1.1a+D.1.1b-01+D.1.1b-02+D.1.1b-03+D.1.1b-04+D.1.1b-05+D.1.1b-06+D.1.1b-07+D.1.1b-08+D.1.1b-09+D.1.1b-104</t>
  </si>
  <si>
    <t>Sondy</t>
  </si>
  <si>
    <t>(30+176,45+31,85)*3*0,05</t>
  </si>
  <si>
    <t>kanalizace : (30+176,45+31,85)*3*0,001</t>
  </si>
  <si>
    <t xml:space="preserve">  Celkem hloubení rýh : 586,89693+391,26462</t>
  </si>
  <si>
    <t xml:space="preserve">  Odečet obsyp : -216,13749</t>
  </si>
  <si>
    <t xml:space="preserve">  Odečet vytlačená kubatura : </t>
  </si>
  <si>
    <t xml:space="preserve">  vytlačená kubatura DN250-300 : -(83,8)*7,81/100</t>
  </si>
  <si>
    <t xml:space="preserve">  vytlačená kubatura DN250-300 : -(185,3)*7,81/100</t>
  </si>
  <si>
    <t xml:space="preserve">  vytlačená kubatura DN250-300 : -(38)*7,81/100</t>
  </si>
  <si>
    <t xml:space="preserve">  odečet lože : -41,53</t>
  </si>
  <si>
    <t>Celkem štěrk - 206 m celkové délky : 696,50955/416,1*206*2</t>
  </si>
  <si>
    <t>D.1.1b-08</t>
  </si>
  <si>
    <t>zalití patek zábradlí : 33*,7*,031416*1,1</t>
  </si>
  <si>
    <t>289970111R00</t>
  </si>
  <si>
    <t>Geotextílie separační, filtrační, zpevňující polypropylén, 300 g/m2</t>
  </si>
  <si>
    <t>potrubí DN400 : 38*1</t>
  </si>
  <si>
    <t>potrubí DN300 : (83,8+6)*1</t>
  </si>
  <si>
    <t>potrubí DN250 : 185,3*1</t>
  </si>
  <si>
    <t>přípojky : 103*1</t>
  </si>
  <si>
    <t>27533</t>
  </si>
  <si>
    <t>Pouzdro pro sloupek zábradlí D+M</t>
  </si>
  <si>
    <t>Dodávka a osazení pozdra pro sloupky zabradlí PVC KG DN200 délky 700mm</t>
  </si>
  <si>
    <t>Odvodnění rýhy.</t>
  </si>
  <si>
    <t>Zemní práce, lože, obsyp, drenáž.</t>
  </si>
  <si>
    <t>potrubí DN400 : 38</t>
  </si>
  <si>
    <t>potrubí DN300 : 83,8+6</t>
  </si>
  <si>
    <t>potrubí DN250 : 185,3</t>
  </si>
  <si>
    <t>přípojky : 103</t>
  </si>
  <si>
    <t>26A23OA0</t>
  </si>
  <si>
    <t>VRTY PRO SLOUPKY OPLOCENÍ TŘ. TĚŽITELNOSTI II D DO 250MM</t>
  </si>
  <si>
    <t>M</t>
  </si>
  <si>
    <t>EXP 19</t>
  </si>
  <si>
    <t>Vyvrtání otvoru, vytažení výkopku a jeho rozprostření okolo vývrtu</t>
  </si>
  <si>
    <t>33*,7</t>
  </si>
  <si>
    <t>451573111R00</t>
  </si>
  <si>
    <t>Lože pod potrubí, stoky a drobné objekty z písku a štěrkopísku  do 65 mm</t>
  </si>
  <si>
    <t>v otevřeném výkopu,</t>
  </si>
  <si>
    <t>Frakce 0-16 mm</t>
  </si>
  <si>
    <t>Celkem lože stoky : 307,1*1*0,1</t>
  </si>
  <si>
    <t>Celkem lože přípojky : 108,2*1*0,1</t>
  </si>
  <si>
    <t>452313141R00</t>
  </si>
  <si>
    <t>Podkladní a zajišťovací konstrukce z betonu bloky pro potrubí , z betonu prostého třídy C 16/20</t>
  </si>
  <si>
    <t>13*0,5</t>
  </si>
  <si>
    <t>871393121R00</t>
  </si>
  <si>
    <t>Montáž potrubí z trub z plastů těsněných gumovým kroužkem  DN 400 mm</t>
  </si>
  <si>
    <t>v otevřeném výkopu ve sklonu do 20 %,</t>
  </si>
  <si>
    <t>Včetně montáže  přesuvek, zátek a dalších nutných tvarovek pro dokončení díla...</t>
  </si>
  <si>
    <t>871373121R00</t>
  </si>
  <si>
    <t>Montáž potrubí z trub z plastů těsněných gumovým kroužkem  DN 300 mm</t>
  </si>
  <si>
    <t>871313121R00</t>
  </si>
  <si>
    <t>Montáž tvarovek na potrubí z trub z plastů těsněných gumovým kroužkem DN 150 mm</t>
  </si>
  <si>
    <t>Přípojky : 103+5,8</t>
  </si>
  <si>
    <t>877373121R00</t>
  </si>
  <si>
    <t>Montáž tvarovek na potrubí z trub z plastů těsněných gumovým kroužkem odbočných DN 300 mm</t>
  </si>
  <si>
    <t>odbočky : 2</t>
  </si>
  <si>
    <t>R845</t>
  </si>
  <si>
    <t>Příplatek za úpravu šachty pro osazení dešťového šoupátka DN150 mm</t>
  </si>
  <si>
    <t>Odtokové potrubí z retenční nádrže bude provedeno z potrubí DN 100 mm a v šachtě Š VI bude toto potrubí ukončeno deskovým šoupátkem DN150 mm, které bude nastaveno na vypouštění max. 2 l/s. Umístění šoupátka v šachtě musí být požadováno při objednání šachtového dna.</t>
  </si>
  <si>
    <t>R846</t>
  </si>
  <si>
    <t>Deskové šoupátko DN150mm - D+M</t>
  </si>
  <si>
    <t>Včetně dodávky a montáže kotvícího materiálu, těsnícího materiálu, včetně osazení do šachtového dna, zednické zapravení a všechny práce nezbytné pro osazení deskového šoupátka.</t>
  </si>
  <si>
    <t>V šachtě Š VI bude na přítokovém potrubí osazeno deskové šoupátko o DN 150 mm, které bude nastaveno při realizaci stavby tak, aby z nádrže při max. hladině odtékaly 2 l/s. Ovládací vřeteno od šoupátka bude uchyceno ke stěnám šachty a bude vyvedeno až pod poklop. Osazení šoupátka musí být dohodnuto při výrobě šachtového dna.</t>
  </si>
  <si>
    <t>894145   OA0</t>
  </si>
  <si>
    <t>ŠACHTY KANALIZAČ Z BETON DÍLCŮ NA POTRUBÍ DN DO 300MM</t>
  </si>
  <si>
    <t>Součtová</t>
  </si>
  <si>
    <t>D.1.1b-09</t>
  </si>
  <si>
    <t>Prefa šachty DN 1000 mm a 1200 mm</t>
  </si>
  <si>
    <t>Kompletní dodávka a osazení kanalizační revizní šachty.</t>
  </si>
  <si>
    <t>položka zahrnuje:</t>
  </si>
  <si>
    <t>- poklopy s rámem, mříže s rámem, stupadla, žebříky, stropy z bet. dílců a pod.</t>
  </si>
  <si>
    <t>- předepsané betonové skruže, prefabrikované nebo monolitické betonové dno a není-li uvedeno jinak i podkladní vrstvu (z kameniva nebo betonu).</t>
  </si>
  <si>
    <t>- dodání  dílce  požadovaného  tvaru  a  vlastností,  jeho  skladování,  doprava  a  osazení  do  definitivní polohy, včetně komplexní technologie výroby a montáže dílců, ošetření a ochrana dílců,</t>
  </si>
  <si>
    <t>- u dílců železobetonových a předpjatých veškerá výztuž, případně i tuhé kovové prvky a závěsná oka,</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</si>
  <si>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</si>
  <si>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</si>
  <si>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</si>
  <si>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</si>
  <si>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</si>
  <si>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zednické výpomoce pro montáž dílců,</t>
  </si>
  <si>
    <t>- označení dílce výrobním štítkem nebo jiným způsobem,</t>
  </si>
  <si>
    <t>- úpravy dílce pro dodržení požadované přesnosti jeho osazení, včetně případných měření,</t>
  </si>
  <si>
    <t>- veškerá zařízení pro zajištění stability v každém okamžiku</t>
  </si>
  <si>
    <t>V případě použití betonových šachet je nutné použít originální šachtové vložky výrobce trub-ního programu s garancí přesných rozměrů s důrazem na zvýšenou těsnost celého systému. Osazené těsnění v šachtových vložkách je shodné s těsněním osazeným v trubkách a tvarov-kách se shodnou tlakovou odolností. Nevzniknou tak na celém řadu slabá místa.</t>
  </si>
  <si>
    <t>Revizní šachty budou prefabrikované většinou o průměru 1 m a síle stěn 12 cm. Betonové výrobky a prefabrikáty pro šachty budou použity o síle stěn 12 cm, budou z betonů, které bu-dou vyrobeny dle ČSN EN  206-1/Z3, pevnostní třídy C 40/50 (odolnost vůči karbonizaci XC1 – XC4, odolnost vůči chemicky agresivnímu prostředí XA1 – XA3, odolnost vůči účinkům mrazu XF1 – XF4). Jednotlivé dílce budou spojovány na pryžová těsnění. Obdobných vlastností budou mít případně i dílce uličních vpustí.</t>
  </si>
  <si>
    <t>šachty na potrubí DN250-300 : 13</t>
  </si>
  <si>
    <t>28611154.AR</t>
  </si>
  <si>
    <t>trubka plastová kanalizační PVC; hladká, s hrdlem; Sn 4 kN/m2; D = 160,0 mm; s = 4,00 mm; l = 5000,0 mm</t>
  </si>
  <si>
    <t>RTS 19/ I</t>
  </si>
  <si>
    <t>DN150 : 5,2/5*1,05</t>
  </si>
  <si>
    <t>286111903R</t>
  </si>
  <si>
    <t>trubka plastová kanalizační PVC; hladká, s hrdlem; Sn 12 kN/m2; D = 160,0 mm; s = 5,50 mm; l = 6 000,0 mm</t>
  </si>
  <si>
    <t>DN150 : 103/6*1,05</t>
  </si>
  <si>
    <t>286111923R</t>
  </si>
  <si>
    <t>trubka plastová kanalizační PVC; hladká, s hrdlem; Sn 12 kN/m2; D = 250,0 mm; s = 8,20 mm; l = 6 000,0 mm</t>
  </si>
  <si>
    <t>Včetně dodávky přesuvek, zátek a dalších nutných tvarovek pro dokončení díla...</t>
  </si>
  <si>
    <t>Stoky jsou navrženy z trubního materiálu z PVC-U s hladkou kompaktní stěnou, kruhová tuhost SN min.12 kN/m2  odpovídající ČSN EN 1401-1. Pro stoku bude použit ucelený kanalizační program včetně tvarovek z PVC-U s prokazatelnou příslušností k systému. Tvarovky budou mít u jednotlivých jmenovitých světlostí tloušťku stěny odpovídající tloušťce stěny trubek. Tvarov-ky budou vyráběné jako jednolité přímým vstřikováním do formy, a to minimálně v DN/OD 110-315 mm včetně. Odbočky budou použity se třemi hrdly, aby se eliminoval počet spojů. Veškeré spoje (trubky i tvarovky) budou opatřené shodným napevno vloženým těsnícím kroužkem opatřeným podpůrným kroužkem z PP/, odolným proti ropným látkám, splňujícím podmínky ČSN EN 681-2. Těsnost spojů min. 2,5 baru dle ČN EN 1277.</t>
  </si>
  <si>
    <t xml:space="preserve">  potrubí DN250 : 185,3</t>
  </si>
  <si>
    <t>185,3/6*1,03</t>
  </si>
  <si>
    <t>286111933R</t>
  </si>
  <si>
    <t>trubka plastová kanalizační PVC; hladká, s hrdlem; Sn 12 kN/m2; D = 315,0 mm; s = 10,00 mm; l = 6 000,0 mm</t>
  </si>
  <si>
    <t xml:space="preserve">  potrubí DN300 : 83,8+6</t>
  </si>
  <si>
    <t>89,8/6*1,03</t>
  </si>
  <si>
    <t>286111943R</t>
  </si>
  <si>
    <t>trubka plastová kanalizační PVC; hladká, s hrdlem; Sn 12 kN/m2; D = 400,0 mm; s = 12,60 mm; l = 6 000,0 mm</t>
  </si>
  <si>
    <t xml:space="preserve">  potrubí DN400 : 38</t>
  </si>
  <si>
    <t>38/6*1,03</t>
  </si>
  <si>
    <t>28650751R</t>
  </si>
  <si>
    <t>odbočka nalepovací; PVC-U; 60,0 °; d1 = 315 mm; d2 = 160 mm; l = 430 mm; hladká, hrdlovaná</t>
  </si>
  <si>
    <t>Včetně těsnění, přesuvek...</t>
  </si>
  <si>
    <t>938902101R00</t>
  </si>
  <si>
    <t>Čištění příkopů nezpevněných, při šířce dna do 400 mm, objemu nánosu do 0,15 m3/m</t>
  </si>
  <si>
    <t>komunikací v suchu nebo ve vodě, s odstraněním travnatého porostu nebo nánosu, s úpravou dna a svahů do předepsaného profilu, s odklizením na vzdálenost do 10 m nebo s naložením na dopravní prostředek,</t>
  </si>
  <si>
    <t>pročištění koryta odtoku, výkopek rozprostřen po hranách koryta</t>
  </si>
  <si>
    <t>953941110R00</t>
  </si>
  <si>
    <t>Osazení drobných kovových výrobků zábradlí_x000D_
 schodišťového, balkonového nebo jiného</t>
  </si>
  <si>
    <t>801-4</t>
  </si>
  <si>
    <t>bez jejich dodání, ale s vysekáním kapes pro upevňovací prvky a s jejich zazděním, zabetonováním nebo zalitím,</t>
  </si>
  <si>
    <t>osazení zábradlí okolo retenční nádrže : 80</t>
  </si>
  <si>
    <t>960321271R00</t>
  </si>
  <si>
    <t>Bourání konstrukcí vodních staveb konstrukce ze železobetonu</t>
  </si>
  <si>
    <t>832-1</t>
  </si>
  <si>
    <t>s naložením vybouraných hmot a suti na dopravní prostředek nebo s odklizením na hromady do vzdálenosti 20 m</t>
  </si>
  <si>
    <t>Odhad</t>
  </si>
  <si>
    <t>R19</t>
  </si>
  <si>
    <t>Napojení na stávající kanalizaci</t>
  </si>
  <si>
    <t>Napojení na stávající kanalizaci v nové šachtě, montážní jáma 1,5x1,5m.</t>
  </si>
  <si>
    <t>V ceně je počítáno s odhalením stávající šachty, vyvrtání otvoru do šachty, zapravení, zatěsnění otvoru, vložení určené vložky do otvoru, napojením do nové šachty včetně dodávky a montáže napojovacích tvarovek, obetonováním spoje, zpětného zásypu a uvedením povrchu do původního stavu. Dále dodávka a montáž přesuvek, veškerých zemních prací spojených se zřízením montážní jámy 1,5x1,5m.</t>
  </si>
  <si>
    <t>zabradli01</t>
  </si>
  <si>
    <t>Zábradlí ocelové výroba na dílně</t>
  </si>
  <si>
    <t>Výroba ocelového zábradlí žárově zinkováno ponorem v lázní. Výroba na dílně, materiál jakl 40x40x3, dílce šroubované ke sloupkům zábradlí, vnitrostaveništní a mimostaveništní doprava, spojovací a kotvící prostředky.</t>
  </si>
  <si>
    <t>93639    OA0</t>
  </si>
  <si>
    <t>ZAÚSTĚNÍ SKLUZŮ (VČET DLAŽBY Z LOM KAMENE)</t>
  </si>
  <si>
    <t>V ceně obsažena veškerá dodávka a montáž dle výše uvedeného popisu.</t>
  </si>
  <si>
    <t>Součástí položky kamenná rovnanina s vyklínováním a pískovým ložem a dod.</t>
  </si>
  <si>
    <t>Včetně dodávky a montáže zábradlí.</t>
  </si>
  <si>
    <t>V místě odtoku bude proveden betonový vtokový objekt, ve kterém budou osazeny U profily č. 50. Do těchto U profilů budou vloženy česla 580/400 mm, která budou bránit vtoku plovou-cích nečistot do potrubí odtoku. Česla budou svařeny z rámu z pásoviny 25/5 mm a tyčí prů-měru 10 mm. Mezery budou 15 mm. Okolo nádrže bude provedeno ohrazení ocelovým zá-bradlím výšky 1,1 m skládajícím se z horní tyče upevněné ve výši 1,1 m na stabilních sloupcích a jedné mezilehlé střední tyče.</t>
  </si>
  <si>
    <t>979082213R00</t>
  </si>
  <si>
    <t>Vodorovná doprava suti po suchu bez naložení, ale se složením a hrubým urovnáním na vzdálenost do 1 km</t>
  </si>
  <si>
    <t>Přesun suti</t>
  </si>
  <si>
    <t>POL8_</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</si>
  <si>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</si>
  <si>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979082219R00</t>
  </si>
  <si>
    <t>Vodorovná doprava suti po suchu příplatek k ceně za každý další i započatý 1 km přes 1 km</t>
  </si>
  <si>
    <t>979087212R00</t>
  </si>
  <si>
    <t>Nakládání na dopravní prostředky suti</t>
  </si>
  <si>
    <t>pro vodorovnou dopravu</t>
  </si>
  <si>
    <t>979990001R00</t>
  </si>
  <si>
    <t>Poplatek za skládku stavební suti</t>
  </si>
  <si>
    <t>801-3</t>
  </si>
  <si>
    <t>979093111R00</t>
  </si>
  <si>
    <t>Uložení suti na skládku bez zhutnění</t>
  </si>
  <si>
    <t>800-6</t>
  </si>
  <si>
    <t>s hrubým urovnáním,</t>
  </si>
  <si>
    <t>V šachtě Š VI bude na přítokovém potrubí osazeno deskové šoupátko o DN 100 mm, které bude nastaveno při realizaci stavby tak, aby z nádrže při max. hladině odtékaly 2 l/s. Ovláda-cí vřeteno od šoupátka bude uchyceno ke stěnám šachty a bude vyvedeno až pod poklop. Osazení šoupátka musí být dohodnuto při výrobě šachtového dna.</t>
  </si>
  <si>
    <t>V místě odtoku bude proveden betonový vtokový objekt, ve kterém budou osazeny U profily č. 50. Do těchto U profilů budou vloženy česla 580/400 mm, která budou bránit vtoku plovoucích nečistot do potrubí odtoku. Česla budou svařeny z rámu z pásoviny 25/5 mm a tyčí průměru 10 mm. Mezery budou 15 mm. Okolo nádrže bude provedeno ohrazení ocelovým zábradlím výšky 1,1 m skládajícím se z horní tyče upevněné ve výši 1,1 m na stabilních sloupcích a jedné mezilehlé střední tyče.</t>
  </si>
  <si>
    <t>115101202R00</t>
  </si>
  <si>
    <t>Čerpání vody na dopravní výšku do 10 m_x000D_
 s uvažovaným průměrným přítokem přes 500 do 1 000 l/min</t>
  </si>
  <si>
    <t>na vzdálenost od hladiny vody v jímce po výšku roviny proložené osou nejvyššího bodu výtlačného potrubí. Včetně odpadní potrubí v délce do 20 m.</t>
  </si>
  <si>
    <t>D.1.1a+D.1.1b-01+D.1.1b-02+D.1.1b-03</t>
  </si>
  <si>
    <t xml:space="preserve">  celková délka : 170,2</t>
  </si>
  <si>
    <t xml:space="preserve">  průměrná hloubka : (1,59+1,78+1,86+1,76+1,74+1,69+1,87+1,55+1,46+1,45)/10</t>
  </si>
  <si>
    <t xml:space="preserve">  celková kubatura hloubení rýh : 170,2*1,675*1</t>
  </si>
  <si>
    <t>Celkem příplatek 20% : 170,2*1,675*1*0,2</t>
  </si>
  <si>
    <t>80*3*0,1</t>
  </si>
  <si>
    <t>Celkem hornina 3 - 60% : 170,2*1,675*1*0,6</t>
  </si>
  <si>
    <t>Celkem hornina 4 - 40% : 170,2*1,675*1*0,4</t>
  </si>
  <si>
    <t>151101101R00</t>
  </si>
  <si>
    <t>Zřízení pažení a rozepření stěn rýh příložné  pro jakoukoliv mezerovitost, hloubky do 2 m</t>
  </si>
  <si>
    <t>Celkem pažení : 170,2*1,675*2</t>
  </si>
  <si>
    <t>151101111R00</t>
  </si>
  <si>
    <t>Odstranění pažení a rozepření rýh příložné , hloubky do 2 m</t>
  </si>
  <si>
    <t>Celkem hornina 3+4 - 50% : 170,2*1,675*1*0,5</t>
  </si>
  <si>
    <t>Vše na mezideponii : 170,2*1,675*1</t>
  </si>
  <si>
    <t>Zpět na zásyp - 72,2m : 208,495/170,2*72,2</t>
  </si>
  <si>
    <t>ornice na mezideponii a zpět : 24*2</t>
  </si>
  <si>
    <t>ornice na mezideponii a zpět : 24</t>
  </si>
  <si>
    <t>Uložení na mezideponii : 170,2*1,675*1</t>
  </si>
  <si>
    <t>ornice : 24</t>
  </si>
  <si>
    <t>V místních komunikacích bude zásyp prováděn vhodným zhutnitelným materiálem dle ČSN 73 6133, TP 146 po vrstvách 250 mm vhodným hutnícím prostředkem až do úrovně podkladních vrstev vozovky. Vhodnost zeminy použité pro zásyp rýhy, bude posouzen kvalifikovaným geologem za přítomnosti investora stavby. V žádném případě nesmí být na</t>
  </si>
  <si>
    <t>zásyp rýhy použit neschválený výkopek! Současně musí být splněna minimální hodnota modulu přetvárnosti Edef2 = 45 Mpa. Investorem budou vytipovány úseky a budou doloženy</t>
  </si>
  <si>
    <t>zkoušky zhutnění. Zásypy a podkladní i krycí vrstvy komunikací budou provedeny v souladu s TP146.</t>
  </si>
  <si>
    <t>Celkem hloubení : 285,085</t>
  </si>
  <si>
    <t>Odečet obsyp : -59,57</t>
  </si>
  <si>
    <t>Odečet lože : -17,02</t>
  </si>
  <si>
    <t>obsyp : 170,2*1*0,35</t>
  </si>
  <si>
    <t>80*3</t>
  </si>
  <si>
    <t>Úprava nad rýhou : 170,2*1</t>
  </si>
  <si>
    <t>zelený povrch : 80*3</t>
  </si>
  <si>
    <t>80*3*0,05</t>
  </si>
  <si>
    <t>80*3*0,001</t>
  </si>
  <si>
    <t xml:space="preserve">  Celkem zásyp : 208,495</t>
  </si>
  <si>
    <t xml:space="preserve">  Zásyp v komunikacích - 98m : 208,495/170,2*98</t>
  </si>
  <si>
    <t>Celkem štěrkodrť : 120,05*2</t>
  </si>
  <si>
    <t>113107520R00</t>
  </si>
  <si>
    <t>Odstranění podkladů nebo krytů z kameniva hrubého drceného, v ploše jednotlivě do 50 m2, tloušťka vrstvy 200 mm</t>
  </si>
  <si>
    <t>komunikace : 8*1</t>
  </si>
  <si>
    <t>garáže : 50*1</t>
  </si>
  <si>
    <t>113108310R00</t>
  </si>
  <si>
    <t>Odstranění podkladů nebo krytů živičných, v ploše jednotlivě do 50 m2, tloušťka vrstvy 100 mm</t>
  </si>
  <si>
    <t>Celkem : 170,2*1</t>
  </si>
  <si>
    <t>451572111R00</t>
  </si>
  <si>
    <t>Lože pod potrubí, stoky a drobné objekty z kameniva drobného těženého 0÷4 mm</t>
  </si>
  <si>
    <t>Celkem lože 100mm : 170,2*1*,1</t>
  </si>
  <si>
    <t>3*0,5</t>
  </si>
  <si>
    <t>566904111R00</t>
  </si>
  <si>
    <t>Vyspravení podkladu po překopech kamenivem obalovaným asfaltem</t>
  </si>
  <si>
    <t>pro inženýrské sítě, se zhutněním</t>
  </si>
  <si>
    <t>komunikace : 8*1*0,1*2,65</t>
  </si>
  <si>
    <t>871181121R00</t>
  </si>
  <si>
    <t>Montáž potrubí z plastických hmot z tlakových trubek polyetylenových, vnějšího průměru 50 mm</t>
  </si>
  <si>
    <t>138,6</t>
  </si>
  <si>
    <t>871161121R00</t>
  </si>
  <si>
    <t>Montáž potrubí z plastických hmot z tlakových trubek polyetylenových, vnějšího průměru 32 mm</t>
  </si>
  <si>
    <t>31,6</t>
  </si>
  <si>
    <t>877182121R00</t>
  </si>
  <si>
    <t>Montáž elektrotvarovek Přirážka za 1 spoj elektrotvarovky, vnějšího průměru 50 mm</t>
  </si>
  <si>
    <t>877162121R00</t>
  </si>
  <si>
    <t>Montáž elektrotvarovek Přirážka za 1 spoj elektrotvarovky, vnějšího průměru 32 mm</t>
  </si>
  <si>
    <t>891211111R00</t>
  </si>
  <si>
    <t>Montáž vodovodních armatur na potrubí šoupátek v otevřeném výkopu nebo v šachtách s osazením zemní soupravy (bez poklopů), DN 50 mm</t>
  </si>
  <si>
    <t>891269111R00</t>
  </si>
  <si>
    <t>Montáž vodovodních armatur na potrubí navrtávacích pasů s ventilem Jt 1 Mpa na potrubí z trub osinkocementových, litinových, ocelových nebo plastických hmot, DN 100 mm</t>
  </si>
  <si>
    <t>Napojení na stávající vodovod : 1</t>
  </si>
  <si>
    <t>892241111R00</t>
  </si>
  <si>
    <t>Tlakové zkoušky vodovodního potrubí DN do 80 mm</t>
  </si>
  <si>
    <t>přísun, montáže, demontáže a odsunu zkoušecího čerpadla, napuštění tlakovou vodou a dodání vody pro tlakovou zkoušku,</t>
  </si>
  <si>
    <t>892233111R00</t>
  </si>
  <si>
    <t>Proplach a desinfekce vodovodního potrubí DN od 40 do 70 mm</t>
  </si>
  <si>
    <t>napuštění a vypuštění vody, dodání vody a desinfekčního prostředku, náklady na bakteriologický rozbor vody,</t>
  </si>
  <si>
    <t>892372111R00</t>
  </si>
  <si>
    <t>Zkoušky těsnosti kanalizačního potrubí DN do 300 mm</t>
  </si>
  <si>
    <t>899401112R00</t>
  </si>
  <si>
    <t>Osazení poklopů litinových šoupátkových</t>
  </si>
  <si>
    <t>včetně podezdění</t>
  </si>
  <si>
    <t>899711122R00</t>
  </si>
  <si>
    <t>Výstražné fólie výstražná fólie pro kanalizaci, šířka 30 cm</t>
  </si>
  <si>
    <t>Výstražná folie šířky 300mm modré barvy (délka potrubí+10% rezerva)</t>
  </si>
  <si>
    <t>170,2*1,1</t>
  </si>
  <si>
    <t>899731114R00</t>
  </si>
  <si>
    <t>Signalizační vodič CYY, 6 mm2</t>
  </si>
  <si>
    <t>722202414R00</t>
  </si>
  <si>
    <t>Kohout kulový nerozebíratelný, spoj svařováním, D 32 mm, včetně dodávky materiálu</t>
  </si>
  <si>
    <t>893411010RA0</t>
  </si>
  <si>
    <t>Šachta vodoměrné plastové kruhová, samonosná, výšky 1500 mm</t>
  </si>
  <si>
    <t>Včetně: Podkladní beton tl. 100 mm vyztužený sítí 8/100/100 mm. Dodávka a osazení plastové vodoměrné šachty pr. 1000 mm, výška 1500 mm, včetně zřízení průchodek do šachty a jejich utěsnění, včetně vystrojení šachty a vodoměrné sestavy.</t>
  </si>
  <si>
    <t>Včetně osazení a dodávky poklopu.</t>
  </si>
  <si>
    <t>28613102.MR</t>
  </si>
  <si>
    <t>spojka/nátrubek PE 100; SDR 11,0; D = 32,0 mm; spoj elektrosvařovaný</t>
  </si>
  <si>
    <t>28613104.MR</t>
  </si>
  <si>
    <t>spojka/nátrubek PE 100; SDR 11,0; D = 50,0 mm; spoj elektrosvařovaný</t>
  </si>
  <si>
    <t>28613124.MR</t>
  </si>
  <si>
    <t>T-kus 90,0 °; PE 100; KIT; SDR 11,0; D = 50,0 mm; spoj elektrosvařovaný</t>
  </si>
  <si>
    <t>Včetně přechodu na PE DN25 mm</t>
  </si>
  <si>
    <t>42227201R</t>
  </si>
  <si>
    <t>šoupátko přírubové použití uzavírací přírubová armatura; médium pitná a užitková voda, odpadní voda; DN 40; l = 140 mm; PN 10 nebo 16; max.provozní tlak 16 bar; max teplota 70 °C; povrch.ochrana vně i uvnitř epoxidovým práškem</t>
  </si>
  <si>
    <t>42273380R</t>
  </si>
  <si>
    <t>pas navrtávací tvárná litina; provedení univerzální, s přírubovým výstupem; PN 16; DN potrubí 100 mm; DN výstupu 50 mm; pro typ potrubí litina, ocel, azbestocementové</t>
  </si>
  <si>
    <t>422913302R</t>
  </si>
  <si>
    <t>souprava zemní teleskopická šoupátková; pro ruční ovládání šoupat a domovních šoupátek; DN 40-50; rozsah min.1,05m  max. 1,75m; provedení dvoudílné; mat. vnější chránička z PE, ovl.čtyřhran z litiny, vnitřní teleskop ze zink.oceli</t>
  </si>
  <si>
    <t>42291360R</t>
  </si>
  <si>
    <t>poklop šoupátkový tělo PA, víčko litina; použití uliční poklop pro šoupata, vhodné i do litého asfaltu; h = 270,0 mm; vnitř.pr.D = 190 mm; D = 270,0 mm</t>
  </si>
  <si>
    <t>8*2</t>
  </si>
  <si>
    <t>919723111R00</t>
  </si>
  <si>
    <t>Dilatační spáry řezané v cementobetonovém krytu podélné, řezání spár šířky 2 až 5 mm</t>
  </si>
  <si>
    <t>919731122R00</t>
  </si>
  <si>
    <t>Zarovnání styčné plochy podkladu nebo krytu živičné, tloušťky přes 50 do 100 mm</t>
  </si>
  <si>
    <t>919735112R00</t>
  </si>
  <si>
    <t>Řezání stávajících krytů nebo podkladů živičných, hloubky přes 50 do 100 mm</t>
  </si>
  <si>
    <t>827.19</t>
  </si>
  <si>
    <t>vodovody trubní ostatní (přípojky)</t>
  </si>
  <si>
    <t>210010125R00</t>
  </si>
  <si>
    <t>Montáž trubky  ochranné, polyetylenové, DN do 100 mm, volně uložené</t>
  </si>
  <si>
    <t>210100003R00</t>
  </si>
  <si>
    <t>Ukončení vodičů  v rozvaděči včetně zapojení a vodičové koncovky,  , průřez do 16 mm2</t>
  </si>
  <si>
    <t>210100251R00</t>
  </si>
  <si>
    <t>Ukončení kabelů smršťovací záklopkou nebo páskou, celoplastových, do průřezu 4x10 mm</t>
  </si>
  <si>
    <t>210810013R00</t>
  </si>
  <si>
    <t>Montáž kabelu CYKY 750 V, 4 x 10 mm2, volně uloženého</t>
  </si>
  <si>
    <t>Kompaktní pilíž plastový s elektroměrovým rozvaděčem pro dvě měření schválen propoužití, distributorem elektrické energie</t>
  </si>
  <si>
    <t>dodávka a montáž</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</si>
  <si>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</si>
  <si>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</si>
  <si>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17x1,05=17,85m</t>
  </si>
  <si>
    <t>Trubka ochranná PE DN100</t>
  </si>
  <si>
    <t>12x1,05=12,6m</t>
  </si>
  <si>
    <t>460200304R00</t>
  </si>
  <si>
    <t>Výkop kabelové rýhy 50/120 cm hor.4</t>
  </si>
  <si>
    <t>460560304R00</t>
  </si>
  <si>
    <t>Zához rýhy 50/120 cm, hornina třídy 4</t>
  </si>
  <si>
    <t>Překop účelové asfaltové komunikace šířky 6,2m - ostranění původního povrchu komunikace a opětovné, uvedení do původního stavu</t>
  </si>
  <si>
    <t>460620014R00</t>
  </si>
  <si>
    <t>Provizorní úprava terénu v přírodní hornině 4</t>
  </si>
  <si>
    <t>PRO</t>
  </si>
  <si>
    <t>01 TZ, F.1.1.1, F.1.1.2, F.1.1.301 TZ, F.1.1.1, F.1.1.2, F.1.1.3</t>
  </si>
  <si>
    <t>odkopávky pro váhu : 8,5*4*,895</t>
  </si>
  <si>
    <t>01 TZ, F.1.1.1, F.1.1.2, F.1.1.3</t>
  </si>
  <si>
    <t>odkopávky pro váhu na mezideponii v prostoru SD : 8,5*4*,895</t>
  </si>
  <si>
    <t>8,5*4</t>
  </si>
  <si>
    <t>polštář z vibrovaného štěrku tl.150mm : 9,5</t>
  </si>
  <si>
    <t>273313511R00</t>
  </si>
  <si>
    <t>Beton základových desek prostý třídy C 12/15</t>
  </si>
  <si>
    <t>podkladní beton pod žb konstrukci váhy : 3,2</t>
  </si>
  <si>
    <t>380326142RT4</t>
  </si>
  <si>
    <t>Kompletní konstrukce z betonu železového vodostavebního třídy C 30/37, vliv prostředí XF4, tloušťky konstrukce přes 150 do 300 mm</t>
  </si>
  <si>
    <t>čistíren odpadních vod (mimo budovy), nádrží, vodojemů, žlabů nebo kanálů, včetně pomocného pracovního lešení o výšce podlahy do 1900 mm a pro zatížení do 1,5 kPa,</t>
  </si>
  <si>
    <t>380356211R00</t>
  </si>
  <si>
    <t>Bednění kompletních konstrukcí omítaných z betonu prostého nebo železového obyčejného i vodostavebního, ploch rovinných, zřízení</t>
  </si>
  <si>
    <t>čistíren odpadních vod (mimo budovy), nádrží, vodojemů, žlabů nebo kanálů:</t>
  </si>
  <si>
    <t>- konstrukcí omítaných z betonu prostého nebo železového obyčejného i vodostavebního</t>
  </si>
  <si>
    <t>- konstrukcí neomítaných z betonu prostého nebo železového</t>
  </si>
  <si>
    <t>(7,64+1,34+,3+,96+,3+1,34+7,64+1,34+,3+,96+,3+1,34)*,695</t>
  </si>
  <si>
    <t>(7,04+3,04+7,04+3,04)*,695</t>
  </si>
  <si>
    <t>380356212R00</t>
  </si>
  <si>
    <t>Bednění kompletních konstrukcí omítaných z betonu prostého nebo železového obyčejného i vodostavebního, ploch rovinných, odbednění</t>
  </si>
  <si>
    <t>380361007R00</t>
  </si>
  <si>
    <t>Výztuž kompletních konstrukcí z oceli z oceli 10 505</t>
  </si>
  <si>
    <t>čistíren odpadních vod (mimo budovy), nádrží, vodojemů, žlabů nebo kanálů , včetně pomocného pracovního lešení o výšce podlahy do 1900 mm a pro zatížení do 1,5 kPa,</t>
  </si>
  <si>
    <t xml:space="preserve">  výztuž R10-R12 : 159,39</t>
  </si>
  <si>
    <t xml:space="preserve">  výztuž kari síť 6/150x6/150 : 109,08</t>
  </si>
  <si>
    <t>268,47*1,1/1000</t>
  </si>
  <si>
    <t>6.1</t>
  </si>
  <si>
    <t>Odvodnění dna vany D+M</t>
  </si>
  <si>
    <t>6.8</t>
  </si>
  <si>
    <t>Úložné desky snímačů D+M</t>
  </si>
  <si>
    <t>(7+7+3+3)*,545</t>
  </si>
  <si>
    <t>953942121R00</t>
  </si>
  <si>
    <t xml:space="preserve">Drobné kovové předměty se zalitím maltou cementovou osazování drobných kovových předmětů, náklady na dodání kovových předmětů se oceńují ve specifikaci_x000D_
 ochranných úhelníků do připraveých otvorů vodorovných, svislých nebo šikmých </t>
  </si>
  <si>
    <t>Osazení ochranných úhelníků se zalitím maltou cementovou do připravených otvorů, vodorovných, svislých nebo šikmých (za každé zalití). Náklady na dodávky kovových předmětů se oceňují ve specifikaci.</t>
  </si>
  <si>
    <t>lemovací profil : 40</t>
  </si>
  <si>
    <t>95300</t>
  </si>
  <si>
    <t>Výroba ochranného úhelníku na dílně</t>
  </si>
  <si>
    <t>Výroba ochranného úhelníku na dílně.</t>
  </si>
  <si>
    <t>Úprava úhelníku na potřebnou délku, úhlování, navaření ocelových kotev z pásoviny, vnitrostaveništní a mimostaveništní doprava.</t>
  </si>
  <si>
    <t xml:space="preserve">  lemovací profil : 20</t>
  </si>
  <si>
    <t>20*9,26</t>
  </si>
  <si>
    <t xml:space="preserve">  pásová ocel na kotvy : 40*,35</t>
  </si>
  <si>
    <t>14*1,96</t>
  </si>
  <si>
    <t>13331630R</t>
  </si>
  <si>
    <t>tyč ocelová  L (úhelník) válcovaná za tepla S235 (11375); rovnoramenná; tl = 6,00 mm; a = 100,0 mm; b = 100,0 mm</t>
  </si>
  <si>
    <t>20*9,26*1,1/1000</t>
  </si>
  <si>
    <t>13351380.AR</t>
  </si>
  <si>
    <t>tyč ocelová tvarovaná pásovina válcovaná za tepla S235 (11375); tl = 5,00 mm; š = 50,0 mm</t>
  </si>
  <si>
    <t>14*1,96*1,1/1000</t>
  </si>
  <si>
    <t>998142251R00</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</si>
  <si>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místo)_x000D_
 vodorovně 50 m výšky do 25 mm</t>
  </si>
  <si>
    <t>na novostavbách a změnách objektů</t>
  </si>
  <si>
    <t>783992000R00</t>
  </si>
  <si>
    <t>Nátěry ostatní bezpečnostními barvami_x000D_
 šrafováním</t>
  </si>
  <si>
    <t>800-783</t>
  </si>
  <si>
    <t>lemovací profil L 100x100x6 : 20*(,1+,1)</t>
  </si>
  <si>
    <t>Automobilová mostní váha D+M</t>
  </si>
  <si>
    <t>Nájezdová mostní váha-odvažovací plošina 30t v nájezdovém provedení.</t>
  </si>
  <si>
    <t>Vážící rozsah 200 - 30 000 kg dílek 10 kg</t>
  </si>
  <si>
    <t>Rozměr vážní plošiny 8 m x 3 m</t>
  </si>
  <si>
    <t>Složeno z ocelobetonového modulu.</t>
  </si>
  <si>
    <t>Provedení - ocelový rám s betonovou armovanou výplní</t>
  </si>
  <si>
    <t>Most je uložen na čtyřech snímačích, snímač CDL s AD převodníkem</t>
  </si>
  <si>
    <t>Krytí IP68</t>
  </si>
  <si>
    <t>Držák rotace  nerez</t>
  </si>
  <si>
    <t>Plastová krabice pro slučovací desku ASL/CDL</t>
  </si>
  <si>
    <t>Datový kabel mostní 25m</t>
  </si>
  <si>
    <t>- montáž váhy</t>
  </si>
  <si>
    <t>- montáž elektroniky</t>
  </si>
  <si>
    <t>- montáž indikátoru</t>
  </si>
  <si>
    <t>- příprava váhy na EU posouzení shody</t>
  </si>
  <si>
    <t>- etalonové závaží 15 000 kg + nákladní automobil + cestovné</t>
  </si>
  <si>
    <t>- práce HR ( hydraulická ruka )</t>
  </si>
  <si>
    <t>- výpočet parametrů snímače a indikátoru pro ES zkoušku.</t>
  </si>
  <si>
    <t>- štítek s výrobním číslem, TCM atd.</t>
  </si>
  <si>
    <t>Hrana nájezdů</t>
  </si>
  <si>
    <t>Ocelový rám nájezdu s kapsou dorazu, bez betonové výplně rozměr: 3 350 x 400 mm ( šířka x délka )</t>
  </si>
  <si>
    <t>Ocelový rám nájezdu s kapsou dorazu, bez betonové výplně rozměr: 3 350 x 5 000 mm ( šířka x délka )</t>
  </si>
  <si>
    <t>Veškeré náklady na vnitrostaveništní a mimostaveništní dopravu, spojovací a kotvící prostředky, uvedení do provozu, revize, zaškolení obsluhy.</t>
  </si>
  <si>
    <t>230191017R00</t>
  </si>
  <si>
    <t>Uložení chráničky ve výkopu PE 110x6,3mm</t>
  </si>
  <si>
    <t>Chránička pr. 100 mm ve zdi vany pro kabeláž váhy vyvedená do prostoru provozního objektu, kde bude umístěn přijímač s vážními údaji.</t>
  </si>
  <si>
    <t>460420022RT3</t>
  </si>
  <si>
    <t>Zřízení kabelového lože v rýze š. do 65 cm z písku, lože tloušťky 20 cm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</si>
  <si>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</si>
  <si>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</si>
  <si>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20*1,1</t>
  </si>
  <si>
    <t>Snímač CDL 30t 4,00 ks</t>
  </si>
  <si>
    <t>ASL / CDL Uložení horní bez dříku 4,00 ks</t>
  </si>
  <si>
    <t>ASL / CDL Uložení spodní s dříkem 4,00 ks</t>
  </si>
  <si>
    <t>Vyhodnocovací jednotka</t>
  </si>
  <si>
    <t>V ceně:</t>
  </si>
  <si>
    <t>- Montáž úložných desek</t>
  </si>
  <si>
    <t>EU posouzení shody_obchodní vážení do 30 t</t>
  </si>
  <si>
    <t>Výpočet kompatibility</t>
  </si>
  <si>
    <t>Zhotovení štítku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</si>
</sst>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4" borderId="18" xfId="0" applyNumberFormat="1"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7" xfId="0" applyNumberFormat="1"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8" fillId="0" borderId="0"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7" fillId="0" borderId="18"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0" fillId="0" borderId="18" xfId="0" applyBorder="1" applyAlignment="1">
      <alignment vertical="top"/>
    </xf>
    <xf numFmtId="49" fontId="18" fillId="0" borderId="0" xfId="0" applyNumberFormat="1" applyFont="1" applyBorder="1" applyAlignment="1">
      <alignment horizontal="left" vertical="top" wrapTex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164" fontId="23" fillId="0" borderId="0" xfId="0" quotePrefix="1"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3" t="s">
        <v>39</v>
      </c>
      <c r="B2" s="73"/>
      <c r="C2" s="73"/>
      <c r="D2" s="73"/>
      <c r="E2" s="73"/>
      <c r="F2" s="73"/>
      <c r="G2" s="73"/>
    </row>
  </sheetData>
  <sheetProtection algorithmName="SHA-512" hashValue="YAux9z0TWzAhKAu/7XJSghg1+RedqqyFhFtHQMCa58h1PGWQYFypZi4RFqTx6Tuz4P02dgqIwCSe3ZwJZDU/ow==" saltValue="RVQTqR6jE3p1iCPO+W8rE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81"/>
  <sheetViews>
    <sheetView showGridLines="0" tabSelected="1" topLeftCell="B7"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4" t="s">
        <v>41</v>
      </c>
      <c r="C1" s="75"/>
      <c r="D1" s="75"/>
      <c r="E1" s="75"/>
      <c r="F1" s="75"/>
      <c r="G1" s="75"/>
      <c r="H1" s="75"/>
      <c r="I1" s="75"/>
      <c r="J1" s="76"/>
    </row>
    <row r="2" spans="1:15" ht="36" customHeight="1" x14ac:dyDescent="0.25">
      <c r="A2" s="2"/>
      <c r="B2" s="105" t="s">
        <v>22</v>
      </c>
      <c r="C2" s="106"/>
      <c r="D2" s="107" t="s">
        <v>43</v>
      </c>
      <c r="E2" s="108" t="s">
        <v>44</v>
      </c>
      <c r="F2" s="109"/>
      <c r="G2" s="109"/>
      <c r="H2" s="109"/>
      <c r="I2" s="109"/>
      <c r="J2" s="110"/>
      <c r="O2" s="1"/>
    </row>
    <row r="3" spans="1:15" ht="27" hidden="1" customHeight="1" x14ac:dyDescent="0.25">
      <c r="A3" s="2"/>
      <c r="B3" s="111"/>
      <c r="C3" s="106"/>
      <c r="D3" s="112"/>
      <c r="E3" s="113"/>
      <c r="F3" s="114"/>
      <c r="G3" s="114"/>
      <c r="H3" s="114"/>
      <c r="I3" s="114"/>
      <c r="J3" s="115"/>
    </row>
    <row r="4" spans="1:15" ht="23.25" customHeight="1" x14ac:dyDescent="0.25">
      <c r="A4" s="2"/>
      <c r="B4" s="116"/>
      <c r="C4" s="117"/>
      <c r="D4" s="118"/>
      <c r="E4" s="119"/>
      <c r="F4" s="119"/>
      <c r="G4" s="119"/>
      <c r="H4" s="119"/>
      <c r="I4" s="119"/>
      <c r="J4" s="120"/>
    </row>
    <row r="5" spans="1:15" ht="24" customHeight="1" x14ac:dyDescent="0.25">
      <c r="A5" s="2"/>
      <c r="B5" s="31" t="s">
        <v>42</v>
      </c>
      <c r="D5" s="121" t="s">
        <v>45</v>
      </c>
      <c r="E5" s="88"/>
      <c r="F5" s="88"/>
      <c r="G5" s="88"/>
      <c r="H5" s="18" t="s">
        <v>40</v>
      </c>
      <c r="I5" s="125" t="s">
        <v>49</v>
      </c>
      <c r="J5" s="8"/>
    </row>
    <row r="6" spans="1:15" ht="15.75" customHeight="1" x14ac:dyDescent="0.25">
      <c r="A6" s="2"/>
      <c r="B6" s="28"/>
      <c r="C6" s="53"/>
      <c r="D6" s="122" t="s">
        <v>46</v>
      </c>
      <c r="E6" s="89"/>
      <c r="F6" s="89"/>
      <c r="G6" s="89"/>
      <c r="H6" s="18" t="s">
        <v>34</v>
      </c>
      <c r="I6" s="22"/>
      <c r="J6" s="8"/>
    </row>
    <row r="7" spans="1:15" ht="15.75" customHeight="1" x14ac:dyDescent="0.25">
      <c r="A7" s="2"/>
      <c r="B7" s="29"/>
      <c r="C7" s="54"/>
      <c r="D7" s="124" t="s">
        <v>48</v>
      </c>
      <c r="E7" s="123" t="s">
        <v>47</v>
      </c>
      <c r="F7" s="90"/>
      <c r="G7" s="90"/>
      <c r="H7" s="24"/>
      <c r="I7" s="23"/>
      <c r="J7" s="34"/>
    </row>
    <row r="8" spans="1:15" ht="24" hidden="1" customHeight="1" x14ac:dyDescent="0.25">
      <c r="A8" s="2"/>
      <c r="B8" s="31" t="s">
        <v>20</v>
      </c>
      <c r="D8" s="126" t="s">
        <v>50</v>
      </c>
      <c r="H8" s="18" t="s">
        <v>40</v>
      </c>
      <c r="I8" s="125" t="s">
        <v>54</v>
      </c>
      <c r="J8" s="8"/>
    </row>
    <row r="9" spans="1:15" ht="15.75" hidden="1" customHeight="1" x14ac:dyDescent="0.25">
      <c r="A9" s="2"/>
      <c r="B9" s="2"/>
      <c r="D9" s="126" t="s">
        <v>51</v>
      </c>
      <c r="H9" s="18" t="s">
        <v>34</v>
      </c>
      <c r="I9" s="125" t="s">
        <v>55</v>
      </c>
      <c r="J9" s="8"/>
    </row>
    <row r="10" spans="1:15" ht="15.75" hidden="1" customHeight="1" x14ac:dyDescent="0.25">
      <c r="A10" s="2"/>
      <c r="B10" s="35"/>
      <c r="C10" s="54"/>
      <c r="D10" s="124" t="s">
        <v>53</v>
      </c>
      <c r="E10" s="127" t="s">
        <v>52</v>
      </c>
      <c r="F10" s="24"/>
      <c r="G10" s="14"/>
      <c r="H10" s="14"/>
      <c r="I10" s="36"/>
      <c r="J10" s="34"/>
    </row>
    <row r="11" spans="1:15" ht="24" customHeight="1" x14ac:dyDescent="0.25">
      <c r="A11" s="2"/>
      <c r="B11" s="31" t="s">
        <v>19</v>
      </c>
      <c r="D11" s="128" t="s">
        <v>56</v>
      </c>
      <c r="E11" s="128"/>
      <c r="F11" s="128"/>
      <c r="G11" s="128"/>
      <c r="H11" s="18" t="s">
        <v>40</v>
      </c>
      <c r="I11" s="133"/>
      <c r="J11" s="8"/>
    </row>
    <row r="12" spans="1:15" ht="15.75" customHeight="1" x14ac:dyDescent="0.25">
      <c r="A12" s="2"/>
      <c r="B12" s="28"/>
      <c r="C12" s="53"/>
      <c r="D12" s="129"/>
      <c r="E12" s="129"/>
      <c r="F12" s="129"/>
      <c r="G12" s="129"/>
      <c r="H12" s="18" t="s">
        <v>34</v>
      </c>
      <c r="I12" s="133"/>
      <c r="J12" s="8"/>
    </row>
    <row r="13" spans="1:15" ht="15.75" customHeight="1" x14ac:dyDescent="0.25">
      <c r="A13" s="2"/>
      <c r="B13" s="29"/>
      <c r="C13" s="54"/>
      <c r="D13" s="132"/>
      <c r="E13" s="130"/>
      <c r="F13" s="131"/>
      <c r="G13" s="131"/>
      <c r="H13" s="19"/>
      <c r="I13" s="23"/>
      <c r="J13" s="34"/>
    </row>
    <row r="14" spans="1:15" ht="24" customHeight="1" x14ac:dyDescent="0.25">
      <c r="A14" s="2"/>
      <c r="B14" s="43" t="s">
        <v>21</v>
      </c>
      <c r="C14" s="55"/>
      <c r="D14" s="56"/>
      <c r="E14" s="57"/>
      <c r="F14" s="44"/>
      <c r="G14" s="44"/>
      <c r="H14" s="45"/>
      <c r="I14" s="44"/>
      <c r="J14" s="46"/>
    </row>
    <row r="15" spans="1:15" ht="32.25" customHeight="1" x14ac:dyDescent="0.25">
      <c r="A15" s="2"/>
      <c r="B15" s="35" t="s">
        <v>32</v>
      </c>
      <c r="C15" s="58"/>
      <c r="D15" s="52"/>
      <c r="E15" s="83"/>
      <c r="F15" s="83"/>
      <c r="G15" s="84"/>
      <c r="H15" s="84"/>
      <c r="I15" s="84" t="s">
        <v>29</v>
      </c>
      <c r="J15" s="85"/>
    </row>
    <row r="16" spans="1:15" ht="23.25" customHeight="1" x14ac:dyDescent="0.25">
      <c r="A16" s="197" t="s">
        <v>24</v>
      </c>
      <c r="B16" s="38" t="s">
        <v>24</v>
      </c>
      <c r="C16" s="59"/>
      <c r="D16" s="60"/>
      <c r="E16" s="80"/>
      <c r="F16" s="81"/>
      <c r="G16" s="80"/>
      <c r="H16" s="81"/>
      <c r="I16" s="80">
        <f>SUMIF(F146:F177,A16,I146:I177)+SUMIF(F146:F177,"PSU",I146:I177)</f>
        <v>18225717.289999999</v>
      </c>
      <c r="J16" s="82"/>
    </row>
    <row r="17" spans="1:10" ht="23.25" customHeight="1" x14ac:dyDescent="0.25">
      <c r="A17" s="197" t="s">
        <v>25</v>
      </c>
      <c r="B17" s="38" t="s">
        <v>25</v>
      </c>
      <c r="C17" s="59"/>
      <c r="D17" s="60"/>
      <c r="E17" s="80"/>
      <c r="F17" s="81"/>
      <c r="G17" s="80"/>
      <c r="H17" s="81"/>
      <c r="I17" s="80">
        <f>SUMIF(F146:F177,A17,I146:I177)</f>
        <v>874868.39</v>
      </c>
      <c r="J17" s="82"/>
    </row>
    <row r="18" spans="1:10" ht="23.25" customHeight="1" x14ac:dyDescent="0.25">
      <c r="A18" s="197" t="s">
        <v>26</v>
      </c>
      <c r="B18" s="38" t="s">
        <v>26</v>
      </c>
      <c r="C18" s="59"/>
      <c r="D18" s="60"/>
      <c r="E18" s="80"/>
      <c r="F18" s="81"/>
      <c r="G18" s="80"/>
      <c r="H18" s="81"/>
      <c r="I18" s="80">
        <f>SUMIF(F146:F177,A18,I146:I177)</f>
        <v>1388015.6900000002</v>
      </c>
      <c r="J18" s="82"/>
    </row>
    <row r="19" spans="1:10" ht="23.25" customHeight="1" x14ac:dyDescent="0.25">
      <c r="A19" s="197" t="s">
        <v>202</v>
      </c>
      <c r="B19" s="38" t="s">
        <v>27</v>
      </c>
      <c r="C19" s="59"/>
      <c r="D19" s="60"/>
      <c r="E19" s="80"/>
      <c r="F19" s="81"/>
      <c r="G19" s="80"/>
      <c r="H19" s="81"/>
      <c r="I19" s="80">
        <f>SUMIF(F146:F177,A19,I146:I177)</f>
        <v>240000</v>
      </c>
      <c r="J19" s="82"/>
    </row>
    <row r="20" spans="1:10" ht="23.25" customHeight="1" x14ac:dyDescent="0.25">
      <c r="A20" s="197" t="s">
        <v>203</v>
      </c>
      <c r="B20" s="38" t="s">
        <v>28</v>
      </c>
      <c r="C20" s="59"/>
      <c r="D20" s="60"/>
      <c r="E20" s="80"/>
      <c r="F20" s="81"/>
      <c r="G20" s="80"/>
      <c r="H20" s="81"/>
      <c r="I20" s="80">
        <f>SUMIF(F146:F177,A20,I146:I177)</f>
        <v>140000</v>
      </c>
      <c r="J20" s="82"/>
    </row>
    <row r="21" spans="1:10" ht="23.25" customHeight="1" x14ac:dyDescent="0.25">
      <c r="A21" s="2"/>
      <c r="B21" s="48" t="s">
        <v>29</v>
      </c>
      <c r="C21" s="61"/>
      <c r="D21" s="62"/>
      <c r="E21" s="86"/>
      <c r="F21" s="87"/>
      <c r="G21" s="86"/>
      <c r="H21" s="87"/>
      <c r="I21" s="86">
        <f>SUM(I16:J20)</f>
        <v>20868601.370000001</v>
      </c>
      <c r="J21" s="96"/>
    </row>
    <row r="22" spans="1:10" ht="33" customHeight="1" x14ac:dyDescent="0.25">
      <c r="A22" s="2"/>
      <c r="B22" s="42" t="s">
        <v>33</v>
      </c>
      <c r="C22" s="59"/>
      <c r="D22" s="60"/>
      <c r="E22" s="63"/>
      <c r="F22" s="39"/>
      <c r="G22" s="33"/>
      <c r="H22" s="33"/>
      <c r="I22" s="33"/>
      <c r="J22" s="40"/>
    </row>
    <row r="23" spans="1:10" ht="23.25" customHeight="1" x14ac:dyDescent="0.25">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5">
      <c r="A24" s="2">
        <f>(A23-INT(A23))*100</f>
        <v>0</v>
      </c>
      <c r="B24" s="38" t="s">
        <v>13</v>
      </c>
      <c r="C24" s="59"/>
      <c r="D24" s="60"/>
      <c r="E24" s="64">
        <f>SazbaDPH1</f>
        <v>15</v>
      </c>
      <c r="F24" s="39" t="s">
        <v>0</v>
      </c>
      <c r="G24" s="92">
        <f>A23</f>
        <v>0</v>
      </c>
      <c r="H24" s="93"/>
      <c r="I24" s="93"/>
      <c r="J24" s="40" t="str">
        <f t="shared" si="0"/>
        <v>CZK</v>
      </c>
    </row>
    <row r="25" spans="1:10" ht="23.25" customHeight="1" x14ac:dyDescent="0.25">
      <c r="A25" s="2">
        <f>ZakladDPHZakl*SazbaDPH2/100</f>
        <v>4382406.2876999993</v>
      </c>
      <c r="B25" s="38" t="s">
        <v>14</v>
      </c>
      <c r="C25" s="59"/>
      <c r="D25" s="60"/>
      <c r="E25" s="64">
        <v>21</v>
      </c>
      <c r="F25" s="39" t="s">
        <v>0</v>
      </c>
      <c r="G25" s="94">
        <f>ZakladDPHZaklVypocet</f>
        <v>20868601.369999997</v>
      </c>
      <c r="H25" s="95"/>
      <c r="I25" s="95"/>
      <c r="J25" s="40" t="str">
        <f t="shared" si="0"/>
        <v>CZK</v>
      </c>
    </row>
    <row r="26" spans="1:10" ht="23.25" customHeight="1" x14ac:dyDescent="0.25">
      <c r="A26" s="2">
        <f>(A25-INT(A25))*100</f>
        <v>28.769999928772449</v>
      </c>
      <c r="B26" s="32" t="s">
        <v>15</v>
      </c>
      <c r="C26" s="65"/>
      <c r="D26" s="52"/>
      <c r="E26" s="66">
        <f>SazbaDPH2</f>
        <v>21</v>
      </c>
      <c r="F26" s="30" t="s">
        <v>0</v>
      </c>
      <c r="G26" s="77">
        <f>A25</f>
        <v>4382406.2876999993</v>
      </c>
      <c r="H26" s="78"/>
      <c r="I26" s="78"/>
      <c r="J26" s="37" t="str">
        <f t="shared" si="0"/>
        <v>CZK</v>
      </c>
    </row>
    <row r="27" spans="1:10" ht="23.25" customHeight="1" thickBot="1" x14ac:dyDescent="0.3">
      <c r="A27" s="2">
        <f>ZakladDPHSni+DPHSni+ZakladDPHZakl+DPHZakl</f>
        <v>25251007.657699995</v>
      </c>
      <c r="B27" s="31" t="s">
        <v>4</v>
      </c>
      <c r="C27" s="67"/>
      <c r="D27" s="68"/>
      <c r="E27" s="67"/>
      <c r="F27" s="16"/>
      <c r="G27" s="79">
        <f>CenaCelkem-(ZakladDPHSni+DPHSni+ZakladDPHZakl+DPHZakl)</f>
        <v>0</v>
      </c>
      <c r="H27" s="79"/>
      <c r="I27" s="79"/>
      <c r="J27" s="41" t="str">
        <f t="shared" si="0"/>
        <v>CZK</v>
      </c>
    </row>
    <row r="28" spans="1:10" ht="27.75" hidden="1" customHeight="1" thickBot="1" x14ac:dyDescent="0.3">
      <c r="A28" s="2"/>
      <c r="B28" s="165" t="s">
        <v>23</v>
      </c>
      <c r="C28" s="166"/>
      <c r="D28" s="166"/>
      <c r="E28" s="167"/>
      <c r="F28" s="168"/>
      <c r="G28" s="169">
        <f>ZakladDPHSniVypocet+ZakladDPHZaklVypocet</f>
        <v>20868601.369999997</v>
      </c>
      <c r="H28" s="170"/>
      <c r="I28" s="170"/>
      <c r="J28" s="171" t="str">
        <f t="shared" si="0"/>
        <v>CZK</v>
      </c>
    </row>
    <row r="29" spans="1:10" ht="27.75" customHeight="1" thickBot="1" x14ac:dyDescent="0.3">
      <c r="A29" s="2">
        <f>(A27-INT(A27))*100</f>
        <v>65.769999474287033</v>
      </c>
      <c r="B29" s="165" t="s">
        <v>35</v>
      </c>
      <c r="C29" s="172"/>
      <c r="D29" s="172"/>
      <c r="E29" s="172"/>
      <c r="F29" s="173"/>
      <c r="G29" s="169">
        <f>A27</f>
        <v>25251007.657699995</v>
      </c>
      <c r="H29" s="169"/>
      <c r="I29" s="169"/>
      <c r="J29" s="174" t="s">
        <v>93</v>
      </c>
    </row>
    <row r="30" spans="1:10" ht="12.75" customHeight="1" x14ac:dyDescent="0.25">
      <c r="A30" s="2"/>
      <c r="B30" s="2"/>
      <c r="J30" s="9"/>
    </row>
    <row r="31" spans="1:10" ht="30" customHeight="1" x14ac:dyDescent="0.25">
      <c r="A31" s="2"/>
      <c r="B31" s="2"/>
      <c r="J31" s="9"/>
    </row>
    <row r="32" spans="1:10" ht="18.75" customHeight="1" x14ac:dyDescent="0.25">
      <c r="A32" s="2"/>
      <c r="B32" s="17"/>
      <c r="C32" s="69" t="s">
        <v>11</v>
      </c>
      <c r="D32" s="70"/>
      <c r="E32" s="70"/>
      <c r="F32" s="15" t="s">
        <v>10</v>
      </c>
      <c r="G32" s="26"/>
      <c r="H32" s="27" t="s">
        <v>57</v>
      </c>
      <c r="I32" s="26"/>
      <c r="J32" s="9"/>
    </row>
    <row r="33" spans="1:10" ht="47.25" customHeight="1" x14ac:dyDescent="0.25">
      <c r="A33" s="2"/>
      <c r="B33" s="2"/>
      <c r="J33" s="9"/>
    </row>
    <row r="34" spans="1:10" s="21" customFormat="1" ht="18.75" customHeight="1" x14ac:dyDescent="0.25">
      <c r="A34" s="20"/>
      <c r="B34" s="20"/>
      <c r="C34" s="71"/>
      <c r="D34" s="97"/>
      <c r="E34" s="98"/>
      <c r="G34" s="99"/>
      <c r="H34" s="100"/>
      <c r="I34" s="100"/>
      <c r="J34" s="25"/>
    </row>
    <row r="35" spans="1:10" ht="12.75" customHeight="1" x14ac:dyDescent="0.25">
      <c r="A35" s="2"/>
      <c r="B35" s="2"/>
      <c r="D35" s="91" t="s">
        <v>2</v>
      </c>
      <c r="E35" s="91"/>
      <c r="H35" s="10" t="s">
        <v>3</v>
      </c>
      <c r="J35" s="9"/>
    </row>
    <row r="36" spans="1:10" ht="13.5" customHeight="1" thickBot="1" x14ac:dyDescent="0.3">
      <c r="A36" s="11"/>
      <c r="B36" s="11"/>
      <c r="C36" s="72"/>
      <c r="D36" s="72"/>
      <c r="E36" s="72"/>
      <c r="F36" s="12"/>
      <c r="G36" s="12"/>
      <c r="H36" s="12"/>
      <c r="I36" s="12"/>
      <c r="J36" s="13"/>
    </row>
    <row r="37" spans="1:10" ht="27" customHeight="1" x14ac:dyDescent="0.25">
      <c r="B37" s="137" t="s">
        <v>16</v>
      </c>
      <c r="C37" s="138"/>
      <c r="D37" s="138"/>
      <c r="E37" s="138"/>
      <c r="F37" s="139"/>
      <c r="G37" s="139"/>
      <c r="H37" s="139"/>
      <c r="I37" s="139"/>
      <c r="J37" s="140"/>
    </row>
    <row r="38" spans="1:10" ht="25.5" customHeight="1" x14ac:dyDescent="0.25">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5">
      <c r="A39" s="136">
        <v>1</v>
      </c>
      <c r="B39" s="146" t="s">
        <v>58</v>
      </c>
      <c r="C39" s="147"/>
      <c r="D39" s="147"/>
      <c r="E39" s="147"/>
      <c r="F39" s="148">
        <f>'VON 01 Naklady'!AE34+'SO-01 01 Pol'!AE113+'SO-02 01 Pol'!AE357+'SO-02 02 Pol'!AE31+'SO-02 03 Pol'!AE30+'SO-03 01 Pol'!AE468+'SO-04 01 Pol'!AE120+'SO-05 01 Pol'!AE53+'IO-01 01 Pol'!AE110+'IO-02 01 Pol'!AE482+'IO-03 01 Pol'!AE343+'IO-04 1 Pol'!AE27+'PS-01 01 Pol'!AE171</f>
        <v>0</v>
      </c>
      <c r="G39" s="149">
        <f>'VON 01 Naklady'!AF34+'SO-01 01 Pol'!AF113+'SO-02 01 Pol'!AF357+'SO-02 02 Pol'!AF31+'SO-02 03 Pol'!AF30+'SO-03 01 Pol'!AF468+'SO-04 01 Pol'!AF120+'SO-05 01 Pol'!AF53+'IO-01 01 Pol'!AF110+'IO-02 01 Pol'!AF482+'IO-03 01 Pol'!AF343+'IO-04 1 Pol'!AF27+'PS-01 01 Pol'!AF171</f>
        <v>20868601.369999997</v>
      </c>
      <c r="H39" s="150">
        <f>(F39*SazbaDPH1/100)+(G39*SazbaDPH2/100)</f>
        <v>4382406.2876999993</v>
      </c>
      <c r="I39" s="150">
        <f>F39+G39+H39</f>
        <v>25251007.657699995</v>
      </c>
      <c r="J39" s="151">
        <f>IF(CenaCelkemVypocet=0,"",I39/CenaCelkemVypocet*100)</f>
        <v>100</v>
      </c>
    </row>
    <row r="40" spans="1:10" ht="25.5" customHeight="1" x14ac:dyDescent="0.25">
      <c r="A40" s="136">
        <v>2</v>
      </c>
      <c r="B40" s="152"/>
      <c r="C40" s="153" t="s">
        <v>59</v>
      </c>
      <c r="D40" s="153"/>
      <c r="E40" s="153"/>
      <c r="F40" s="154">
        <f>'VON 01 Naklady'!AE34</f>
        <v>0</v>
      </c>
      <c r="G40" s="155">
        <f>'VON 01 Naklady'!AF34</f>
        <v>380000</v>
      </c>
      <c r="H40" s="155">
        <f>(F40*SazbaDPH1/100)+(G40*SazbaDPH2/100)</f>
        <v>79800</v>
      </c>
      <c r="I40" s="155">
        <f>F40+G40+H40</f>
        <v>459800</v>
      </c>
      <c r="J40" s="156">
        <f>IF(CenaCelkemVypocet=0,"",I40/CenaCelkemVypocet*100)</f>
        <v>1.8209174312288861</v>
      </c>
    </row>
    <row r="41" spans="1:10" ht="25.5" customHeight="1" x14ac:dyDescent="0.25">
      <c r="A41" s="136">
        <v>3</v>
      </c>
      <c r="B41" s="157" t="s">
        <v>60</v>
      </c>
      <c r="C41" s="147" t="s">
        <v>59</v>
      </c>
      <c r="D41" s="147"/>
      <c r="E41" s="147"/>
      <c r="F41" s="158">
        <f>'VON 01 Naklady'!AE34</f>
        <v>0</v>
      </c>
      <c r="G41" s="150">
        <f>'VON 01 Naklady'!AF34</f>
        <v>380000</v>
      </c>
      <c r="H41" s="150">
        <f>(F41*SazbaDPH1/100)+(G41*SazbaDPH2/100)</f>
        <v>79800</v>
      </c>
      <c r="I41" s="150">
        <f>F41+G41+H41</f>
        <v>459800</v>
      </c>
      <c r="J41" s="151">
        <f>IF(CenaCelkemVypocet=0,"",I41/CenaCelkemVypocet*100)</f>
        <v>1.8209174312288861</v>
      </c>
    </row>
    <row r="42" spans="1:10" ht="25.5" customHeight="1" x14ac:dyDescent="0.25">
      <c r="A42" s="136">
        <v>2</v>
      </c>
      <c r="B42" s="152"/>
      <c r="C42" s="153" t="s">
        <v>61</v>
      </c>
      <c r="D42" s="153"/>
      <c r="E42" s="153"/>
      <c r="F42" s="154"/>
      <c r="G42" s="155"/>
      <c r="H42" s="155">
        <f>(F42*SazbaDPH1/100)+(G42*SazbaDPH2/100)</f>
        <v>0</v>
      </c>
      <c r="I42" s="155"/>
      <c r="J42" s="156"/>
    </row>
    <row r="43" spans="1:10" ht="25.5" customHeight="1" x14ac:dyDescent="0.25">
      <c r="A43" s="136">
        <v>2</v>
      </c>
      <c r="B43" s="152" t="s">
        <v>62</v>
      </c>
      <c r="C43" s="153" t="s">
        <v>63</v>
      </c>
      <c r="D43" s="153"/>
      <c r="E43" s="153"/>
      <c r="F43" s="154">
        <f>'SO-01 01 Pol'!AE113</f>
        <v>0</v>
      </c>
      <c r="G43" s="155">
        <f>'SO-01 01 Pol'!AF113</f>
        <v>536939.7699999999</v>
      </c>
      <c r="H43" s="155">
        <f>(F43*SazbaDPH1/100)+(G43*SazbaDPH2/100)</f>
        <v>112757.35169999998</v>
      </c>
      <c r="I43" s="155">
        <f>F43+G43+H43</f>
        <v>649697.1216999999</v>
      </c>
      <c r="J43" s="156">
        <f>IF(CenaCelkemVypocet=0,"",I43/CenaCelkemVypocet*100)</f>
        <v>2.5729552281921806</v>
      </c>
    </row>
    <row r="44" spans="1:10" ht="25.5" customHeight="1" x14ac:dyDescent="0.25">
      <c r="A44" s="136">
        <v>3</v>
      </c>
      <c r="B44" s="157" t="s">
        <v>60</v>
      </c>
      <c r="C44" s="147" t="s">
        <v>63</v>
      </c>
      <c r="D44" s="147"/>
      <c r="E44" s="147"/>
      <c r="F44" s="158">
        <f>'SO-01 01 Pol'!AE113</f>
        <v>0</v>
      </c>
      <c r="G44" s="150">
        <f>'SO-01 01 Pol'!AF113</f>
        <v>536939.7699999999</v>
      </c>
      <c r="H44" s="150">
        <f>(F44*SazbaDPH1/100)+(G44*SazbaDPH2/100)</f>
        <v>112757.35169999998</v>
      </c>
      <c r="I44" s="150">
        <f>F44+G44+H44</f>
        <v>649697.1216999999</v>
      </c>
      <c r="J44" s="151">
        <f>IF(CenaCelkemVypocet=0,"",I44/CenaCelkemVypocet*100)</f>
        <v>2.5729552281921806</v>
      </c>
    </row>
    <row r="45" spans="1:10" ht="25.5" customHeight="1" x14ac:dyDescent="0.25">
      <c r="A45" s="136">
        <v>2</v>
      </c>
      <c r="B45" s="152" t="s">
        <v>64</v>
      </c>
      <c r="C45" s="153" t="s">
        <v>65</v>
      </c>
      <c r="D45" s="153"/>
      <c r="E45" s="153"/>
      <c r="F45" s="154">
        <f>'SO-02 01 Pol'!AE357+'SO-02 02 Pol'!AE31+'SO-02 03 Pol'!AE30</f>
        <v>0</v>
      </c>
      <c r="G45" s="155">
        <f>'SO-02 01 Pol'!AF357+'SO-02 02 Pol'!AF31+'SO-02 03 Pol'!AF30</f>
        <v>2707603.76</v>
      </c>
      <c r="H45" s="155">
        <f>(F45*SazbaDPH1/100)+(G45*SazbaDPH2/100)</f>
        <v>568596.7895999999</v>
      </c>
      <c r="I45" s="155">
        <f>F45+G45+H45</f>
        <v>3276200.5495999996</v>
      </c>
      <c r="J45" s="156">
        <f>IF(CenaCelkemVypocet=0,"",I45/CenaCelkemVypocet*100)</f>
        <v>12.974533903802296</v>
      </c>
    </row>
    <row r="46" spans="1:10" ht="25.5" customHeight="1" x14ac:dyDescent="0.25">
      <c r="A46" s="136">
        <v>3</v>
      </c>
      <c r="B46" s="157" t="s">
        <v>60</v>
      </c>
      <c r="C46" s="147" t="s">
        <v>66</v>
      </c>
      <c r="D46" s="147"/>
      <c r="E46" s="147"/>
      <c r="F46" s="158">
        <f>'SO-02 01 Pol'!AE357</f>
        <v>0</v>
      </c>
      <c r="G46" s="150">
        <f>'SO-02 01 Pol'!AF357</f>
        <v>2566242.6599999997</v>
      </c>
      <c r="H46" s="150">
        <f>(F46*SazbaDPH1/100)+(G46*SazbaDPH2/100)</f>
        <v>538910.9585999999</v>
      </c>
      <c r="I46" s="150">
        <f>F46+G46+H46</f>
        <v>3105153.6185999997</v>
      </c>
      <c r="J46" s="151">
        <f>IF(CenaCelkemVypocet=0,"",I46/CenaCelkemVypocet*100)</f>
        <v>12.297147348308375</v>
      </c>
    </row>
    <row r="47" spans="1:10" ht="25.5" customHeight="1" x14ac:dyDescent="0.25">
      <c r="A47" s="136">
        <v>3</v>
      </c>
      <c r="B47" s="157" t="s">
        <v>67</v>
      </c>
      <c r="C47" s="147" t="s">
        <v>68</v>
      </c>
      <c r="D47" s="147"/>
      <c r="E47" s="147"/>
      <c r="F47" s="158">
        <f>'SO-02 02 Pol'!AE31</f>
        <v>0</v>
      </c>
      <c r="G47" s="150">
        <f>'SO-02 02 Pol'!AF31</f>
        <v>64715.899999999994</v>
      </c>
      <c r="H47" s="150">
        <f>(F47*SazbaDPH1/100)+(G47*SazbaDPH2/100)</f>
        <v>13590.339</v>
      </c>
      <c r="I47" s="150">
        <f>F47+G47+H47</f>
        <v>78306.239000000001</v>
      </c>
      <c r="J47" s="151">
        <f>IF(CenaCelkemVypocet=0,"",I47/CenaCelkemVypocet*100)</f>
        <v>0.31011134312543542</v>
      </c>
    </row>
    <row r="48" spans="1:10" ht="25.5" customHeight="1" x14ac:dyDescent="0.25">
      <c r="A48" s="136">
        <v>3</v>
      </c>
      <c r="B48" s="157" t="s">
        <v>69</v>
      </c>
      <c r="C48" s="147" t="s">
        <v>70</v>
      </c>
      <c r="D48" s="147"/>
      <c r="E48" s="147"/>
      <c r="F48" s="158">
        <f>'SO-02 03 Pol'!AE30</f>
        <v>0</v>
      </c>
      <c r="G48" s="150">
        <f>'SO-02 03 Pol'!AF30</f>
        <v>76645.2</v>
      </c>
      <c r="H48" s="150">
        <f>(F48*SazbaDPH1/100)+(G48*SazbaDPH2/100)</f>
        <v>16095.492</v>
      </c>
      <c r="I48" s="150">
        <f>F48+G48+H48</f>
        <v>92740.691999999995</v>
      </c>
      <c r="J48" s="151">
        <f>IF(CenaCelkemVypocet=0,"",I48/CenaCelkemVypocet*100)</f>
        <v>0.3672752123684847</v>
      </c>
    </row>
    <row r="49" spans="1:10" ht="25.5" customHeight="1" x14ac:dyDescent="0.25">
      <c r="A49" s="136">
        <v>2</v>
      </c>
      <c r="B49" s="152" t="s">
        <v>71</v>
      </c>
      <c r="C49" s="153" t="s">
        <v>72</v>
      </c>
      <c r="D49" s="153"/>
      <c r="E49" s="153"/>
      <c r="F49" s="154">
        <f>'SO-03 01 Pol'!AE468</f>
        <v>0</v>
      </c>
      <c r="G49" s="155">
        <f>'SO-03 01 Pol'!AF468</f>
        <v>10435529.58</v>
      </c>
      <c r="H49" s="155">
        <f>(F49*SazbaDPH1/100)+(G49*SazbaDPH2/100)</f>
        <v>2191461.2118000002</v>
      </c>
      <c r="I49" s="155">
        <f>F49+G49+H49</f>
        <v>12626990.7918</v>
      </c>
      <c r="J49" s="156">
        <f>IF(CenaCelkemVypocet=0,"",I49/CenaCelkemVypocet*100)</f>
        <v>50.00588872717541</v>
      </c>
    </row>
    <row r="50" spans="1:10" ht="25.5" customHeight="1" x14ac:dyDescent="0.25">
      <c r="A50" s="136">
        <v>3</v>
      </c>
      <c r="B50" s="157" t="s">
        <v>60</v>
      </c>
      <c r="C50" s="147" t="s">
        <v>72</v>
      </c>
      <c r="D50" s="147"/>
      <c r="E50" s="147"/>
      <c r="F50" s="158">
        <f>'SO-03 01 Pol'!AE468</f>
        <v>0</v>
      </c>
      <c r="G50" s="150">
        <f>'SO-03 01 Pol'!AF468</f>
        <v>10435529.58</v>
      </c>
      <c r="H50" s="150">
        <f>(F50*SazbaDPH1/100)+(G50*SazbaDPH2/100)</f>
        <v>2191461.2118000002</v>
      </c>
      <c r="I50" s="150">
        <f>F50+G50+H50</f>
        <v>12626990.7918</v>
      </c>
      <c r="J50" s="151">
        <f>IF(CenaCelkemVypocet=0,"",I50/CenaCelkemVypocet*100)</f>
        <v>50.00588872717541</v>
      </c>
    </row>
    <row r="51" spans="1:10" ht="25.5" customHeight="1" x14ac:dyDescent="0.25">
      <c r="A51" s="136">
        <v>2</v>
      </c>
      <c r="B51" s="152" t="s">
        <v>73</v>
      </c>
      <c r="C51" s="153" t="s">
        <v>74</v>
      </c>
      <c r="D51" s="153"/>
      <c r="E51" s="153"/>
      <c r="F51" s="154">
        <f>'SO-04 01 Pol'!AE120</f>
        <v>0</v>
      </c>
      <c r="G51" s="155">
        <f>'SO-04 01 Pol'!AF120</f>
        <v>544184.30999999994</v>
      </c>
      <c r="H51" s="155">
        <f>(F51*SazbaDPH1/100)+(G51*SazbaDPH2/100)</f>
        <v>114278.70509999998</v>
      </c>
      <c r="I51" s="155">
        <f>F51+G51+H51</f>
        <v>658463.01509999996</v>
      </c>
      <c r="J51" s="156">
        <f>IF(CenaCelkemVypocet=0,"",I51/CenaCelkemVypocet*100)</f>
        <v>2.607670252316483</v>
      </c>
    </row>
    <row r="52" spans="1:10" ht="25.5" customHeight="1" x14ac:dyDescent="0.25">
      <c r="A52" s="136">
        <v>3</v>
      </c>
      <c r="B52" s="157" t="s">
        <v>60</v>
      </c>
      <c r="C52" s="147" t="s">
        <v>75</v>
      </c>
      <c r="D52" s="147"/>
      <c r="E52" s="147"/>
      <c r="F52" s="158">
        <f>'SO-04 01 Pol'!AE120</f>
        <v>0</v>
      </c>
      <c r="G52" s="150">
        <f>'SO-04 01 Pol'!AF120</f>
        <v>544184.30999999994</v>
      </c>
      <c r="H52" s="150">
        <f>(F52*SazbaDPH1/100)+(G52*SazbaDPH2/100)</f>
        <v>114278.70509999998</v>
      </c>
      <c r="I52" s="150">
        <f>F52+G52+H52</f>
        <v>658463.01509999996</v>
      </c>
      <c r="J52" s="151">
        <f>IF(CenaCelkemVypocet=0,"",I52/CenaCelkemVypocet*100)</f>
        <v>2.607670252316483</v>
      </c>
    </row>
    <row r="53" spans="1:10" ht="25.5" customHeight="1" x14ac:dyDescent="0.25">
      <c r="A53" s="136">
        <v>2</v>
      </c>
      <c r="B53" s="152" t="s">
        <v>76</v>
      </c>
      <c r="C53" s="153" t="s">
        <v>77</v>
      </c>
      <c r="D53" s="153"/>
      <c r="E53" s="153"/>
      <c r="F53" s="154">
        <f>'SO-05 01 Pol'!AE53</f>
        <v>0</v>
      </c>
      <c r="G53" s="155">
        <f>'SO-05 01 Pol'!AF53</f>
        <v>243380.9</v>
      </c>
      <c r="H53" s="155">
        <f>(F53*SazbaDPH1/100)+(G53*SazbaDPH2/100)</f>
        <v>51109.988999999994</v>
      </c>
      <c r="I53" s="155">
        <f>F53+G53+H53</f>
        <v>294490.88899999997</v>
      </c>
      <c r="J53" s="156">
        <f>IF(CenaCelkemVypocet=0,"",I53/CenaCelkemVypocet*100)</f>
        <v>1.1662540085215114</v>
      </c>
    </row>
    <row r="54" spans="1:10" ht="25.5" customHeight="1" x14ac:dyDescent="0.25">
      <c r="A54" s="136">
        <v>3</v>
      </c>
      <c r="B54" s="157" t="s">
        <v>60</v>
      </c>
      <c r="C54" s="147" t="s">
        <v>77</v>
      </c>
      <c r="D54" s="147"/>
      <c r="E54" s="147"/>
      <c r="F54" s="158">
        <f>'SO-05 01 Pol'!AE53</f>
        <v>0</v>
      </c>
      <c r="G54" s="150">
        <f>'SO-05 01 Pol'!AF53</f>
        <v>243380.9</v>
      </c>
      <c r="H54" s="150">
        <f>(F54*SazbaDPH1/100)+(G54*SazbaDPH2/100)</f>
        <v>51109.988999999994</v>
      </c>
      <c r="I54" s="150">
        <f>F54+G54+H54</f>
        <v>294490.88899999997</v>
      </c>
      <c r="J54" s="151">
        <f>IF(CenaCelkemVypocet=0,"",I54/CenaCelkemVypocet*100)</f>
        <v>1.1662540085215114</v>
      </c>
    </row>
    <row r="55" spans="1:10" ht="25.5" customHeight="1" x14ac:dyDescent="0.25">
      <c r="A55" s="136">
        <v>2</v>
      </c>
      <c r="B55" s="152"/>
      <c r="C55" s="153" t="s">
        <v>78</v>
      </c>
      <c r="D55" s="153"/>
      <c r="E55" s="153"/>
      <c r="F55" s="154"/>
      <c r="G55" s="155"/>
      <c r="H55" s="155">
        <f>(F55*SazbaDPH1/100)+(G55*SazbaDPH2/100)</f>
        <v>0</v>
      </c>
      <c r="I55" s="155"/>
      <c r="J55" s="156"/>
    </row>
    <row r="56" spans="1:10" ht="25.5" customHeight="1" x14ac:dyDescent="0.25">
      <c r="A56" s="136">
        <v>2</v>
      </c>
      <c r="B56" s="152" t="s">
        <v>79</v>
      </c>
      <c r="C56" s="153" t="s">
        <v>80</v>
      </c>
      <c r="D56" s="153"/>
      <c r="E56" s="153"/>
      <c r="F56" s="154">
        <f>'IO-01 01 Pol'!AE110</f>
        <v>0</v>
      </c>
      <c r="G56" s="155">
        <f>'IO-01 01 Pol'!AF110</f>
        <v>234806.2</v>
      </c>
      <c r="H56" s="155">
        <f>(F56*SazbaDPH1/100)+(G56*SazbaDPH2/100)</f>
        <v>49309.302000000003</v>
      </c>
      <c r="I56" s="155">
        <f>F56+G56+H56</f>
        <v>284115.50200000004</v>
      </c>
      <c r="J56" s="156">
        <f>IF(CenaCelkemVypocet=0,"",I56/CenaCelkemVypocet*100)</f>
        <v>1.1251650066858319</v>
      </c>
    </row>
    <row r="57" spans="1:10" ht="25.5" customHeight="1" x14ac:dyDescent="0.25">
      <c r="A57" s="136">
        <v>3</v>
      </c>
      <c r="B57" s="157" t="s">
        <v>60</v>
      </c>
      <c r="C57" s="147" t="s">
        <v>81</v>
      </c>
      <c r="D57" s="147"/>
      <c r="E57" s="147"/>
      <c r="F57" s="158">
        <f>'IO-01 01 Pol'!AE110</f>
        <v>0</v>
      </c>
      <c r="G57" s="150">
        <f>'IO-01 01 Pol'!AF110</f>
        <v>234806.2</v>
      </c>
      <c r="H57" s="150">
        <f>(F57*SazbaDPH1/100)+(G57*SazbaDPH2/100)</f>
        <v>49309.302000000003</v>
      </c>
      <c r="I57" s="150">
        <f>F57+G57+H57</f>
        <v>284115.50200000004</v>
      </c>
      <c r="J57" s="151">
        <f>IF(CenaCelkemVypocet=0,"",I57/CenaCelkemVypocet*100)</f>
        <v>1.1251650066858319</v>
      </c>
    </row>
    <row r="58" spans="1:10" ht="25.5" customHeight="1" x14ac:dyDescent="0.25">
      <c r="A58" s="136">
        <v>2</v>
      </c>
      <c r="B58" s="152" t="s">
        <v>82</v>
      </c>
      <c r="C58" s="153" t="s">
        <v>83</v>
      </c>
      <c r="D58" s="153"/>
      <c r="E58" s="153"/>
      <c r="F58" s="154">
        <f>'IO-02 01 Pol'!AE482</f>
        <v>0</v>
      </c>
      <c r="G58" s="155">
        <f>'IO-02 01 Pol'!AF482</f>
        <v>4188346.14</v>
      </c>
      <c r="H58" s="155">
        <f>(F58*SazbaDPH1/100)+(G58*SazbaDPH2/100)</f>
        <v>879552.68940000003</v>
      </c>
      <c r="I58" s="155">
        <f>F58+G58+H58</f>
        <v>5067898.8294000002</v>
      </c>
      <c r="J58" s="156">
        <f>IF(CenaCelkemVypocet=0,"",I58/CenaCelkemVypocet*100)</f>
        <v>20.070085511437423</v>
      </c>
    </row>
    <row r="59" spans="1:10" ht="25.5" customHeight="1" x14ac:dyDescent="0.25">
      <c r="A59" s="136">
        <v>3</v>
      </c>
      <c r="B59" s="157" t="s">
        <v>60</v>
      </c>
      <c r="C59" s="147" t="s">
        <v>81</v>
      </c>
      <c r="D59" s="147"/>
      <c r="E59" s="147"/>
      <c r="F59" s="158">
        <f>'IO-02 01 Pol'!AE482</f>
        <v>0</v>
      </c>
      <c r="G59" s="150">
        <f>'IO-02 01 Pol'!AF482</f>
        <v>4188346.14</v>
      </c>
      <c r="H59" s="150">
        <f>(F59*SazbaDPH1/100)+(G59*SazbaDPH2/100)</f>
        <v>879552.68940000003</v>
      </c>
      <c r="I59" s="150">
        <f>F59+G59+H59</f>
        <v>5067898.8294000002</v>
      </c>
      <c r="J59" s="151">
        <f>IF(CenaCelkemVypocet=0,"",I59/CenaCelkemVypocet*100)</f>
        <v>20.070085511437423</v>
      </c>
    </row>
    <row r="60" spans="1:10" ht="25.5" customHeight="1" x14ac:dyDescent="0.25">
      <c r="A60" s="136">
        <v>2</v>
      </c>
      <c r="B60" s="152" t="s">
        <v>84</v>
      </c>
      <c r="C60" s="153" t="s">
        <v>85</v>
      </c>
      <c r="D60" s="153"/>
      <c r="E60" s="153"/>
      <c r="F60" s="154">
        <f>'IO-03 01 Pol'!AE343</f>
        <v>0</v>
      </c>
      <c r="G60" s="155">
        <f>'IO-03 01 Pol'!AF343</f>
        <v>906529.22</v>
      </c>
      <c r="H60" s="155">
        <f>(F60*SazbaDPH1/100)+(G60*SazbaDPH2/100)</f>
        <v>190371.13620000001</v>
      </c>
      <c r="I60" s="155">
        <f>F60+G60+H60</f>
        <v>1096900.3562</v>
      </c>
      <c r="J60" s="156">
        <f>IF(CenaCelkemVypocet=0,"",I60/CenaCelkemVypocet*100)</f>
        <v>4.343986470042962</v>
      </c>
    </row>
    <row r="61" spans="1:10" ht="25.5" customHeight="1" x14ac:dyDescent="0.25">
      <c r="A61" s="136">
        <v>3</v>
      </c>
      <c r="B61" s="157" t="s">
        <v>60</v>
      </c>
      <c r="C61" s="147" t="s">
        <v>81</v>
      </c>
      <c r="D61" s="147"/>
      <c r="E61" s="147"/>
      <c r="F61" s="158">
        <f>'IO-03 01 Pol'!AE343</f>
        <v>0</v>
      </c>
      <c r="G61" s="150">
        <f>'IO-03 01 Pol'!AF343</f>
        <v>906529.22</v>
      </c>
      <c r="H61" s="150">
        <f>(F61*SazbaDPH1/100)+(G61*SazbaDPH2/100)</f>
        <v>190371.13620000001</v>
      </c>
      <c r="I61" s="150">
        <f>F61+G61+H61</f>
        <v>1096900.3562</v>
      </c>
      <c r="J61" s="151">
        <f>IF(CenaCelkemVypocet=0,"",I61/CenaCelkemVypocet*100)</f>
        <v>4.343986470042962</v>
      </c>
    </row>
    <row r="62" spans="1:10" ht="25.5" customHeight="1" x14ac:dyDescent="0.25">
      <c r="A62" s="136">
        <v>2</v>
      </c>
      <c r="B62" s="152" t="s">
        <v>86</v>
      </c>
      <c r="C62" s="153" t="s">
        <v>87</v>
      </c>
      <c r="D62" s="153"/>
      <c r="E62" s="153"/>
      <c r="F62" s="154">
        <f>'IO-04 1 Pol'!AE27</f>
        <v>0</v>
      </c>
      <c r="G62" s="155">
        <f>'IO-04 1 Pol'!AF27</f>
        <v>41393.25</v>
      </c>
      <c r="H62" s="155">
        <f>(F62*SazbaDPH1/100)+(G62*SazbaDPH2/100)</f>
        <v>8692.5825000000004</v>
      </c>
      <c r="I62" s="155">
        <f>F62+G62+H62</f>
        <v>50085.832500000004</v>
      </c>
      <c r="J62" s="156">
        <f>IF(CenaCelkemVypocet=0,"",I62/CenaCelkemVypocet*100)</f>
        <v>0.19835181700056603</v>
      </c>
    </row>
    <row r="63" spans="1:10" ht="25.5" customHeight="1" x14ac:dyDescent="0.25">
      <c r="A63" s="136">
        <v>3</v>
      </c>
      <c r="B63" s="157" t="s">
        <v>88</v>
      </c>
      <c r="C63" s="147" t="s">
        <v>87</v>
      </c>
      <c r="D63" s="147"/>
      <c r="E63" s="147"/>
      <c r="F63" s="158">
        <f>'IO-04 1 Pol'!AE27</f>
        <v>0</v>
      </c>
      <c r="G63" s="150">
        <f>'IO-04 1 Pol'!AF27</f>
        <v>41393.25</v>
      </c>
      <c r="H63" s="150">
        <f>(F63*SazbaDPH1/100)+(G63*SazbaDPH2/100)</f>
        <v>8692.5825000000004</v>
      </c>
      <c r="I63" s="150">
        <f>F63+G63+H63</f>
        <v>50085.832500000004</v>
      </c>
      <c r="J63" s="151">
        <f>IF(CenaCelkemVypocet=0,"",I63/CenaCelkemVypocet*100)</f>
        <v>0.19835181700056603</v>
      </c>
    </row>
    <row r="64" spans="1:10" ht="25.5" customHeight="1" x14ac:dyDescent="0.25">
      <c r="A64" s="136">
        <v>2</v>
      </c>
      <c r="B64" s="152"/>
      <c r="C64" s="153" t="s">
        <v>89</v>
      </c>
      <c r="D64" s="153"/>
      <c r="E64" s="153"/>
      <c r="F64" s="154"/>
      <c r="G64" s="155"/>
      <c r="H64" s="155">
        <f>(F64*SazbaDPH1/100)+(G64*SazbaDPH2/100)</f>
        <v>0</v>
      </c>
      <c r="I64" s="155"/>
      <c r="J64" s="156"/>
    </row>
    <row r="65" spans="1:52" ht="25.5" customHeight="1" x14ac:dyDescent="0.25">
      <c r="A65" s="136">
        <v>2</v>
      </c>
      <c r="B65" s="152" t="s">
        <v>90</v>
      </c>
      <c r="C65" s="153" t="s">
        <v>91</v>
      </c>
      <c r="D65" s="153"/>
      <c r="E65" s="153"/>
      <c r="F65" s="154">
        <f>'PS-01 01 Pol'!AE171</f>
        <v>0</v>
      </c>
      <c r="G65" s="155">
        <f>'PS-01 01 Pol'!AF171</f>
        <v>649888.24</v>
      </c>
      <c r="H65" s="155">
        <f>(F65*SazbaDPH1/100)+(G65*SazbaDPH2/100)</f>
        <v>136476.53039999999</v>
      </c>
      <c r="I65" s="155">
        <f>F65+G65+H65</f>
        <v>786364.77040000004</v>
      </c>
      <c r="J65" s="156">
        <f>IF(CenaCelkemVypocet=0,"",I65/CenaCelkemVypocet*100)</f>
        <v>3.1141916435964778</v>
      </c>
    </row>
    <row r="66" spans="1:52" ht="25.5" customHeight="1" x14ac:dyDescent="0.25">
      <c r="A66" s="136">
        <v>3</v>
      </c>
      <c r="B66" s="157" t="s">
        <v>60</v>
      </c>
      <c r="C66" s="147" t="s">
        <v>91</v>
      </c>
      <c r="D66" s="147"/>
      <c r="E66" s="147"/>
      <c r="F66" s="158">
        <f>'PS-01 01 Pol'!AE171</f>
        <v>0</v>
      </c>
      <c r="G66" s="150">
        <f>'PS-01 01 Pol'!AF171</f>
        <v>649888.24</v>
      </c>
      <c r="H66" s="150">
        <f>(F66*SazbaDPH1/100)+(G66*SazbaDPH2/100)</f>
        <v>136476.53039999999</v>
      </c>
      <c r="I66" s="150">
        <f>F66+G66+H66</f>
        <v>786364.77040000004</v>
      </c>
      <c r="J66" s="151">
        <f>IF(CenaCelkemVypocet=0,"",I66/CenaCelkemVypocet*100)</f>
        <v>3.1141916435964778</v>
      </c>
    </row>
    <row r="67" spans="1:52" ht="25.5" customHeight="1" x14ac:dyDescent="0.25">
      <c r="A67" s="136"/>
      <c r="B67" s="159" t="s">
        <v>92</v>
      </c>
      <c r="C67" s="160"/>
      <c r="D67" s="160"/>
      <c r="E67" s="161"/>
      <c r="F67" s="162">
        <f>SUMIF(A39:A66,"=1",F39:F66)</f>
        <v>0</v>
      </c>
      <c r="G67" s="163">
        <f>SUMIF(A39:A66,"=1",G39:G66)</f>
        <v>20868601.369999997</v>
      </c>
      <c r="H67" s="163">
        <f>SUMIF(A39:A66,"=1",H39:H66)</f>
        <v>4382406.2876999993</v>
      </c>
      <c r="I67" s="163">
        <f>SUMIF(A39:A66,"=1",I39:I66)</f>
        <v>25251007.657699995</v>
      </c>
      <c r="J67" s="164">
        <f>SUMIF(A39:A66,"=1",J39:J66)</f>
        <v>100</v>
      </c>
    </row>
    <row r="69" spans="1:52" x14ac:dyDescent="0.25">
      <c r="A69" t="s">
        <v>94</v>
      </c>
      <c r="B69" t="s">
        <v>95</v>
      </c>
    </row>
    <row r="70" spans="1:52" x14ac:dyDescent="0.25">
      <c r="B70" s="176" t="s">
        <v>96</v>
      </c>
      <c r="C70" s="176"/>
      <c r="D70" s="176"/>
      <c r="E70" s="176"/>
      <c r="F70" s="176"/>
      <c r="G70" s="176"/>
      <c r="H70" s="176"/>
      <c r="I70" s="176"/>
      <c r="J70" s="176"/>
      <c r="AZ70" s="175" t="str">
        <f>B70</f>
        <v>1. PODMÍNKY PRO ZPRACOVÁNÍ NABÍDKOVÉ CENY</v>
      </c>
    </row>
    <row r="72" spans="1:52" x14ac:dyDescent="0.25">
      <c r="B72" s="176" t="s">
        <v>97</v>
      </c>
      <c r="C72" s="176"/>
      <c r="D72" s="176"/>
      <c r="E72" s="176"/>
      <c r="F72" s="176"/>
      <c r="G72" s="176"/>
      <c r="H72" s="176"/>
      <c r="I72" s="176"/>
      <c r="J72" s="176"/>
      <c r="AZ72" s="175" t="str">
        <f>B72</f>
        <v xml:space="preserve">        Preambule</v>
      </c>
    </row>
    <row r="74" spans="1:52" ht="52.8" x14ac:dyDescent="0.25">
      <c r="B74" s="176" t="s">
        <v>98</v>
      </c>
      <c r="C74" s="176"/>
      <c r="D74" s="176"/>
      <c r="E74" s="176"/>
      <c r="F74" s="176"/>
      <c r="G74" s="176"/>
      <c r="H74" s="176"/>
      <c r="I74" s="176"/>
      <c r="J74" s="176"/>
      <c r="AZ74" s="175" t="str">
        <f>B74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5" spans="1:52" ht="52.8" x14ac:dyDescent="0.25">
      <c r="B75" s="176" t="s">
        <v>99</v>
      </c>
      <c r="C75" s="176"/>
      <c r="D75" s="176"/>
      <c r="E75" s="176"/>
      <c r="F75" s="176"/>
      <c r="G75" s="176"/>
      <c r="H75" s="176"/>
      <c r="I75" s="176"/>
      <c r="J75" s="176"/>
      <c r="AZ75" s="175" t="str">
        <f>B75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7" spans="1:52" x14ac:dyDescent="0.25">
      <c r="B77" s="176" t="s">
        <v>100</v>
      </c>
      <c r="C77" s="176"/>
      <c r="D77" s="176"/>
      <c r="E77" s="176"/>
      <c r="F77" s="176"/>
      <c r="G77" s="176"/>
      <c r="H77" s="176"/>
      <c r="I77" s="176"/>
      <c r="J77" s="176"/>
      <c r="AZ77" s="175" t="str">
        <f>B77</f>
        <v xml:space="preserve">        Vymezení některých pojmů</v>
      </c>
    </row>
    <row r="80" spans="1:52" x14ac:dyDescent="0.25">
      <c r="B80" s="176" t="s">
        <v>101</v>
      </c>
      <c r="C80" s="176"/>
      <c r="D80" s="176"/>
      <c r="E80" s="176"/>
      <c r="F80" s="176"/>
      <c r="G80" s="176"/>
      <c r="H80" s="176"/>
      <c r="I80" s="176"/>
      <c r="J80" s="176"/>
      <c r="AZ80" s="175" t="str">
        <f>B80</f>
        <v>Pro účely zpracování nabídkové ceny se jsou použity některé pojmy, pod kterými se rozumí:</v>
      </c>
    </row>
    <row r="81" spans="2:52" ht="39.6" x14ac:dyDescent="0.25">
      <c r="B81" s="176" t="s">
        <v>102</v>
      </c>
      <c r="C81" s="176"/>
      <c r="D81" s="176"/>
      <c r="E81" s="176"/>
      <c r="F81" s="176"/>
      <c r="G81" s="176"/>
      <c r="H81" s="176"/>
      <c r="I81" s="176"/>
      <c r="J81" s="176"/>
      <c r="AZ81" s="175" t="str">
        <f>B81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82" spans="2:52" ht="39.6" x14ac:dyDescent="0.25">
      <c r="B82" s="176" t="s">
        <v>103</v>
      </c>
      <c r="C82" s="176"/>
      <c r="D82" s="176"/>
      <c r="E82" s="176"/>
      <c r="F82" s="176"/>
      <c r="G82" s="176"/>
      <c r="H82" s="176"/>
      <c r="I82" s="176"/>
      <c r="J82" s="176"/>
      <c r="AZ82" s="175" t="str">
        <f>B82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3" spans="2:52" ht="52.8" x14ac:dyDescent="0.25">
      <c r="B83" s="176" t="s">
        <v>104</v>
      </c>
      <c r="C83" s="176"/>
      <c r="D83" s="176"/>
      <c r="E83" s="176"/>
      <c r="F83" s="176"/>
      <c r="G83" s="176"/>
      <c r="H83" s="176"/>
      <c r="I83" s="176"/>
      <c r="J83" s="176"/>
      <c r="AZ83" s="175" t="str">
        <f>B83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4" spans="2:52" ht="79.2" x14ac:dyDescent="0.25">
      <c r="B84" s="176" t="s">
        <v>105</v>
      </c>
      <c r="C84" s="176"/>
      <c r="D84" s="176"/>
      <c r="E84" s="176"/>
      <c r="F84" s="176"/>
      <c r="G84" s="176"/>
      <c r="H84" s="176"/>
      <c r="I84" s="176"/>
      <c r="J84" s="176"/>
      <c r="AZ84" s="175" t="str">
        <f>B84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5" spans="2:52" ht="52.8" x14ac:dyDescent="0.25">
      <c r="B85" s="176" t="s">
        <v>106</v>
      </c>
      <c r="C85" s="176"/>
      <c r="D85" s="176"/>
      <c r="E85" s="176"/>
      <c r="F85" s="176"/>
      <c r="G85" s="176"/>
      <c r="H85" s="176"/>
      <c r="I85" s="176"/>
      <c r="J85" s="176"/>
      <c r="AZ85" s="175" t="str">
        <f>B85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7" spans="2:52" x14ac:dyDescent="0.25">
      <c r="B87" s="176" t="s">
        <v>107</v>
      </c>
      <c r="C87" s="176"/>
      <c r="D87" s="176"/>
      <c r="E87" s="176"/>
      <c r="F87" s="176"/>
      <c r="G87" s="176"/>
      <c r="H87" s="176"/>
      <c r="I87" s="176"/>
      <c r="J87" s="176"/>
      <c r="AZ87" s="175" t="str">
        <f>B87</f>
        <v xml:space="preserve">        Cenová soustava</v>
      </c>
    </row>
    <row r="89" spans="2:52" x14ac:dyDescent="0.25">
      <c r="B89" s="176" t="s">
        <v>108</v>
      </c>
      <c r="C89" s="176"/>
      <c r="D89" s="176"/>
      <c r="E89" s="176"/>
      <c r="F89" s="176"/>
      <c r="G89" s="176"/>
      <c r="H89" s="176"/>
      <c r="I89" s="176"/>
      <c r="J89" s="176"/>
      <c r="AZ89" s="175" t="str">
        <f>B89</f>
        <v xml:space="preserve">        Použitá cenová soustava</v>
      </c>
    </row>
    <row r="90" spans="2:52" ht="39.6" x14ac:dyDescent="0.25">
      <c r="B90" s="176" t="s">
        <v>109</v>
      </c>
      <c r="C90" s="176"/>
      <c r="D90" s="176"/>
      <c r="E90" s="176"/>
      <c r="F90" s="176"/>
      <c r="G90" s="176"/>
      <c r="H90" s="176"/>
      <c r="I90" s="176"/>
      <c r="J90" s="176"/>
      <c r="AZ90" s="175" t="str">
        <f>B90</f>
        <v>Soupisy stavebních prací, dodávek a služeb jsou zpracovány s použitím cenové soustavy zpracované společností RTS, a.s.. Položky z cenové soustavy mají uveden odkaz na cenovou soustavu včetně označení příslušného ceníku.</v>
      </c>
    </row>
    <row r="92" spans="2:52" x14ac:dyDescent="0.25">
      <c r="B92" s="176" t="s">
        <v>110</v>
      </c>
      <c r="C92" s="176"/>
      <c r="D92" s="176"/>
      <c r="E92" s="176"/>
      <c r="F92" s="176"/>
      <c r="G92" s="176"/>
      <c r="H92" s="176"/>
      <c r="I92" s="176"/>
      <c r="J92" s="176"/>
      <c r="AZ92" s="175" t="str">
        <f>B92</f>
        <v xml:space="preserve">        Technické podmínky</v>
      </c>
    </row>
    <row r="93" spans="2:52" ht="39.6" x14ac:dyDescent="0.25">
      <c r="B93" s="176" t="s">
        <v>111</v>
      </c>
      <c r="C93" s="176"/>
      <c r="D93" s="176"/>
      <c r="E93" s="176"/>
      <c r="F93" s="176"/>
      <c r="G93" s="176"/>
      <c r="H93" s="176"/>
      <c r="I93" s="176"/>
      <c r="J93" s="176"/>
      <c r="AZ93" s="175" t="str">
        <f>B93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5" spans="2:52" x14ac:dyDescent="0.25">
      <c r="B95" s="176" t="s">
        <v>112</v>
      </c>
      <c r="C95" s="176"/>
      <c r="D95" s="176"/>
      <c r="E95" s="176"/>
      <c r="F95" s="176"/>
      <c r="G95" s="176"/>
      <c r="H95" s="176"/>
      <c r="I95" s="176"/>
      <c r="J95" s="176"/>
      <c r="AZ95" s="175" t="str">
        <f>B95</f>
        <v>Individuální položky</v>
      </c>
    </row>
    <row r="96" spans="2:52" ht="39.6" x14ac:dyDescent="0.25">
      <c r="B96" s="176" t="s">
        <v>113</v>
      </c>
      <c r="C96" s="176"/>
      <c r="D96" s="176"/>
      <c r="E96" s="176"/>
      <c r="F96" s="176"/>
      <c r="G96" s="176"/>
      <c r="H96" s="176"/>
      <c r="I96" s="176"/>
      <c r="J96" s="176"/>
      <c r="AZ96" s="175" t="str">
        <f>B96</f>
        <v>Položky soupisu prací, které cenová soustava neobsahuje, jsou označeny popisem „vlastní“. Pro tyto položky jsou cenové a technické podmínky definovány jejich popisem, případně odkazem na konkrétní část příslušné dokumentace.</v>
      </c>
    </row>
    <row r="98" spans="2:52" x14ac:dyDescent="0.25">
      <c r="B98" s="176" t="s">
        <v>114</v>
      </c>
      <c r="C98" s="176"/>
      <c r="D98" s="176"/>
      <c r="E98" s="176"/>
      <c r="F98" s="176"/>
      <c r="G98" s="176"/>
      <c r="H98" s="176"/>
      <c r="I98" s="176"/>
      <c r="J98" s="176"/>
      <c r="AZ98" s="175" t="str">
        <f>B98</f>
        <v xml:space="preserve">        Závaznost a změna soupisu</v>
      </c>
    </row>
    <row r="100" spans="2:52" x14ac:dyDescent="0.25">
      <c r="B100" s="176" t="s">
        <v>115</v>
      </c>
      <c r="C100" s="176"/>
      <c r="D100" s="176"/>
      <c r="E100" s="176"/>
      <c r="F100" s="176"/>
      <c r="G100" s="176"/>
      <c r="H100" s="176"/>
      <c r="I100" s="176"/>
      <c r="J100" s="176"/>
      <c r="AZ100" s="175" t="str">
        <f>B100</f>
        <v xml:space="preserve">        Závaznost soupisu</v>
      </c>
    </row>
    <row r="101" spans="2:52" ht="39.6" x14ac:dyDescent="0.25">
      <c r="B101" s="176" t="s">
        <v>116</v>
      </c>
      <c r="C101" s="176"/>
      <c r="D101" s="176"/>
      <c r="E101" s="176"/>
      <c r="F101" s="176"/>
      <c r="G101" s="176"/>
      <c r="H101" s="176"/>
      <c r="I101" s="176"/>
      <c r="J101" s="176"/>
      <c r="AZ101" s="175" t="str">
        <f>B101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3" spans="2:52" x14ac:dyDescent="0.25">
      <c r="B103" s="176" t="s">
        <v>117</v>
      </c>
      <c r="C103" s="176"/>
      <c r="D103" s="176"/>
      <c r="E103" s="176"/>
      <c r="F103" s="176"/>
      <c r="G103" s="176"/>
      <c r="H103" s="176"/>
      <c r="I103" s="176"/>
      <c r="J103" s="176"/>
      <c r="AZ103" s="175" t="str">
        <f>B103</f>
        <v xml:space="preserve">        Zvláštní podmínky pro stanovení nabídkové ceny</v>
      </c>
    </row>
    <row r="105" spans="2:52" x14ac:dyDescent="0.25">
      <c r="B105" s="176" t="s">
        <v>118</v>
      </c>
      <c r="C105" s="176"/>
      <c r="D105" s="176"/>
      <c r="E105" s="176"/>
      <c r="F105" s="176"/>
      <c r="G105" s="176"/>
      <c r="H105" s="176"/>
      <c r="I105" s="176"/>
      <c r="J105" s="176"/>
      <c r="AZ105" s="175" t="str">
        <f>B105</f>
        <v xml:space="preserve">        Přeprava vybouraných hmot, suti a vytěžené zeminy</v>
      </c>
    </row>
    <row r="106" spans="2:52" ht="79.2" x14ac:dyDescent="0.25">
      <c r="B106" s="176" t="s">
        <v>119</v>
      </c>
      <c r="C106" s="176"/>
      <c r="D106" s="176"/>
      <c r="E106" s="176"/>
      <c r="F106" s="176"/>
      <c r="G106" s="176"/>
      <c r="H106" s="176"/>
      <c r="I106" s="176"/>
      <c r="J106" s="176"/>
      <c r="AZ106" s="175" t="str">
        <f>B106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8" spans="2:52" x14ac:dyDescent="0.25">
      <c r="B108" s="176" t="s">
        <v>120</v>
      </c>
      <c r="C108" s="176"/>
      <c r="D108" s="176"/>
      <c r="E108" s="176"/>
      <c r="F108" s="176"/>
      <c r="G108" s="176"/>
      <c r="H108" s="176"/>
      <c r="I108" s="176"/>
      <c r="J108" s="176"/>
      <c r="AZ108" s="175" t="str">
        <f>B108</f>
        <v xml:space="preserve">        Vnitrostaveništní přesun stavebního materiálu</v>
      </c>
    </row>
    <row r="109" spans="2:52" ht="52.8" x14ac:dyDescent="0.25">
      <c r="B109" s="176" t="s">
        <v>121</v>
      </c>
      <c r="C109" s="176"/>
      <c r="D109" s="176"/>
      <c r="E109" s="176"/>
      <c r="F109" s="176"/>
      <c r="G109" s="176"/>
      <c r="H109" s="176"/>
      <c r="I109" s="176"/>
      <c r="J109" s="176"/>
      <c r="AZ109" s="175" t="str">
        <f>B109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10" spans="2:52" ht="52.8" x14ac:dyDescent="0.25">
      <c r="B110" s="176" t="s">
        <v>122</v>
      </c>
      <c r="C110" s="176"/>
      <c r="D110" s="176"/>
      <c r="E110" s="176"/>
      <c r="F110" s="176"/>
      <c r="G110" s="176"/>
      <c r="H110" s="176"/>
      <c r="I110" s="176"/>
      <c r="J110" s="176"/>
      <c r="AZ110" s="175" t="str">
        <f>B110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12" spans="2:52" x14ac:dyDescent="0.25">
      <c r="B112" s="176" t="s">
        <v>123</v>
      </c>
      <c r="C112" s="176"/>
      <c r="D112" s="176"/>
      <c r="E112" s="176"/>
      <c r="F112" s="176"/>
      <c r="G112" s="176"/>
      <c r="H112" s="176"/>
      <c r="I112" s="176"/>
      <c r="J112" s="176"/>
      <c r="AZ112" s="175" t="str">
        <f>B112</f>
        <v xml:space="preserve">        Příplatky za ztížené podmínky prací</v>
      </c>
    </row>
    <row r="113" spans="2:52" ht="26.4" x14ac:dyDescent="0.25">
      <c r="B113" s="176" t="s">
        <v>124</v>
      </c>
      <c r="C113" s="176"/>
      <c r="D113" s="176"/>
      <c r="E113" s="176"/>
      <c r="F113" s="176"/>
      <c r="G113" s="176"/>
      <c r="H113" s="176"/>
      <c r="I113" s="176"/>
      <c r="J113" s="176"/>
      <c r="AZ113" s="175" t="str">
        <f>B113</f>
        <v>Pokud soupis položku příplatku za ztížené podmínky obsahuje, je dodavatel povinen ji ocenit bez ohledu na to, že tento příplatek dodavatel standardně neuplatňuje.</v>
      </c>
    </row>
    <row r="115" spans="2:52" x14ac:dyDescent="0.25">
      <c r="B115" s="176" t="s">
        <v>125</v>
      </c>
      <c r="C115" s="176"/>
      <c r="D115" s="176"/>
      <c r="E115" s="176"/>
      <c r="F115" s="176"/>
      <c r="G115" s="176"/>
      <c r="H115" s="176"/>
      <c r="I115" s="176"/>
      <c r="J115" s="176"/>
      <c r="AZ115" s="175" t="str">
        <f>B115</f>
        <v xml:space="preserve">        Vedlejší a ostatní náklady</v>
      </c>
    </row>
    <row r="116" spans="2:52" ht="26.4" x14ac:dyDescent="0.25">
      <c r="B116" s="176" t="s">
        <v>126</v>
      </c>
      <c r="C116" s="176"/>
      <c r="D116" s="176"/>
      <c r="E116" s="176"/>
      <c r="F116" s="176"/>
      <c r="G116" s="176"/>
      <c r="H116" s="176"/>
      <c r="I116" s="176"/>
      <c r="J116" s="176"/>
      <c r="AZ116" s="175" t="str">
        <f>B116</f>
        <v>Tyto náklady jsou popsány v samostatném soupisu stavebních prací, dodávek a služeb s tím, že dodavatel je povinen v rámci těchto nákladů ocenit všechny definované náklady souhrnně pro celou stavbu.</v>
      </c>
    </row>
    <row r="120" spans="2:52" x14ac:dyDescent="0.25">
      <c r="B120" s="176" t="s">
        <v>127</v>
      </c>
      <c r="C120" s="176"/>
      <c r="D120" s="176"/>
      <c r="E120" s="176"/>
      <c r="F120" s="176"/>
      <c r="G120" s="176"/>
      <c r="H120" s="176"/>
      <c r="I120" s="176"/>
      <c r="J120" s="176"/>
      <c r="AZ120" s="175" t="str">
        <f>B120</f>
        <v>2. SPECIFICKÉ PODMÍNKY PRO ZPRACOVÁNÍ NABÍDKOVÉ CENY</v>
      </c>
    </row>
    <row r="122" spans="2:52" x14ac:dyDescent="0.25">
      <c r="B122" s="176" t="s">
        <v>128</v>
      </c>
      <c r="C122" s="176"/>
      <c r="D122" s="176"/>
      <c r="E122" s="176"/>
      <c r="F122" s="176"/>
      <c r="G122" s="176"/>
      <c r="H122" s="176"/>
      <c r="I122" s="176"/>
      <c r="J122" s="176"/>
      <c r="AZ122" s="175" t="str">
        <f>B122</f>
        <v>Zde doplní zpracovatel soupisu  případná specifika týkající se konkrétní zakázky.</v>
      </c>
    </row>
    <row r="125" spans="2:52" x14ac:dyDescent="0.25">
      <c r="B125" s="176" t="s">
        <v>129</v>
      </c>
      <c r="C125" s="176"/>
      <c r="D125" s="176"/>
      <c r="E125" s="176"/>
      <c r="F125" s="176"/>
      <c r="G125" s="176"/>
      <c r="H125" s="176"/>
      <c r="I125" s="176"/>
      <c r="J125" s="176"/>
      <c r="AZ125" s="175" t="str">
        <f>B125</f>
        <v>3. ELEKTRONICKÁ PODOBA SOUPISU</v>
      </c>
    </row>
    <row r="127" spans="2:52" x14ac:dyDescent="0.25">
      <c r="B127" s="176" t="s">
        <v>130</v>
      </c>
      <c r="C127" s="176"/>
      <c r="D127" s="176"/>
      <c r="E127" s="176"/>
      <c r="F127" s="176"/>
      <c r="G127" s="176"/>
      <c r="H127" s="176"/>
      <c r="I127" s="176"/>
      <c r="J127" s="176"/>
      <c r="AZ127" s="175" t="str">
        <f>B127</f>
        <v xml:space="preserve">        Elektronická podoba soupisu</v>
      </c>
    </row>
    <row r="128" spans="2:52" ht="26.4" x14ac:dyDescent="0.25">
      <c r="B128" s="176" t="s">
        <v>131</v>
      </c>
      <c r="C128" s="176"/>
      <c r="D128" s="176"/>
      <c r="E128" s="176"/>
      <c r="F128" s="176"/>
      <c r="G128" s="176"/>
      <c r="H128" s="176"/>
      <c r="I128" s="176"/>
      <c r="J128" s="176"/>
      <c r="AZ128" s="175" t="str">
        <f>B128</f>
        <v>V souladu se zákonem jsou předložené soupisy zpracovány i v elektronické podobě.  Elektronickou podobou soupisu stavebních prací, dodávek a služeb je formát MS EXCEL.</v>
      </c>
    </row>
    <row r="129" spans="2:52" x14ac:dyDescent="0.25">
      <c r="B129" s="176" t="s">
        <v>132</v>
      </c>
      <c r="C129" s="176"/>
      <c r="D129" s="176"/>
      <c r="E129" s="176"/>
      <c r="F129" s="176"/>
      <c r="G129" s="176"/>
      <c r="H129" s="176"/>
      <c r="I129" s="176"/>
      <c r="J129" s="176"/>
      <c r="AZ129" s="175" t="str">
        <f>B129</f>
        <v>Popis formátu soupisu odpovídá svou strukturou vzorovému soupisu volně dostupnému na internetové adrese:</v>
      </c>
    </row>
    <row r="131" spans="2:52" x14ac:dyDescent="0.25">
      <c r="B131" s="176" t="s">
        <v>133</v>
      </c>
      <c r="C131" s="176"/>
      <c r="D131" s="176"/>
      <c r="E131" s="176"/>
      <c r="F131" s="176"/>
      <c r="G131" s="176"/>
      <c r="H131" s="176"/>
      <c r="I131" s="176"/>
      <c r="J131" s="176"/>
      <c r="AZ131" s="175" t="str">
        <f>B131</f>
        <v>www.stavebnionline.cz/soupis</v>
      </c>
    </row>
    <row r="133" spans="2:52" x14ac:dyDescent="0.25">
      <c r="B133" s="176" t="s">
        <v>134</v>
      </c>
      <c r="C133" s="176"/>
      <c r="D133" s="176"/>
      <c r="E133" s="176"/>
      <c r="F133" s="176"/>
      <c r="G133" s="176"/>
      <c r="H133" s="176"/>
      <c r="I133" s="176"/>
      <c r="J133" s="176"/>
      <c r="AZ133" s="175" t="str">
        <f>B133</f>
        <v xml:space="preserve">        Zpracování elektronické podoby soupisu</v>
      </c>
    </row>
    <row r="134" spans="2:52" ht="52.8" x14ac:dyDescent="0.25">
      <c r="B134" s="176" t="s">
        <v>135</v>
      </c>
      <c r="C134" s="176"/>
      <c r="D134" s="176"/>
      <c r="E134" s="176"/>
      <c r="F134" s="176"/>
      <c r="G134" s="176"/>
      <c r="H134" s="176"/>
      <c r="I134" s="176"/>
      <c r="J134" s="176"/>
      <c r="AZ134" s="175" t="str">
        <f>B134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6" spans="2:52" x14ac:dyDescent="0.25">
      <c r="B136" s="176" t="s">
        <v>136</v>
      </c>
      <c r="C136" s="176"/>
      <c r="D136" s="176"/>
      <c r="E136" s="176"/>
      <c r="F136" s="176"/>
      <c r="G136" s="176"/>
      <c r="H136" s="176"/>
      <c r="I136" s="176"/>
      <c r="J136" s="176"/>
      <c r="AZ136" s="175" t="str">
        <f>B136</f>
        <v xml:space="preserve">        Jiný formát soupisu</v>
      </c>
    </row>
    <row r="137" spans="2:52" ht="39.6" x14ac:dyDescent="0.25">
      <c r="B137" s="176" t="s">
        <v>137</v>
      </c>
      <c r="C137" s="176"/>
      <c r="D137" s="176"/>
      <c r="E137" s="176"/>
      <c r="F137" s="176"/>
      <c r="G137" s="176"/>
      <c r="H137" s="176"/>
      <c r="I137" s="176"/>
      <c r="J137" s="176"/>
      <c r="AZ137" s="175" t="str">
        <f>B137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9" spans="2:52" x14ac:dyDescent="0.25">
      <c r="B139" s="176" t="s">
        <v>138</v>
      </c>
      <c r="C139" s="176"/>
      <c r="D139" s="176"/>
      <c r="E139" s="176"/>
      <c r="F139" s="176"/>
      <c r="G139" s="176"/>
      <c r="H139" s="176"/>
      <c r="I139" s="176"/>
      <c r="J139" s="176"/>
      <c r="AZ139" s="175" t="str">
        <f>B139</f>
        <v xml:space="preserve">        Závěrečné ustanovení</v>
      </c>
    </row>
    <row r="140" spans="2:52" x14ac:dyDescent="0.25">
      <c r="B140" s="176" t="s">
        <v>139</v>
      </c>
      <c r="C140" s="176"/>
      <c r="D140" s="176"/>
      <c r="E140" s="176"/>
      <c r="F140" s="176"/>
      <c r="G140" s="176"/>
      <c r="H140" s="176"/>
      <c r="I140" s="176"/>
      <c r="J140" s="176"/>
      <c r="AZ140" s="175" t="str">
        <f>B140</f>
        <v>Ostatní podmínky vztahující se ke zpracování nabídkové ceny jsou uvedeny v zadávací dokumentaci.</v>
      </c>
    </row>
    <row r="143" spans="2:52" ht="15.6" x14ac:dyDescent="0.3">
      <c r="B143" s="177" t="s">
        <v>140</v>
      </c>
    </row>
    <row r="145" spans="1:10" ht="25.5" customHeight="1" x14ac:dyDescent="0.25">
      <c r="A145" s="179"/>
      <c r="B145" s="182" t="s">
        <v>17</v>
      </c>
      <c r="C145" s="182" t="s">
        <v>5</v>
      </c>
      <c r="D145" s="183"/>
      <c r="E145" s="183"/>
      <c r="F145" s="184" t="s">
        <v>141</v>
      </c>
      <c r="G145" s="184"/>
      <c r="H145" s="184"/>
      <c r="I145" s="184" t="s">
        <v>29</v>
      </c>
      <c r="J145" s="184" t="s">
        <v>0</v>
      </c>
    </row>
    <row r="146" spans="1:10" ht="36.75" customHeight="1" x14ac:dyDescent="0.25">
      <c r="A146" s="180"/>
      <c r="B146" s="185" t="s">
        <v>88</v>
      </c>
      <c r="C146" s="186" t="s">
        <v>142</v>
      </c>
      <c r="D146" s="187"/>
      <c r="E146" s="187"/>
      <c r="F146" s="195" t="s">
        <v>24</v>
      </c>
      <c r="G146" s="188"/>
      <c r="H146" s="188"/>
      <c r="I146" s="188">
        <f>'SO-01 01 Pol'!G8+'SO-02 01 Pol'!G8+'SO-03 01 Pol'!G8+'SO-04 01 Pol'!G8+'IO-01 01 Pol'!G8+'IO-02 01 Pol'!G8+'IO-03 01 Pol'!G8+'PS-01 01 Pol'!G8</f>
        <v>6443314.7199999988</v>
      </c>
      <c r="J146" s="193">
        <f>IF(I178=0,"",I146/I178*100)</f>
        <v>30.875642338267539</v>
      </c>
    </row>
    <row r="147" spans="1:10" ht="36.75" customHeight="1" x14ac:dyDescent="0.25">
      <c r="A147" s="180"/>
      <c r="B147" s="185" t="s">
        <v>143</v>
      </c>
      <c r="C147" s="186" t="s">
        <v>144</v>
      </c>
      <c r="D147" s="187"/>
      <c r="E147" s="187"/>
      <c r="F147" s="195" t="s">
        <v>24</v>
      </c>
      <c r="G147" s="188"/>
      <c r="H147" s="188"/>
      <c r="I147" s="188">
        <f>'IO-03 01 Pol'!G207</f>
        <v>21270</v>
      </c>
      <c r="J147" s="193">
        <f>IF(I178=0,"",I147/I178*100)</f>
        <v>0.10192345726904842</v>
      </c>
    </row>
    <row r="148" spans="1:10" ht="36.75" customHeight="1" x14ac:dyDescent="0.25">
      <c r="A148" s="180"/>
      <c r="B148" s="185" t="s">
        <v>145</v>
      </c>
      <c r="C148" s="186" t="s">
        <v>146</v>
      </c>
      <c r="D148" s="187"/>
      <c r="E148" s="187"/>
      <c r="F148" s="195" t="s">
        <v>24</v>
      </c>
      <c r="G148" s="188"/>
      <c r="H148" s="188"/>
      <c r="I148" s="188">
        <f>'SO-01 01 Pol'!G45+'SO-02 01 Pol'!G47+'SO-03 01 Pol'!G182+'SO-04 01 Pol'!G35+'IO-01 01 Pol'!G80+'IO-02 01 Pol'!G296+'IO-03 01 Pol'!G215+'PS-01 01 Pol'!G31</f>
        <v>2034479.0099999998</v>
      </c>
      <c r="J148" s="193">
        <f>IF(I178=0,"",I148/I178*100)</f>
        <v>9.74899550731128</v>
      </c>
    </row>
    <row r="149" spans="1:10" ht="36.75" customHeight="1" x14ac:dyDescent="0.25">
      <c r="A149" s="180"/>
      <c r="B149" s="185" t="s">
        <v>147</v>
      </c>
      <c r="C149" s="186" t="s">
        <v>148</v>
      </c>
      <c r="D149" s="187"/>
      <c r="E149" s="187"/>
      <c r="F149" s="195" t="s">
        <v>24</v>
      </c>
      <c r="G149" s="188"/>
      <c r="H149" s="188"/>
      <c r="I149" s="188">
        <f>'SO-01 01 Pol'!G67+'SO-02 01 Pol'!G73+'SO-03 01 Pol'!G234+'IO-01 01 Pol'!G84+'IO-02 01 Pol'!G322+'PS-01 01 Pol'!G47</f>
        <v>2326111.02</v>
      </c>
      <c r="J149" s="193">
        <f>IF(I178=0,"",I149/I178*100)</f>
        <v>11.146463429714744</v>
      </c>
    </row>
    <row r="150" spans="1:10" ht="36.75" customHeight="1" x14ac:dyDescent="0.25">
      <c r="A150" s="180"/>
      <c r="B150" s="185" t="s">
        <v>149</v>
      </c>
      <c r="C150" s="186" t="s">
        <v>150</v>
      </c>
      <c r="D150" s="187"/>
      <c r="E150" s="187"/>
      <c r="F150" s="195" t="s">
        <v>24</v>
      </c>
      <c r="G150" s="188"/>
      <c r="H150" s="188"/>
      <c r="I150" s="188">
        <f>'SO-04 01 Pol'!G47</f>
        <v>108192.61</v>
      </c>
      <c r="J150" s="193">
        <f>IF(I178=0,"",I150/I178*100)</f>
        <v>0.51844686705039122</v>
      </c>
    </row>
    <row r="151" spans="1:10" ht="36.75" customHeight="1" x14ac:dyDescent="0.25">
      <c r="A151" s="180"/>
      <c r="B151" s="185" t="s">
        <v>151</v>
      </c>
      <c r="C151" s="186" t="s">
        <v>152</v>
      </c>
      <c r="D151" s="187"/>
      <c r="E151" s="187"/>
      <c r="F151" s="195" t="s">
        <v>24</v>
      </c>
      <c r="G151" s="188"/>
      <c r="H151" s="188"/>
      <c r="I151" s="188">
        <f>'SO-03 01 Pol'!G257+'IO-01 01 Pol'!G88+'IO-02 01 Pol'!G329+'IO-03 01 Pol'!G224</f>
        <v>342235.29</v>
      </c>
      <c r="J151" s="193">
        <f>IF(I178=0,"",I151/I178*100)</f>
        <v>1.6399531714280862</v>
      </c>
    </row>
    <row r="152" spans="1:10" ht="36.75" customHeight="1" x14ac:dyDescent="0.25">
      <c r="A152" s="180"/>
      <c r="B152" s="185" t="s">
        <v>153</v>
      </c>
      <c r="C152" s="186" t="s">
        <v>154</v>
      </c>
      <c r="D152" s="187"/>
      <c r="E152" s="187"/>
      <c r="F152" s="195" t="s">
        <v>24</v>
      </c>
      <c r="G152" s="188"/>
      <c r="H152" s="188"/>
      <c r="I152" s="188">
        <f>'SO-03 01 Pol'!G266+'IO-03 01 Pol'!G240</f>
        <v>3880392.95</v>
      </c>
      <c r="J152" s="193">
        <f>IF(I178=0,"",I152/I178*100)</f>
        <v>18.594408322822837</v>
      </c>
    </row>
    <row r="153" spans="1:10" ht="36.75" customHeight="1" x14ac:dyDescent="0.25">
      <c r="A153" s="180"/>
      <c r="B153" s="185" t="s">
        <v>155</v>
      </c>
      <c r="C153" s="186" t="s">
        <v>156</v>
      </c>
      <c r="D153" s="187"/>
      <c r="E153" s="187"/>
      <c r="F153" s="195" t="s">
        <v>24</v>
      </c>
      <c r="G153" s="188"/>
      <c r="H153" s="188"/>
      <c r="I153" s="188">
        <f>'SO-02 01 Pol'!G136</f>
        <v>419830.17</v>
      </c>
      <c r="J153" s="193">
        <f>IF(I178=0,"",I153/I178*100)</f>
        <v>2.0117791439704904</v>
      </c>
    </row>
    <row r="154" spans="1:10" ht="36.75" customHeight="1" x14ac:dyDescent="0.25">
      <c r="A154" s="180"/>
      <c r="B154" s="185" t="s">
        <v>157</v>
      </c>
      <c r="C154" s="186" t="s">
        <v>158</v>
      </c>
      <c r="D154" s="187"/>
      <c r="E154" s="187"/>
      <c r="F154" s="195" t="s">
        <v>24</v>
      </c>
      <c r="G154" s="188"/>
      <c r="H154" s="188"/>
      <c r="I154" s="188">
        <f>'PS-01 01 Pol'!G80</f>
        <v>1656.8</v>
      </c>
      <c r="J154" s="193">
        <f>IF(I178=0,"",I154/I178*100)</f>
        <v>7.9392000001579418E-3</v>
      </c>
    </row>
    <row r="155" spans="1:10" ht="36.75" customHeight="1" x14ac:dyDescent="0.25">
      <c r="A155" s="180"/>
      <c r="B155" s="185" t="s">
        <v>159</v>
      </c>
      <c r="C155" s="186" t="s">
        <v>160</v>
      </c>
      <c r="D155" s="187"/>
      <c r="E155" s="187"/>
      <c r="F155" s="195" t="s">
        <v>24</v>
      </c>
      <c r="G155" s="188"/>
      <c r="H155" s="188"/>
      <c r="I155" s="188">
        <f>'SO-01 01 Pol'!G97+'SO-03 01 Pol'!G343</f>
        <v>25005.4</v>
      </c>
      <c r="J155" s="193">
        <f>IF(I178=0,"",I155/I178*100)</f>
        <v>0.11982307561802838</v>
      </c>
    </row>
    <row r="156" spans="1:10" ht="36.75" customHeight="1" x14ac:dyDescent="0.25">
      <c r="A156" s="180"/>
      <c r="B156" s="185" t="s">
        <v>161</v>
      </c>
      <c r="C156" s="186" t="s">
        <v>162</v>
      </c>
      <c r="D156" s="187"/>
      <c r="E156" s="187"/>
      <c r="F156" s="195" t="s">
        <v>24</v>
      </c>
      <c r="G156" s="188"/>
      <c r="H156" s="188"/>
      <c r="I156" s="188">
        <f>'SO-02 01 Pol'!G170+'SO-03 01 Pol'!G348+'IO-01 01 Pol'!G93+'IO-02 01 Pol'!G348+'IO-03 01 Pol'!G249</f>
        <v>942221.67</v>
      </c>
      <c r="J156" s="193">
        <f>IF(I178=0,"",I156/I178*100)</f>
        <v>4.5150206920647129</v>
      </c>
    </row>
    <row r="157" spans="1:10" ht="36.75" customHeight="1" x14ac:dyDescent="0.25">
      <c r="A157" s="180"/>
      <c r="B157" s="185" t="s">
        <v>163</v>
      </c>
      <c r="C157" s="186" t="s">
        <v>164</v>
      </c>
      <c r="D157" s="187"/>
      <c r="E157" s="187"/>
      <c r="F157" s="195" t="s">
        <v>24</v>
      </c>
      <c r="G157" s="188"/>
      <c r="H157" s="188"/>
      <c r="I157" s="188">
        <f>'SO-01 01 Pol'!G102+'SO-02 01 Pol'!G178+'IO-02 01 Pol'!G443+'IO-03 01 Pol'!G309</f>
        <v>537788.20000000007</v>
      </c>
      <c r="J157" s="193">
        <f>IF(I178=0,"",I157/I178*100)</f>
        <v>2.5770208097084377</v>
      </c>
    </row>
    <row r="158" spans="1:10" ht="36.75" customHeight="1" x14ac:dyDescent="0.25">
      <c r="A158" s="180"/>
      <c r="B158" s="185" t="s">
        <v>165</v>
      </c>
      <c r="C158" s="186" t="s">
        <v>166</v>
      </c>
      <c r="D158" s="187"/>
      <c r="E158" s="187"/>
      <c r="F158" s="195" t="s">
        <v>24</v>
      </c>
      <c r="G158" s="188"/>
      <c r="H158" s="188"/>
      <c r="I158" s="188">
        <f>'SO-03 01 Pol'!G358</f>
        <v>241713.18</v>
      </c>
      <c r="J158" s="193">
        <f>IF(I178=0,"",I158/I178*100)</f>
        <v>1.1582624811046454</v>
      </c>
    </row>
    <row r="159" spans="1:10" ht="36.75" customHeight="1" x14ac:dyDescent="0.25">
      <c r="A159" s="180"/>
      <c r="B159" s="185" t="s">
        <v>167</v>
      </c>
      <c r="C159" s="186" t="s">
        <v>168</v>
      </c>
      <c r="D159" s="187"/>
      <c r="E159" s="187"/>
      <c r="F159" s="195" t="s">
        <v>24</v>
      </c>
      <c r="G159" s="188"/>
      <c r="H159" s="188"/>
      <c r="I159" s="188">
        <f>'SO-03 01 Pol'!G426</f>
        <v>83197.23000000001</v>
      </c>
      <c r="J159" s="193">
        <f>IF(I178=0,"",I159/I178*100)</f>
        <v>0.39867180614989156</v>
      </c>
    </row>
    <row r="160" spans="1:10" ht="36.75" customHeight="1" x14ac:dyDescent="0.25">
      <c r="A160" s="180"/>
      <c r="B160" s="185" t="s">
        <v>169</v>
      </c>
      <c r="C160" s="186" t="s">
        <v>170</v>
      </c>
      <c r="D160" s="187"/>
      <c r="E160" s="187"/>
      <c r="F160" s="195" t="s">
        <v>24</v>
      </c>
      <c r="G160" s="188"/>
      <c r="H160" s="188"/>
      <c r="I160" s="188">
        <f>'SO-02 01 Pol'!G203</f>
        <v>90552.5</v>
      </c>
      <c r="J160" s="193">
        <f>IF(I178=0,"",I160/I178*100)</f>
        <v>0.43391743602987809</v>
      </c>
    </row>
    <row r="161" spans="1:10" ht="36.75" customHeight="1" x14ac:dyDescent="0.25">
      <c r="A161" s="180"/>
      <c r="B161" s="185" t="s">
        <v>171</v>
      </c>
      <c r="C161" s="186" t="s">
        <v>172</v>
      </c>
      <c r="D161" s="187"/>
      <c r="E161" s="187"/>
      <c r="F161" s="195" t="s">
        <v>24</v>
      </c>
      <c r="G161" s="188"/>
      <c r="H161" s="188"/>
      <c r="I161" s="188">
        <f>'PS-01 01 Pol'!G85</f>
        <v>13736.529999999999</v>
      </c>
      <c r="J161" s="193">
        <f>IF(I178=0,"",I161/I178*100)</f>
        <v>6.5823912951575053E-2</v>
      </c>
    </row>
    <row r="162" spans="1:10" ht="36.75" customHeight="1" x14ac:dyDescent="0.25">
      <c r="A162" s="180"/>
      <c r="B162" s="185" t="s">
        <v>173</v>
      </c>
      <c r="C162" s="186" t="s">
        <v>174</v>
      </c>
      <c r="D162" s="187"/>
      <c r="E162" s="187"/>
      <c r="F162" s="195" t="s">
        <v>24</v>
      </c>
      <c r="G162" s="188"/>
      <c r="H162" s="188"/>
      <c r="I162" s="188">
        <f>'SO-01 01 Pol'!G106+'SO-02 01 Pol'!G213+'SO-03 01 Pol'!G442+'SO-04 01 Pol'!G60+'IO-01 01 Pol'!G106+'IO-02 01 Pol'!G469+'IO-03 01 Pol'!G330+'PS-01 01 Pol'!G118</f>
        <v>665179.73999999987</v>
      </c>
      <c r="J162" s="193">
        <f>IF(I178=0,"",I162/I178*100)</f>
        <v>3.187466798595521</v>
      </c>
    </row>
    <row r="163" spans="1:10" ht="36.75" customHeight="1" x14ac:dyDescent="0.25">
      <c r="A163" s="180"/>
      <c r="B163" s="185" t="s">
        <v>175</v>
      </c>
      <c r="C163" s="186" t="s">
        <v>176</v>
      </c>
      <c r="D163" s="187"/>
      <c r="E163" s="187"/>
      <c r="F163" s="195" t="s">
        <v>25</v>
      </c>
      <c r="G163" s="188"/>
      <c r="H163" s="188"/>
      <c r="I163" s="188">
        <f>'SO-02 01 Pol'!G215+'SO-03 01 Pol'!G445</f>
        <v>257812.81000000003</v>
      </c>
      <c r="J163" s="193">
        <f>IF(I178=0,"",I163/I178*100)</f>
        <v>1.2354101045344759</v>
      </c>
    </row>
    <row r="164" spans="1:10" ht="36.75" customHeight="1" x14ac:dyDescent="0.25">
      <c r="A164" s="180"/>
      <c r="B164" s="185" t="s">
        <v>177</v>
      </c>
      <c r="C164" s="186" t="s">
        <v>178</v>
      </c>
      <c r="D164" s="187"/>
      <c r="E164" s="187"/>
      <c r="F164" s="195" t="s">
        <v>25</v>
      </c>
      <c r="G164" s="188"/>
      <c r="H164" s="188"/>
      <c r="I164" s="188">
        <f>'SO-02 01 Pol'!G223</f>
        <v>1457.5</v>
      </c>
      <c r="J164" s="193">
        <f>IF(I178=0,"",I164/I178*100)</f>
        <v>6.9841767263581602E-3</v>
      </c>
    </row>
    <row r="165" spans="1:10" ht="36.75" customHeight="1" x14ac:dyDescent="0.25">
      <c r="A165" s="180"/>
      <c r="B165" s="185" t="s">
        <v>179</v>
      </c>
      <c r="C165" s="186" t="s">
        <v>180</v>
      </c>
      <c r="D165" s="187"/>
      <c r="E165" s="187"/>
      <c r="F165" s="195" t="s">
        <v>25</v>
      </c>
      <c r="G165" s="188"/>
      <c r="H165" s="188"/>
      <c r="I165" s="188">
        <f>'SO-01 01 Pol'!G108+'SO-02 01 Pol'!G226</f>
        <v>19977.8</v>
      </c>
      <c r="J165" s="193">
        <f>IF(I178=0,"",I165/I178*100)</f>
        <v>9.5731379625274823E-2</v>
      </c>
    </row>
    <row r="166" spans="1:10" ht="36.75" customHeight="1" x14ac:dyDescent="0.25">
      <c r="A166" s="180"/>
      <c r="B166" s="185" t="s">
        <v>181</v>
      </c>
      <c r="C166" s="186" t="s">
        <v>182</v>
      </c>
      <c r="D166" s="187"/>
      <c r="E166" s="187"/>
      <c r="F166" s="195" t="s">
        <v>25</v>
      </c>
      <c r="G166" s="188"/>
      <c r="H166" s="188"/>
      <c r="I166" s="188">
        <f>'SO-02 01 Pol'!G244</f>
        <v>16274.93</v>
      </c>
      <c r="J166" s="193">
        <f>IF(I178=0,"",I166/I178*100)</f>
        <v>7.7987641392184032E-2</v>
      </c>
    </row>
    <row r="167" spans="1:10" ht="36.75" customHeight="1" x14ac:dyDescent="0.25">
      <c r="A167" s="180"/>
      <c r="B167" s="185" t="s">
        <v>183</v>
      </c>
      <c r="C167" s="186" t="s">
        <v>184</v>
      </c>
      <c r="D167" s="187"/>
      <c r="E167" s="187"/>
      <c r="F167" s="195" t="s">
        <v>25</v>
      </c>
      <c r="G167" s="188"/>
      <c r="H167" s="188"/>
      <c r="I167" s="188">
        <f>'SO-02 01 Pol'!G268</f>
        <v>13510.57</v>
      </c>
      <c r="J167" s="193">
        <f>IF(I178=0,"",I167/I178*100)</f>
        <v>6.4741137944310648E-2</v>
      </c>
    </row>
    <row r="168" spans="1:10" ht="36.75" customHeight="1" x14ac:dyDescent="0.25">
      <c r="A168" s="180"/>
      <c r="B168" s="185" t="s">
        <v>185</v>
      </c>
      <c r="C168" s="186" t="s">
        <v>186</v>
      </c>
      <c r="D168" s="187"/>
      <c r="E168" s="187"/>
      <c r="F168" s="195" t="s">
        <v>25</v>
      </c>
      <c r="G168" s="188"/>
      <c r="H168" s="188"/>
      <c r="I168" s="188">
        <f>'SO-02 01 Pol'!G287</f>
        <v>37836.9</v>
      </c>
      <c r="J168" s="193">
        <f>IF(I178=0,"",I168/I178*100)</f>
        <v>0.18131018619385325</v>
      </c>
    </row>
    <row r="169" spans="1:10" ht="36.75" customHeight="1" x14ac:dyDescent="0.25">
      <c r="A169" s="180"/>
      <c r="B169" s="185" t="s">
        <v>187</v>
      </c>
      <c r="C169" s="186" t="s">
        <v>188</v>
      </c>
      <c r="D169" s="187"/>
      <c r="E169" s="187"/>
      <c r="F169" s="195" t="s">
        <v>25</v>
      </c>
      <c r="G169" s="188"/>
      <c r="H169" s="188"/>
      <c r="I169" s="188">
        <f>'SO-02 01 Pol'!G300+'SO-03 01 Pol'!G460+'SO-04 01 Pol'!G63</f>
        <v>522993.87999999995</v>
      </c>
      <c r="J169" s="193">
        <f>IF(I178=0,"",I169/I178*100)</f>
        <v>2.5061280855737578</v>
      </c>
    </row>
    <row r="170" spans="1:10" ht="36.75" customHeight="1" x14ac:dyDescent="0.25">
      <c r="A170" s="180"/>
      <c r="B170" s="185" t="s">
        <v>189</v>
      </c>
      <c r="C170" s="186" t="s">
        <v>190</v>
      </c>
      <c r="D170" s="187"/>
      <c r="E170" s="187"/>
      <c r="F170" s="195" t="s">
        <v>25</v>
      </c>
      <c r="G170" s="188"/>
      <c r="H170" s="188"/>
      <c r="I170" s="188">
        <f>'PS-01 01 Pol'!G121</f>
        <v>5004</v>
      </c>
      <c r="J170" s="193">
        <f>IF(I178=0,"",I170/I178*100)</f>
        <v>2.3978607436498274E-2</v>
      </c>
    </row>
    <row r="171" spans="1:10" ht="36.75" customHeight="1" x14ac:dyDescent="0.25">
      <c r="A171" s="180"/>
      <c r="B171" s="185" t="s">
        <v>191</v>
      </c>
      <c r="C171" s="186" t="s">
        <v>192</v>
      </c>
      <c r="D171" s="187"/>
      <c r="E171" s="187"/>
      <c r="F171" s="195" t="s">
        <v>26</v>
      </c>
      <c r="G171" s="188"/>
      <c r="H171" s="188"/>
      <c r="I171" s="188">
        <f>'SO-02 02 Pol'!G8+'SO-02 03 Pol'!G8+'SO-05 01 Pol'!G8+'IO-04 1 Pol'!G8</f>
        <v>331652</v>
      </c>
      <c r="J171" s="193">
        <f>IF(I178=0,"",I171/I178*100)</f>
        <v>1.5892392313208485</v>
      </c>
    </row>
    <row r="172" spans="1:10" ht="36.75" customHeight="1" x14ac:dyDescent="0.25">
      <c r="A172" s="180"/>
      <c r="B172" s="185" t="s">
        <v>193</v>
      </c>
      <c r="C172" s="186" t="s">
        <v>194</v>
      </c>
      <c r="D172" s="187"/>
      <c r="E172" s="187"/>
      <c r="F172" s="195" t="s">
        <v>26</v>
      </c>
      <c r="G172" s="188"/>
      <c r="H172" s="188"/>
      <c r="I172" s="188">
        <f>'PS-01 01 Pol'!G125</f>
        <v>400000</v>
      </c>
      <c r="J172" s="193">
        <f>IF(I178=0,"",I172/I178*100)</f>
        <v>1.916755190767248</v>
      </c>
    </row>
    <row r="173" spans="1:10" ht="36.75" customHeight="1" x14ac:dyDescent="0.25">
      <c r="A173" s="180"/>
      <c r="B173" s="185" t="s">
        <v>195</v>
      </c>
      <c r="C173" s="186" t="s">
        <v>196</v>
      </c>
      <c r="D173" s="187"/>
      <c r="E173" s="187"/>
      <c r="F173" s="195" t="s">
        <v>26</v>
      </c>
      <c r="G173" s="188"/>
      <c r="H173" s="188"/>
      <c r="I173" s="188">
        <f>'SO-02 01 Pol'!G319</f>
        <v>556325.64</v>
      </c>
      <c r="J173" s="193">
        <f>IF(I178=0,"",I173/I178*100)</f>
        <v>2.6658501455672785</v>
      </c>
    </row>
    <row r="174" spans="1:10" ht="36.75" customHeight="1" x14ac:dyDescent="0.25">
      <c r="A174" s="180"/>
      <c r="B174" s="185" t="s">
        <v>197</v>
      </c>
      <c r="C174" s="186" t="s">
        <v>198</v>
      </c>
      <c r="D174" s="187"/>
      <c r="E174" s="187"/>
      <c r="F174" s="195" t="s">
        <v>26</v>
      </c>
      <c r="G174" s="188"/>
      <c r="H174" s="188"/>
      <c r="I174" s="188">
        <f>'SO-05 01 Pol'!G42+'IO-04 1 Pol'!G20+'PS-01 01 Pol'!G159</f>
        <v>100038.05000000002</v>
      </c>
      <c r="J174" s="193">
        <f>IF(I178=0,"",I174/I178*100)</f>
        <v>0.47937112902933388</v>
      </c>
    </row>
    <row r="175" spans="1:10" ht="36.75" customHeight="1" x14ac:dyDescent="0.25">
      <c r="A175" s="180"/>
      <c r="B175" s="185" t="s">
        <v>199</v>
      </c>
      <c r="C175" s="186" t="s">
        <v>200</v>
      </c>
      <c r="D175" s="187"/>
      <c r="E175" s="187"/>
      <c r="F175" s="195" t="s">
        <v>201</v>
      </c>
      <c r="G175" s="188"/>
      <c r="H175" s="188"/>
      <c r="I175" s="188">
        <f>'IO-02 01 Pol'!G472+'IO-03 01 Pol'!G333</f>
        <v>48840.270000000004</v>
      </c>
      <c r="J175" s="193">
        <f>IF(I178=0,"",I175/I178*100)</f>
        <v>0.23403710260243479</v>
      </c>
    </row>
    <row r="176" spans="1:10" ht="36.75" customHeight="1" x14ac:dyDescent="0.25">
      <c r="A176" s="180"/>
      <c r="B176" s="185" t="s">
        <v>202</v>
      </c>
      <c r="C176" s="186" t="s">
        <v>27</v>
      </c>
      <c r="D176" s="187"/>
      <c r="E176" s="187"/>
      <c r="F176" s="195" t="s">
        <v>202</v>
      </c>
      <c r="G176" s="188"/>
      <c r="H176" s="188"/>
      <c r="I176" s="188">
        <f>'VON 01 Naklady'!G8</f>
        <v>240000</v>
      </c>
      <c r="J176" s="193">
        <f>IF(I178=0,"",I176/I178*100)</f>
        <v>1.1500531144603487</v>
      </c>
    </row>
    <row r="177" spans="1:10" ht="36.75" customHeight="1" x14ac:dyDescent="0.25">
      <c r="A177" s="180"/>
      <c r="B177" s="185" t="s">
        <v>203</v>
      </c>
      <c r="C177" s="186" t="s">
        <v>28</v>
      </c>
      <c r="D177" s="187"/>
      <c r="E177" s="187"/>
      <c r="F177" s="195" t="s">
        <v>203</v>
      </c>
      <c r="G177" s="188"/>
      <c r="H177" s="188"/>
      <c r="I177" s="188">
        <f>'VON 01 Naklady'!G26</f>
        <v>140000</v>
      </c>
      <c r="J177" s="193">
        <f>IF(I178=0,"",I177/I178*100)</f>
        <v>0.67086431676853686</v>
      </c>
    </row>
    <row r="178" spans="1:10" ht="25.5" customHeight="1" x14ac:dyDescent="0.25">
      <c r="A178" s="181"/>
      <c r="B178" s="189" t="s">
        <v>1</v>
      </c>
      <c r="C178" s="190"/>
      <c r="D178" s="191"/>
      <c r="E178" s="191"/>
      <c r="F178" s="196"/>
      <c r="G178" s="192"/>
      <c r="H178" s="192"/>
      <c r="I178" s="192">
        <f>SUM(I146:I177)</f>
        <v>20868601.369999997</v>
      </c>
      <c r="J178" s="194">
        <f>SUM(J146:J177)</f>
        <v>100</v>
      </c>
    </row>
    <row r="179" spans="1:10" x14ac:dyDescent="0.25">
      <c r="F179" s="134"/>
      <c r="G179" s="134"/>
      <c r="H179" s="134"/>
      <c r="I179" s="134"/>
      <c r="J179" s="135"/>
    </row>
    <row r="180" spans="1:10" x14ac:dyDescent="0.25">
      <c r="F180" s="134"/>
      <c r="G180" s="134"/>
      <c r="H180" s="134"/>
      <c r="I180" s="134"/>
      <c r="J180" s="135"/>
    </row>
    <row r="181" spans="1:10" x14ac:dyDescent="0.25">
      <c r="F181" s="134"/>
      <c r="G181" s="134"/>
      <c r="H181" s="134"/>
      <c r="I181" s="134"/>
      <c r="J181" s="135"/>
    </row>
  </sheetData>
  <sheetProtection algorithmName="SHA-512" hashValue="lznIcigarmiXq86geb40gJ4dyvUjwubMMWFghmLieBIBgfjLDuVIzLHxgskSFkuy6F/94Xj5awbaAU8W0bEozA==" saltValue="Sfb+M3Q53+hAcTilCu8h7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6">
    <mergeCell ref="C173:E173"/>
    <mergeCell ref="C174:E174"/>
    <mergeCell ref="C175:E175"/>
    <mergeCell ref="C176:E176"/>
    <mergeCell ref="C177:E177"/>
    <mergeCell ref="C168:E168"/>
    <mergeCell ref="C169:E169"/>
    <mergeCell ref="C170:E170"/>
    <mergeCell ref="C171:E171"/>
    <mergeCell ref="C172:E172"/>
    <mergeCell ref="C163:E163"/>
    <mergeCell ref="C164:E164"/>
    <mergeCell ref="C165:E165"/>
    <mergeCell ref="C166:E166"/>
    <mergeCell ref="C167:E167"/>
    <mergeCell ref="C158:E158"/>
    <mergeCell ref="C159:E159"/>
    <mergeCell ref="C160:E160"/>
    <mergeCell ref="C161:E161"/>
    <mergeCell ref="C162:E162"/>
    <mergeCell ref="C153:E153"/>
    <mergeCell ref="C154:E154"/>
    <mergeCell ref="C155:E155"/>
    <mergeCell ref="C156:E156"/>
    <mergeCell ref="C157:E157"/>
    <mergeCell ref="C148:E148"/>
    <mergeCell ref="C149:E149"/>
    <mergeCell ref="C150:E150"/>
    <mergeCell ref="C151:E151"/>
    <mergeCell ref="C152:E152"/>
    <mergeCell ref="B137:J137"/>
    <mergeCell ref="B139:J139"/>
    <mergeCell ref="B140:J140"/>
    <mergeCell ref="C146:E146"/>
    <mergeCell ref="C147:E147"/>
    <mergeCell ref="B129:J129"/>
    <mergeCell ref="B131:J131"/>
    <mergeCell ref="B133:J133"/>
    <mergeCell ref="B134:J134"/>
    <mergeCell ref="B136:J136"/>
    <mergeCell ref="B120:J120"/>
    <mergeCell ref="B122:J122"/>
    <mergeCell ref="B125:J125"/>
    <mergeCell ref="B127:J127"/>
    <mergeCell ref="B128:J128"/>
    <mergeCell ref="B110:J110"/>
    <mergeCell ref="B112:J112"/>
    <mergeCell ref="B113:J113"/>
    <mergeCell ref="B115:J115"/>
    <mergeCell ref="B116:J116"/>
    <mergeCell ref="B103:J103"/>
    <mergeCell ref="B105:J105"/>
    <mergeCell ref="B106:J106"/>
    <mergeCell ref="B108:J108"/>
    <mergeCell ref="B109:J109"/>
    <mergeCell ref="B95:J95"/>
    <mergeCell ref="B96:J96"/>
    <mergeCell ref="B98:J98"/>
    <mergeCell ref="B100:J100"/>
    <mergeCell ref="B101:J101"/>
    <mergeCell ref="B87:J87"/>
    <mergeCell ref="B89:J89"/>
    <mergeCell ref="B90:J90"/>
    <mergeCell ref="B92:J92"/>
    <mergeCell ref="B93:J93"/>
    <mergeCell ref="B81:J81"/>
    <mergeCell ref="B82:J82"/>
    <mergeCell ref="B83:J83"/>
    <mergeCell ref="B84:J84"/>
    <mergeCell ref="B85:J85"/>
    <mergeCell ref="B72:J72"/>
    <mergeCell ref="B74:J74"/>
    <mergeCell ref="B75:J75"/>
    <mergeCell ref="B77:J77"/>
    <mergeCell ref="B80:J80"/>
    <mergeCell ref="C64:E64"/>
    <mergeCell ref="C65:E65"/>
    <mergeCell ref="C66:E66"/>
    <mergeCell ref="B67:E67"/>
    <mergeCell ref="B70:J70"/>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1" t="s">
        <v>6</v>
      </c>
      <c r="B1" s="101"/>
      <c r="C1" s="102"/>
      <c r="D1" s="101"/>
      <c r="E1" s="101"/>
      <c r="F1" s="101"/>
      <c r="G1" s="101"/>
    </row>
    <row r="2" spans="1:7" ht="24.9" customHeight="1" x14ac:dyDescent="0.25">
      <c r="A2" s="50" t="s">
        <v>7</v>
      </c>
      <c r="B2" s="49"/>
      <c r="C2" s="103"/>
      <c r="D2" s="103"/>
      <c r="E2" s="103"/>
      <c r="F2" s="103"/>
      <c r="G2" s="104"/>
    </row>
    <row r="3" spans="1:7" ht="24.9" customHeight="1" x14ac:dyDescent="0.25">
      <c r="A3" s="50" t="s">
        <v>8</v>
      </c>
      <c r="B3" s="49"/>
      <c r="C3" s="103"/>
      <c r="D3" s="103"/>
      <c r="E3" s="103"/>
      <c r="F3" s="103"/>
      <c r="G3" s="104"/>
    </row>
    <row r="4" spans="1:7" ht="24.9" customHeight="1" x14ac:dyDescent="0.25">
      <c r="A4" s="50" t="s">
        <v>9</v>
      </c>
      <c r="B4" s="49"/>
      <c r="C4" s="103"/>
      <c r="D4" s="103"/>
      <c r="E4" s="103"/>
      <c r="F4" s="103"/>
      <c r="G4" s="104"/>
    </row>
    <row r="5" spans="1:7" x14ac:dyDescent="0.25">
      <c r="B5" s="4"/>
      <c r="C5" s="5"/>
      <c r="D5" s="6"/>
    </row>
  </sheetData>
  <sheetProtection algorithmName="SHA-512" hashValue="ZKW+h5ki7PW7f9kjpu+fOGuEv2+gOuXir7ByynC+8dafeaPBoy3AUuGi6XTorKcmk4qQ9HAr0MPd9bwKh6Xe6w==" saltValue="MlthjjYcUCo6Ceo6vsgnN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9EEC7-4F42-4CA8-A02A-98C039E6371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8" t="s">
        <v>204</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207</v>
      </c>
      <c r="C3" s="202" t="s">
        <v>59</v>
      </c>
      <c r="D3" s="200"/>
      <c r="E3" s="200"/>
      <c r="F3" s="200"/>
      <c r="G3" s="201"/>
      <c r="AC3" s="178" t="s">
        <v>208</v>
      </c>
      <c r="AG3" t="s">
        <v>209</v>
      </c>
    </row>
    <row r="4" spans="1:60" ht="25.05" customHeight="1" x14ac:dyDescent="0.25">
      <c r="A4" s="203" t="s">
        <v>9</v>
      </c>
      <c r="B4" s="204" t="s">
        <v>60</v>
      </c>
      <c r="C4" s="205" t="s">
        <v>59</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202</v>
      </c>
      <c r="C8" s="244" t="s">
        <v>27</v>
      </c>
      <c r="D8" s="229"/>
      <c r="E8" s="230"/>
      <c r="F8" s="231"/>
      <c r="G8" s="231">
        <f>SUMIF(AG9:AG25,"&lt;&gt;NOR",G9:G25)</f>
        <v>240000</v>
      </c>
      <c r="H8" s="231"/>
      <c r="I8" s="231">
        <f>SUM(I9:I25)</f>
        <v>0</v>
      </c>
      <c r="J8" s="231"/>
      <c r="K8" s="231">
        <f>SUM(K9:K25)</f>
        <v>240000</v>
      </c>
      <c r="L8" s="231"/>
      <c r="M8" s="231">
        <f>SUM(M9:M25)</f>
        <v>290400</v>
      </c>
      <c r="N8" s="231"/>
      <c r="O8" s="231">
        <f>SUM(O9:O25)</f>
        <v>0</v>
      </c>
      <c r="P8" s="231"/>
      <c r="Q8" s="231">
        <f>SUM(Q9:Q25)</f>
        <v>0</v>
      </c>
      <c r="R8" s="231"/>
      <c r="S8" s="231"/>
      <c r="T8" s="232"/>
      <c r="U8" s="226"/>
      <c r="V8" s="226">
        <f>SUM(V9:V25)</f>
        <v>0</v>
      </c>
      <c r="W8" s="226"/>
      <c r="X8" s="226"/>
      <c r="AG8" t="s">
        <v>233</v>
      </c>
    </row>
    <row r="9" spans="1:60" outlineLevel="1" x14ac:dyDescent="0.25">
      <c r="A9" s="233">
        <v>1</v>
      </c>
      <c r="B9" s="234" t="s">
        <v>234</v>
      </c>
      <c r="C9" s="245" t="s">
        <v>235</v>
      </c>
      <c r="D9" s="235" t="s">
        <v>236</v>
      </c>
      <c r="E9" s="236">
        <v>1</v>
      </c>
      <c r="F9" s="237">
        <v>30000</v>
      </c>
      <c r="G9" s="238">
        <f>ROUND(E9*F9,2)</f>
        <v>30000</v>
      </c>
      <c r="H9" s="237">
        <v>0</v>
      </c>
      <c r="I9" s="238">
        <f>ROUND(E9*H9,2)</f>
        <v>0</v>
      </c>
      <c r="J9" s="237">
        <v>30000</v>
      </c>
      <c r="K9" s="238">
        <f>ROUND(E9*J9,2)</f>
        <v>30000</v>
      </c>
      <c r="L9" s="238">
        <v>21</v>
      </c>
      <c r="M9" s="238">
        <f>G9*(1+L9/100)</f>
        <v>36300</v>
      </c>
      <c r="N9" s="238">
        <v>0</v>
      </c>
      <c r="O9" s="238">
        <f>ROUND(E9*N9,2)</f>
        <v>0</v>
      </c>
      <c r="P9" s="238">
        <v>0</v>
      </c>
      <c r="Q9" s="238">
        <f>ROUND(E9*P9,2)</f>
        <v>0</v>
      </c>
      <c r="R9" s="238"/>
      <c r="S9" s="238" t="s">
        <v>237</v>
      </c>
      <c r="T9" s="239" t="s">
        <v>238</v>
      </c>
      <c r="U9" s="222">
        <v>0</v>
      </c>
      <c r="V9" s="222">
        <f>ROUND(E9*U9,2)</f>
        <v>0</v>
      </c>
      <c r="W9" s="222"/>
      <c r="X9" s="222" t="s">
        <v>239</v>
      </c>
      <c r="Y9" s="213"/>
      <c r="Z9" s="213"/>
      <c r="AA9" s="213"/>
      <c r="AB9" s="213"/>
      <c r="AC9" s="213"/>
      <c r="AD9" s="213"/>
      <c r="AE9" s="213"/>
      <c r="AF9" s="213"/>
      <c r="AG9" s="213" t="s">
        <v>240</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5">
      <c r="A10" s="220"/>
      <c r="B10" s="221"/>
      <c r="C10" s="246" t="s">
        <v>275</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241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5">
      <c r="A11" s="220"/>
      <c r="B11" s="221"/>
      <c r="C11" s="247" t="s">
        <v>242</v>
      </c>
      <c r="D11" s="242"/>
      <c r="E11" s="242"/>
      <c r="F11" s="242"/>
      <c r="G11" s="24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241</v>
      </c>
      <c r="AH11" s="213"/>
      <c r="AI11" s="213"/>
      <c r="AJ11" s="213"/>
      <c r="AK11" s="213"/>
      <c r="AL11" s="213"/>
      <c r="AM11" s="213"/>
      <c r="AN11" s="213"/>
      <c r="AO11" s="213"/>
      <c r="AP11" s="213"/>
      <c r="AQ11" s="213"/>
      <c r="AR11" s="213"/>
      <c r="AS11" s="213"/>
      <c r="AT11" s="213"/>
      <c r="AU11" s="213"/>
      <c r="AV11" s="213"/>
      <c r="AW11" s="213"/>
      <c r="AX11" s="213"/>
      <c r="AY11" s="213"/>
      <c r="AZ11" s="213"/>
      <c r="BA11" s="241" t="str">
        <f>C11</f>
        <v>Vyhotovení protokolu o vytyčení stavby se seznamem souřadnic vytyčených bodů a jejich polohopisnými (S-JTSK) a výškopisnými (Bpv) hodnotami.</v>
      </c>
      <c r="BB11" s="213"/>
      <c r="BC11" s="213"/>
      <c r="BD11" s="213"/>
      <c r="BE11" s="213"/>
      <c r="BF11" s="213"/>
      <c r="BG11" s="213"/>
      <c r="BH11" s="213"/>
    </row>
    <row r="12" spans="1:60" outlineLevel="1" x14ac:dyDescent="0.25">
      <c r="A12" s="233">
        <v>2</v>
      </c>
      <c r="B12" s="234" t="s">
        <v>243</v>
      </c>
      <c r="C12" s="245" t="s">
        <v>244</v>
      </c>
      <c r="D12" s="235" t="s">
        <v>236</v>
      </c>
      <c r="E12" s="236">
        <v>1</v>
      </c>
      <c r="F12" s="237">
        <v>10000</v>
      </c>
      <c r="G12" s="238">
        <f>ROUND(E12*F12,2)</f>
        <v>10000</v>
      </c>
      <c r="H12" s="237">
        <v>0</v>
      </c>
      <c r="I12" s="238">
        <f>ROUND(E12*H12,2)</f>
        <v>0</v>
      </c>
      <c r="J12" s="237">
        <v>10000</v>
      </c>
      <c r="K12" s="238">
        <f>ROUND(E12*J12,2)</f>
        <v>10000</v>
      </c>
      <c r="L12" s="238">
        <v>21</v>
      </c>
      <c r="M12" s="238">
        <f>G12*(1+L12/100)</f>
        <v>12100</v>
      </c>
      <c r="N12" s="238">
        <v>0</v>
      </c>
      <c r="O12" s="238">
        <f>ROUND(E12*N12,2)</f>
        <v>0</v>
      </c>
      <c r="P12" s="238">
        <v>0</v>
      </c>
      <c r="Q12" s="238">
        <f>ROUND(E12*P12,2)</f>
        <v>0</v>
      </c>
      <c r="R12" s="238"/>
      <c r="S12" s="238" t="s">
        <v>237</v>
      </c>
      <c r="T12" s="239" t="s">
        <v>238</v>
      </c>
      <c r="U12" s="222">
        <v>0</v>
      </c>
      <c r="V12" s="222">
        <f>ROUND(E12*U12,2)</f>
        <v>0</v>
      </c>
      <c r="W12" s="222"/>
      <c r="X12" s="222" t="s">
        <v>239</v>
      </c>
      <c r="Y12" s="213"/>
      <c r="Z12" s="213"/>
      <c r="AA12" s="213"/>
      <c r="AB12" s="213"/>
      <c r="AC12" s="213"/>
      <c r="AD12" s="213"/>
      <c r="AE12" s="213"/>
      <c r="AF12" s="213"/>
      <c r="AG12" s="213" t="s">
        <v>240</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5">
      <c r="A13" s="220"/>
      <c r="B13" s="221"/>
      <c r="C13" s="246" t="s">
        <v>245</v>
      </c>
      <c r="D13" s="240"/>
      <c r="E13" s="240"/>
      <c r="F13" s="240"/>
      <c r="G13" s="240"/>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241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33">
        <v>3</v>
      </c>
      <c r="B14" s="234" t="s">
        <v>246</v>
      </c>
      <c r="C14" s="245" t="s">
        <v>247</v>
      </c>
      <c r="D14" s="235" t="s">
        <v>236</v>
      </c>
      <c r="E14" s="236">
        <v>1</v>
      </c>
      <c r="F14" s="237">
        <v>100000</v>
      </c>
      <c r="G14" s="238">
        <f>ROUND(E14*F14,2)</f>
        <v>100000</v>
      </c>
      <c r="H14" s="237">
        <v>0</v>
      </c>
      <c r="I14" s="238">
        <f>ROUND(E14*H14,2)</f>
        <v>0</v>
      </c>
      <c r="J14" s="237">
        <v>100000</v>
      </c>
      <c r="K14" s="238">
        <f>ROUND(E14*J14,2)</f>
        <v>100000</v>
      </c>
      <c r="L14" s="238">
        <v>21</v>
      </c>
      <c r="M14" s="238">
        <f>G14*(1+L14/100)</f>
        <v>121000</v>
      </c>
      <c r="N14" s="238">
        <v>0</v>
      </c>
      <c r="O14" s="238">
        <f>ROUND(E14*N14,2)</f>
        <v>0</v>
      </c>
      <c r="P14" s="238">
        <v>0</v>
      </c>
      <c r="Q14" s="238">
        <f>ROUND(E14*P14,2)</f>
        <v>0</v>
      </c>
      <c r="R14" s="238"/>
      <c r="S14" s="238" t="s">
        <v>237</v>
      </c>
      <c r="T14" s="239" t="s">
        <v>238</v>
      </c>
      <c r="U14" s="222">
        <v>0</v>
      </c>
      <c r="V14" s="222">
        <f>ROUND(E14*U14,2)</f>
        <v>0</v>
      </c>
      <c r="W14" s="222"/>
      <c r="X14" s="222" t="s">
        <v>239</v>
      </c>
      <c r="Y14" s="213"/>
      <c r="Z14" s="213"/>
      <c r="AA14" s="213"/>
      <c r="AB14" s="213"/>
      <c r="AC14" s="213"/>
      <c r="AD14" s="213"/>
      <c r="AE14" s="213"/>
      <c r="AF14" s="213"/>
      <c r="AG14" s="213" t="s">
        <v>240</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20"/>
      <c r="B15" s="221"/>
      <c r="C15" s="246" t="s">
        <v>248</v>
      </c>
      <c r="D15" s="240"/>
      <c r="E15" s="240"/>
      <c r="F15" s="240"/>
      <c r="G15" s="240"/>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241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20"/>
      <c r="B16" s="221"/>
      <c r="C16" s="247" t="s">
        <v>249</v>
      </c>
      <c r="D16" s="242"/>
      <c r="E16" s="242"/>
      <c r="F16" s="242"/>
      <c r="G16" s="24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241</v>
      </c>
      <c r="AH16" s="213"/>
      <c r="AI16" s="213"/>
      <c r="AJ16" s="213"/>
      <c r="AK16" s="213"/>
      <c r="AL16" s="213"/>
      <c r="AM16" s="213"/>
      <c r="AN16" s="213"/>
      <c r="AO16" s="213"/>
      <c r="AP16" s="213"/>
      <c r="AQ16" s="213"/>
      <c r="AR16" s="213"/>
      <c r="AS16" s="213"/>
      <c r="AT16" s="213"/>
      <c r="AU16" s="213"/>
      <c r="AV16" s="213"/>
      <c r="AW16" s="213"/>
      <c r="AX16" s="213"/>
      <c r="AY16" s="213"/>
      <c r="AZ16" s="213"/>
      <c r="BA16" s="241" t="str">
        <f>C16</f>
        <v>Sejmutí ornice, hrubá úprava terénu a zpevnění ploch pro osazení objektů sociálního zařízení staveniště a kanceláří stavby.</v>
      </c>
      <c r="BB16" s="213"/>
      <c r="BC16" s="213"/>
      <c r="BD16" s="213"/>
      <c r="BE16" s="213"/>
      <c r="BF16" s="213"/>
      <c r="BG16" s="213"/>
      <c r="BH16" s="213"/>
    </row>
    <row r="17" spans="1:60" outlineLevel="1" x14ac:dyDescent="0.25">
      <c r="A17" s="220"/>
      <c r="B17" s="221"/>
      <c r="C17" s="247" t="s">
        <v>250</v>
      </c>
      <c r="D17" s="242"/>
      <c r="E17" s="242"/>
      <c r="F17" s="242"/>
      <c r="G17" s="24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241</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5">
      <c r="A18" s="220"/>
      <c r="B18" s="221"/>
      <c r="C18" s="247" t="s">
        <v>251</v>
      </c>
      <c r="D18" s="242"/>
      <c r="E18" s="242"/>
      <c r="F18" s="242"/>
      <c r="G18" s="24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241</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20"/>
      <c r="B19" s="221"/>
      <c r="C19" s="247" t="s">
        <v>252</v>
      </c>
      <c r="D19" s="242"/>
      <c r="E19" s="242"/>
      <c r="F19" s="242"/>
      <c r="G19" s="24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241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1" outlineLevel="1" x14ac:dyDescent="0.25">
      <c r="A20" s="220"/>
      <c r="B20" s="221"/>
      <c r="C20" s="247" t="s">
        <v>253</v>
      </c>
      <c r="D20" s="242"/>
      <c r="E20" s="242"/>
      <c r="F20" s="242"/>
      <c r="G20" s="24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241</v>
      </c>
      <c r="AH20" s="213"/>
      <c r="AI20" s="213"/>
      <c r="AJ20" s="213"/>
      <c r="AK20" s="213"/>
      <c r="AL20" s="213"/>
      <c r="AM20" s="213"/>
      <c r="AN20" s="213"/>
      <c r="AO20" s="213"/>
      <c r="AP20" s="213"/>
      <c r="AQ20" s="213"/>
      <c r="AR20" s="213"/>
      <c r="AS20" s="213"/>
      <c r="AT20" s="213"/>
      <c r="AU20" s="213"/>
      <c r="AV20" s="213"/>
      <c r="AW20" s="213"/>
      <c r="AX20" s="213"/>
      <c r="AY20" s="213"/>
      <c r="AZ20" s="213"/>
      <c r="BA20" s="241" t="str">
        <f>C20</f>
        <v>Zřízení vnitrostaveništního rozvodu energie do 5 kV od připojení na hlavní přívod na staveništi včetně rozvaděčů pro připojení přenosných zásuvkových skříní, obecné osvětlení staveniště (včetně stožárů a osvětlovacích těles).</v>
      </c>
      <c r="BB20" s="213"/>
      <c r="BC20" s="213"/>
      <c r="BD20" s="213"/>
      <c r="BE20" s="213"/>
      <c r="BF20" s="213"/>
      <c r="BG20" s="213"/>
      <c r="BH20" s="213"/>
    </row>
    <row r="21" spans="1:60" outlineLevel="1" x14ac:dyDescent="0.25">
      <c r="A21" s="220"/>
      <c r="B21" s="221"/>
      <c r="C21" s="247" t="s">
        <v>254</v>
      </c>
      <c r="D21" s="242"/>
      <c r="E21" s="242"/>
      <c r="F21" s="242"/>
      <c r="G21" s="24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241</v>
      </c>
      <c r="AH21" s="213"/>
      <c r="AI21" s="213"/>
      <c r="AJ21" s="213"/>
      <c r="AK21" s="213"/>
      <c r="AL21" s="213"/>
      <c r="AM21" s="213"/>
      <c r="AN21" s="213"/>
      <c r="AO21" s="213"/>
      <c r="AP21" s="213"/>
      <c r="AQ21" s="213"/>
      <c r="AR21" s="213"/>
      <c r="AS21" s="213"/>
      <c r="AT21" s="213"/>
      <c r="AU21" s="213"/>
      <c r="AV21" s="213"/>
      <c r="AW21" s="213"/>
      <c r="AX21" s="213"/>
      <c r="AY21" s="213"/>
      <c r="AZ21" s="213"/>
      <c r="BA21" s="241" t="str">
        <f>C21</f>
        <v>Zřízení přípojky elektrické energie a vody do vzdálenosti 1 km od obvodu staveniště, zajištění náhradního zdroje elektrické energie.</v>
      </c>
      <c r="BB21" s="213"/>
      <c r="BC21" s="213"/>
      <c r="BD21" s="213"/>
      <c r="BE21" s="213"/>
      <c r="BF21" s="213"/>
      <c r="BG21" s="213"/>
      <c r="BH21" s="213"/>
    </row>
    <row r="22" spans="1:60" outlineLevel="1" x14ac:dyDescent="0.25">
      <c r="A22" s="233">
        <v>4</v>
      </c>
      <c r="B22" s="234" t="s">
        <v>255</v>
      </c>
      <c r="C22" s="245" t="s">
        <v>256</v>
      </c>
      <c r="D22" s="235" t="s">
        <v>236</v>
      </c>
      <c r="E22" s="236">
        <v>1</v>
      </c>
      <c r="F22" s="237">
        <v>50000</v>
      </c>
      <c r="G22" s="238">
        <f>ROUND(E22*F22,2)</f>
        <v>50000</v>
      </c>
      <c r="H22" s="237">
        <v>0</v>
      </c>
      <c r="I22" s="238">
        <f>ROUND(E22*H22,2)</f>
        <v>0</v>
      </c>
      <c r="J22" s="237">
        <v>50000</v>
      </c>
      <c r="K22" s="238">
        <f>ROUND(E22*J22,2)</f>
        <v>50000</v>
      </c>
      <c r="L22" s="238">
        <v>21</v>
      </c>
      <c r="M22" s="238">
        <f>G22*(1+L22/100)</f>
        <v>60500</v>
      </c>
      <c r="N22" s="238">
        <v>0</v>
      </c>
      <c r="O22" s="238">
        <f>ROUND(E22*N22,2)</f>
        <v>0</v>
      </c>
      <c r="P22" s="238">
        <v>0</v>
      </c>
      <c r="Q22" s="238">
        <f>ROUND(E22*P22,2)</f>
        <v>0</v>
      </c>
      <c r="R22" s="238"/>
      <c r="S22" s="238" t="s">
        <v>237</v>
      </c>
      <c r="T22" s="239" t="s">
        <v>238</v>
      </c>
      <c r="U22" s="222">
        <v>0</v>
      </c>
      <c r="V22" s="222">
        <f>ROUND(E22*U22,2)</f>
        <v>0</v>
      </c>
      <c r="W22" s="222"/>
      <c r="X22" s="222" t="s">
        <v>239</v>
      </c>
      <c r="Y22" s="213"/>
      <c r="Z22" s="213"/>
      <c r="AA22" s="213"/>
      <c r="AB22" s="213"/>
      <c r="AC22" s="213"/>
      <c r="AD22" s="213"/>
      <c r="AE22" s="213"/>
      <c r="AF22" s="213"/>
      <c r="AG22" s="213" t="s">
        <v>240</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31.2" outlineLevel="1" x14ac:dyDescent="0.25">
      <c r="A23" s="220"/>
      <c r="B23" s="221"/>
      <c r="C23" s="246" t="s">
        <v>257</v>
      </c>
      <c r="D23" s="240"/>
      <c r="E23" s="240"/>
      <c r="F23" s="240"/>
      <c r="G23" s="240"/>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241</v>
      </c>
      <c r="AH23" s="213"/>
      <c r="AI23" s="213"/>
      <c r="AJ23" s="213"/>
      <c r="AK23" s="213"/>
      <c r="AL23" s="213"/>
      <c r="AM23" s="213"/>
      <c r="AN23" s="213"/>
      <c r="AO23" s="213"/>
      <c r="AP23" s="213"/>
      <c r="AQ23" s="213"/>
      <c r="AR23" s="213"/>
      <c r="AS23" s="213"/>
      <c r="AT23" s="213"/>
      <c r="AU23" s="213"/>
      <c r="AV23" s="213"/>
      <c r="AW23" s="213"/>
      <c r="AX23" s="213"/>
      <c r="AY23" s="213"/>
      <c r="AZ23" s="213"/>
      <c r="BA23" s="241" t="str">
        <f>C23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3" s="213"/>
      <c r="BC23" s="213"/>
      <c r="BD23" s="213"/>
      <c r="BE23" s="213"/>
      <c r="BF23" s="213"/>
      <c r="BG23" s="213"/>
      <c r="BH23" s="213"/>
    </row>
    <row r="24" spans="1:60" outlineLevel="1" x14ac:dyDescent="0.25">
      <c r="A24" s="233">
        <v>5</v>
      </c>
      <c r="B24" s="234" t="s">
        <v>258</v>
      </c>
      <c r="C24" s="245" t="s">
        <v>259</v>
      </c>
      <c r="D24" s="235" t="s">
        <v>236</v>
      </c>
      <c r="E24" s="236">
        <v>1</v>
      </c>
      <c r="F24" s="237">
        <v>50000</v>
      </c>
      <c r="G24" s="238">
        <f>ROUND(E24*F24,2)</f>
        <v>50000</v>
      </c>
      <c r="H24" s="237">
        <v>0</v>
      </c>
      <c r="I24" s="238">
        <f>ROUND(E24*H24,2)</f>
        <v>0</v>
      </c>
      <c r="J24" s="237">
        <v>50000</v>
      </c>
      <c r="K24" s="238">
        <f>ROUND(E24*J24,2)</f>
        <v>50000</v>
      </c>
      <c r="L24" s="238">
        <v>21</v>
      </c>
      <c r="M24" s="238">
        <f>G24*(1+L24/100)</f>
        <v>60500</v>
      </c>
      <c r="N24" s="238">
        <v>0</v>
      </c>
      <c r="O24" s="238">
        <f>ROUND(E24*N24,2)</f>
        <v>0</v>
      </c>
      <c r="P24" s="238">
        <v>0</v>
      </c>
      <c r="Q24" s="238">
        <f>ROUND(E24*P24,2)</f>
        <v>0</v>
      </c>
      <c r="R24" s="238"/>
      <c r="S24" s="238" t="s">
        <v>237</v>
      </c>
      <c r="T24" s="239" t="s">
        <v>238</v>
      </c>
      <c r="U24" s="222">
        <v>0</v>
      </c>
      <c r="V24" s="222">
        <f>ROUND(E24*U24,2)</f>
        <v>0</v>
      </c>
      <c r="W24" s="222"/>
      <c r="X24" s="222" t="s">
        <v>239</v>
      </c>
      <c r="Y24" s="213"/>
      <c r="Z24" s="213"/>
      <c r="AA24" s="213"/>
      <c r="AB24" s="213"/>
      <c r="AC24" s="213"/>
      <c r="AD24" s="213"/>
      <c r="AE24" s="213"/>
      <c r="AF24" s="213"/>
      <c r="AG24" s="213" t="s">
        <v>240</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1" outlineLevel="1" x14ac:dyDescent="0.25">
      <c r="A25" s="220"/>
      <c r="B25" s="221"/>
      <c r="C25" s="246" t="s">
        <v>260</v>
      </c>
      <c r="D25" s="240"/>
      <c r="E25" s="240"/>
      <c r="F25" s="240"/>
      <c r="G25" s="240"/>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241</v>
      </c>
      <c r="AH25" s="213"/>
      <c r="AI25" s="213"/>
      <c r="AJ25" s="213"/>
      <c r="AK25" s="213"/>
      <c r="AL25" s="213"/>
      <c r="AM25" s="213"/>
      <c r="AN25" s="213"/>
      <c r="AO25" s="213"/>
      <c r="AP25" s="213"/>
      <c r="AQ25" s="213"/>
      <c r="AR25" s="213"/>
      <c r="AS25" s="213"/>
      <c r="AT25" s="213"/>
      <c r="AU25" s="213"/>
      <c r="AV25" s="213"/>
      <c r="AW25" s="213"/>
      <c r="AX25" s="213"/>
      <c r="AY25" s="213"/>
      <c r="AZ25" s="213"/>
      <c r="BA25" s="241" t="str">
        <f>C25</f>
        <v>Odstranění objektů zařízení staveniště včetně přípojek energií a jejich odvoz. Položka zahrnuje i náklady na úpravu povrchů po odstranění zařízení staveniště a úklid ploch, na kterých bylo zařízení staveniště provozováno.</v>
      </c>
      <c r="BB25" s="213"/>
      <c r="BC25" s="213"/>
      <c r="BD25" s="213"/>
      <c r="BE25" s="213"/>
      <c r="BF25" s="213"/>
      <c r="BG25" s="213"/>
      <c r="BH25" s="213"/>
    </row>
    <row r="26" spans="1:60" x14ac:dyDescent="0.25">
      <c r="A26" s="227" t="s">
        <v>232</v>
      </c>
      <c r="B26" s="228" t="s">
        <v>203</v>
      </c>
      <c r="C26" s="244" t="s">
        <v>28</v>
      </c>
      <c r="D26" s="229"/>
      <c r="E26" s="230"/>
      <c r="F26" s="231"/>
      <c r="G26" s="231">
        <f>SUMIF(AG27:AG32,"&lt;&gt;NOR",G27:G32)</f>
        <v>140000</v>
      </c>
      <c r="H26" s="231"/>
      <c r="I26" s="231">
        <f>SUM(I27:I32)</f>
        <v>0</v>
      </c>
      <c r="J26" s="231"/>
      <c r="K26" s="231">
        <f>SUM(K27:K32)</f>
        <v>140000</v>
      </c>
      <c r="L26" s="231"/>
      <c r="M26" s="231">
        <f>SUM(M27:M32)</f>
        <v>169400</v>
      </c>
      <c r="N26" s="231"/>
      <c r="O26" s="231">
        <f>SUM(O27:O32)</f>
        <v>0</v>
      </c>
      <c r="P26" s="231"/>
      <c r="Q26" s="231">
        <f>SUM(Q27:Q32)</f>
        <v>0</v>
      </c>
      <c r="R26" s="231"/>
      <c r="S26" s="231"/>
      <c r="T26" s="232"/>
      <c r="U26" s="226"/>
      <c r="V26" s="226">
        <f>SUM(V27:V32)</f>
        <v>0</v>
      </c>
      <c r="W26" s="226"/>
      <c r="X26" s="226"/>
      <c r="AG26" t="s">
        <v>233</v>
      </c>
    </row>
    <row r="27" spans="1:60" outlineLevel="1" x14ac:dyDescent="0.25">
      <c r="A27" s="233">
        <v>6</v>
      </c>
      <c r="B27" s="234" t="s">
        <v>261</v>
      </c>
      <c r="C27" s="245" t="s">
        <v>262</v>
      </c>
      <c r="D27" s="235" t="s">
        <v>263</v>
      </c>
      <c r="E27" s="236">
        <v>1</v>
      </c>
      <c r="F27" s="237">
        <v>50000</v>
      </c>
      <c r="G27" s="238">
        <f>ROUND(E27*F27,2)</f>
        <v>50000</v>
      </c>
      <c r="H27" s="237">
        <v>0</v>
      </c>
      <c r="I27" s="238">
        <f>ROUND(E27*H27,2)</f>
        <v>0</v>
      </c>
      <c r="J27" s="237">
        <v>50000</v>
      </c>
      <c r="K27" s="238">
        <f>ROUND(E27*J27,2)</f>
        <v>50000</v>
      </c>
      <c r="L27" s="238">
        <v>21</v>
      </c>
      <c r="M27" s="238">
        <f>G27*(1+L27/100)</f>
        <v>60500</v>
      </c>
      <c r="N27" s="238">
        <v>0</v>
      </c>
      <c r="O27" s="238">
        <f>ROUND(E27*N27,2)</f>
        <v>0</v>
      </c>
      <c r="P27" s="238">
        <v>0</v>
      </c>
      <c r="Q27" s="238">
        <f>ROUND(E27*P27,2)</f>
        <v>0</v>
      </c>
      <c r="R27" s="238"/>
      <c r="S27" s="238" t="s">
        <v>264</v>
      </c>
      <c r="T27" s="239" t="s">
        <v>238</v>
      </c>
      <c r="U27" s="222">
        <v>0</v>
      </c>
      <c r="V27" s="222">
        <f>ROUND(E27*U27,2)</f>
        <v>0</v>
      </c>
      <c r="W27" s="222"/>
      <c r="X27" s="222" t="s">
        <v>265</v>
      </c>
      <c r="Y27" s="213"/>
      <c r="Z27" s="213"/>
      <c r="AA27" s="213"/>
      <c r="AB27" s="213"/>
      <c r="AC27" s="213"/>
      <c r="AD27" s="213"/>
      <c r="AE27" s="213"/>
      <c r="AF27" s="213"/>
      <c r="AG27" s="213" t="s">
        <v>266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31.2" outlineLevel="1" x14ac:dyDescent="0.25">
      <c r="A28" s="220"/>
      <c r="B28" s="221"/>
      <c r="C28" s="246" t="s">
        <v>267</v>
      </c>
      <c r="D28" s="240"/>
      <c r="E28" s="240"/>
      <c r="F28" s="240"/>
      <c r="G28" s="240"/>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241</v>
      </c>
      <c r="AH28" s="213"/>
      <c r="AI28" s="213"/>
      <c r="AJ28" s="213"/>
      <c r="AK28" s="213"/>
      <c r="AL28" s="213"/>
      <c r="AM28" s="213"/>
      <c r="AN28" s="213"/>
      <c r="AO28" s="213"/>
      <c r="AP28" s="213"/>
      <c r="AQ28" s="213"/>
      <c r="AR28" s="213"/>
      <c r="AS28" s="213"/>
      <c r="AT28" s="213"/>
      <c r="AU28" s="213"/>
      <c r="AV28" s="213"/>
      <c r="AW28" s="213"/>
      <c r="AX28" s="213"/>
      <c r="AY28" s="213"/>
      <c r="AZ28" s="213"/>
      <c r="BA28" s="241" t="str">
        <f>C28</f>
        <v>Posouzení únosnosti a připravenosti pláně, dohled nad prováděním spodních vrstev komunikací a násypů, posouzení spodní části rýhy pasů, lože, obsypu, zásypu atd., laboratorní zkoušky zeminy do násypů, posouzení kvality zeminy do násypů a zásypů, stanovení technologického postupu úpravy pláně, lože, obsypů, zásypů a násypů, zákaldové spáry.</v>
      </c>
      <c r="BB28" s="213"/>
      <c r="BC28" s="213"/>
      <c r="BD28" s="213"/>
      <c r="BE28" s="213"/>
      <c r="BF28" s="213"/>
      <c r="BG28" s="213"/>
      <c r="BH28" s="213"/>
    </row>
    <row r="29" spans="1:60" outlineLevel="1" x14ac:dyDescent="0.25">
      <c r="A29" s="233">
        <v>7</v>
      </c>
      <c r="B29" s="234" t="s">
        <v>268</v>
      </c>
      <c r="C29" s="245" t="s">
        <v>269</v>
      </c>
      <c r="D29" s="235" t="s">
        <v>236</v>
      </c>
      <c r="E29" s="236">
        <v>1</v>
      </c>
      <c r="F29" s="237">
        <v>50000</v>
      </c>
      <c r="G29" s="238">
        <f>ROUND(E29*F29,2)</f>
        <v>50000</v>
      </c>
      <c r="H29" s="237">
        <v>0</v>
      </c>
      <c r="I29" s="238">
        <f>ROUND(E29*H29,2)</f>
        <v>0</v>
      </c>
      <c r="J29" s="237">
        <v>50000</v>
      </c>
      <c r="K29" s="238">
        <f>ROUND(E29*J29,2)</f>
        <v>50000</v>
      </c>
      <c r="L29" s="238">
        <v>21</v>
      </c>
      <c r="M29" s="238">
        <f>G29*(1+L29/100)</f>
        <v>60500</v>
      </c>
      <c r="N29" s="238">
        <v>0</v>
      </c>
      <c r="O29" s="238">
        <f>ROUND(E29*N29,2)</f>
        <v>0</v>
      </c>
      <c r="P29" s="238">
        <v>0</v>
      </c>
      <c r="Q29" s="238">
        <f>ROUND(E29*P29,2)</f>
        <v>0</v>
      </c>
      <c r="R29" s="238"/>
      <c r="S29" s="238" t="s">
        <v>237</v>
      </c>
      <c r="T29" s="239" t="s">
        <v>238</v>
      </c>
      <c r="U29" s="222">
        <v>0</v>
      </c>
      <c r="V29" s="222">
        <f>ROUND(E29*U29,2)</f>
        <v>0</v>
      </c>
      <c r="W29" s="222"/>
      <c r="X29" s="222" t="s">
        <v>239</v>
      </c>
      <c r="Y29" s="213"/>
      <c r="Z29" s="213"/>
      <c r="AA29" s="213"/>
      <c r="AB29" s="213"/>
      <c r="AC29" s="213"/>
      <c r="AD29" s="213"/>
      <c r="AE29" s="213"/>
      <c r="AF29" s="213"/>
      <c r="AG29" s="213" t="s">
        <v>240</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31.2" outlineLevel="1" x14ac:dyDescent="0.25">
      <c r="A30" s="220"/>
      <c r="B30" s="221"/>
      <c r="C30" s="246" t="s">
        <v>270</v>
      </c>
      <c r="D30" s="240"/>
      <c r="E30" s="240"/>
      <c r="F30" s="240"/>
      <c r="G30" s="240"/>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241</v>
      </c>
      <c r="AH30" s="213"/>
      <c r="AI30" s="213"/>
      <c r="AJ30" s="213"/>
      <c r="AK30" s="213"/>
      <c r="AL30" s="213"/>
      <c r="AM30" s="213"/>
      <c r="AN30" s="213"/>
      <c r="AO30" s="213"/>
      <c r="AP30" s="213"/>
      <c r="AQ30" s="213"/>
      <c r="AR30" s="213"/>
      <c r="AS30" s="213"/>
      <c r="AT30" s="213"/>
      <c r="AU30" s="213"/>
      <c r="AV30" s="213"/>
      <c r="AW30" s="213"/>
      <c r="AX30" s="213"/>
      <c r="AY30" s="213"/>
      <c r="AZ30" s="213"/>
      <c r="BA30" s="241" t="str">
        <f>C30</f>
        <v>Náklady na vyhotovení dokumentace skutečného provedení stavby a její předání objednateli v požadované formě a požadovaném počtu. Zpracování dokladové části v rozsahu nutném ke kolaudaci díla. Výkresová část bude předána v opravitelném formátu (DWG, DXF). Pořízení fotodokumentace z celé výstavby.</v>
      </c>
      <c r="BB30" s="213"/>
      <c r="BC30" s="213"/>
      <c r="BD30" s="213"/>
      <c r="BE30" s="213"/>
      <c r="BF30" s="213"/>
      <c r="BG30" s="213"/>
      <c r="BH30" s="213"/>
    </row>
    <row r="31" spans="1:60" outlineLevel="1" x14ac:dyDescent="0.25">
      <c r="A31" s="233">
        <v>8</v>
      </c>
      <c r="B31" s="234" t="s">
        <v>271</v>
      </c>
      <c r="C31" s="245" t="s">
        <v>272</v>
      </c>
      <c r="D31" s="235" t="s">
        <v>236</v>
      </c>
      <c r="E31" s="236">
        <v>1</v>
      </c>
      <c r="F31" s="237">
        <v>40000</v>
      </c>
      <c r="G31" s="238">
        <f>ROUND(E31*F31,2)</f>
        <v>40000</v>
      </c>
      <c r="H31" s="237">
        <v>0</v>
      </c>
      <c r="I31" s="238">
        <f>ROUND(E31*H31,2)</f>
        <v>0</v>
      </c>
      <c r="J31" s="237">
        <v>40000</v>
      </c>
      <c r="K31" s="238">
        <f>ROUND(E31*J31,2)</f>
        <v>40000</v>
      </c>
      <c r="L31" s="238">
        <v>21</v>
      </c>
      <c r="M31" s="238">
        <f>G31*(1+L31/100)</f>
        <v>48400</v>
      </c>
      <c r="N31" s="238">
        <v>0</v>
      </c>
      <c r="O31" s="238">
        <f>ROUND(E31*N31,2)</f>
        <v>0</v>
      </c>
      <c r="P31" s="238">
        <v>0</v>
      </c>
      <c r="Q31" s="238">
        <f>ROUND(E31*P31,2)</f>
        <v>0</v>
      </c>
      <c r="R31" s="238"/>
      <c r="S31" s="238" t="s">
        <v>237</v>
      </c>
      <c r="T31" s="239" t="s">
        <v>238</v>
      </c>
      <c r="U31" s="222">
        <v>0</v>
      </c>
      <c r="V31" s="222">
        <f>ROUND(E31*U31,2)</f>
        <v>0</v>
      </c>
      <c r="W31" s="222"/>
      <c r="X31" s="222" t="s">
        <v>239</v>
      </c>
      <c r="Y31" s="213"/>
      <c r="Z31" s="213"/>
      <c r="AA31" s="213"/>
      <c r="AB31" s="213"/>
      <c r="AC31" s="213"/>
      <c r="AD31" s="213"/>
      <c r="AE31" s="213"/>
      <c r="AF31" s="213"/>
      <c r="AG31" s="213" t="s">
        <v>240</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5">
      <c r="A32" s="220"/>
      <c r="B32" s="221"/>
      <c r="C32" s="246" t="s">
        <v>273</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241</v>
      </c>
      <c r="AH32" s="213"/>
      <c r="AI32" s="213"/>
      <c r="AJ32" s="213"/>
      <c r="AK32" s="213"/>
      <c r="AL32" s="213"/>
      <c r="AM32" s="213"/>
      <c r="AN32" s="213"/>
      <c r="AO32" s="213"/>
      <c r="AP32" s="213"/>
      <c r="AQ32" s="213"/>
      <c r="AR32" s="213"/>
      <c r="AS32" s="213"/>
      <c r="AT32" s="213"/>
      <c r="AU32" s="213"/>
      <c r="AV32" s="213"/>
      <c r="AW32" s="213"/>
      <c r="AX32" s="213"/>
      <c r="AY32" s="213"/>
      <c r="AZ32" s="213"/>
      <c r="BA32" s="241" t="str">
        <f>C32</f>
        <v>Náklady na provedení skutečného zaměření stavby v rozsahu nezbytném pro zápis změny do katastru nemovitostí.</v>
      </c>
      <c r="BB32" s="213"/>
      <c r="BC32" s="213"/>
      <c r="BD32" s="213"/>
      <c r="BE32" s="213"/>
      <c r="BF32" s="213"/>
      <c r="BG32" s="213"/>
      <c r="BH32" s="213"/>
    </row>
    <row r="33" spans="1:33" x14ac:dyDescent="0.25">
      <c r="A33" s="3"/>
      <c r="B33" s="4"/>
      <c r="C33" s="248"/>
      <c r="D33" s="6"/>
      <c r="E33" s="3"/>
      <c r="F33" s="3"/>
      <c r="G33" s="3"/>
      <c r="H33" s="3"/>
      <c r="I33" s="3"/>
      <c r="J33" s="3"/>
      <c r="K33" s="3"/>
      <c r="L33" s="3"/>
      <c r="M33" s="3"/>
      <c r="N33" s="3"/>
      <c r="O33" s="3"/>
      <c r="P33" s="3"/>
      <c r="Q33" s="3"/>
      <c r="R33" s="3"/>
      <c r="S33" s="3"/>
      <c r="T33" s="3"/>
      <c r="U33" s="3"/>
      <c r="V33" s="3"/>
      <c r="W33" s="3"/>
      <c r="X33" s="3"/>
      <c r="AE33">
        <v>15</v>
      </c>
      <c r="AF33">
        <v>21</v>
      </c>
      <c r="AG33" t="s">
        <v>219</v>
      </c>
    </row>
    <row r="34" spans="1:33" x14ac:dyDescent="0.25">
      <c r="A34" s="216"/>
      <c r="B34" s="217" t="s">
        <v>29</v>
      </c>
      <c r="C34" s="249"/>
      <c r="D34" s="218"/>
      <c r="E34" s="219"/>
      <c r="F34" s="219"/>
      <c r="G34" s="243">
        <f>G8+G26</f>
        <v>380000</v>
      </c>
      <c r="H34" s="3"/>
      <c r="I34" s="3"/>
      <c r="J34" s="3"/>
      <c r="K34" s="3"/>
      <c r="L34" s="3"/>
      <c r="M34" s="3"/>
      <c r="N34" s="3"/>
      <c r="O34" s="3"/>
      <c r="P34" s="3"/>
      <c r="Q34" s="3"/>
      <c r="R34" s="3"/>
      <c r="S34" s="3"/>
      <c r="T34" s="3"/>
      <c r="U34" s="3"/>
      <c r="V34" s="3"/>
      <c r="W34" s="3"/>
      <c r="X34" s="3"/>
      <c r="AE34">
        <f>SUMIF(L7:L32,AE33,G7:G32)</f>
        <v>0</v>
      </c>
      <c r="AF34">
        <f>SUMIF(L7:L32,AF33,G7:G32)</f>
        <v>380000</v>
      </c>
      <c r="AG34" t="s">
        <v>274</v>
      </c>
    </row>
    <row r="35" spans="1:33" x14ac:dyDescent="0.25">
      <c r="C35" s="250"/>
      <c r="D35" s="10"/>
      <c r="AG35" t="s">
        <v>276</v>
      </c>
    </row>
    <row r="36" spans="1:33" x14ac:dyDescent="0.25">
      <c r="D36" s="10"/>
    </row>
    <row r="37" spans="1:33" x14ac:dyDescent="0.25">
      <c r="D37" s="10"/>
    </row>
    <row r="38" spans="1:33" x14ac:dyDescent="0.25">
      <c r="D38" s="10"/>
    </row>
    <row r="39" spans="1:33" x14ac:dyDescent="0.25">
      <c r="D39" s="10"/>
    </row>
    <row r="40" spans="1:33" x14ac:dyDescent="0.25">
      <c r="D40" s="10"/>
    </row>
    <row r="41" spans="1:33" x14ac:dyDescent="0.25">
      <c r="D41" s="10"/>
    </row>
    <row r="42" spans="1:33" x14ac:dyDescent="0.25">
      <c r="D42" s="10"/>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CxQNs9sHuq26FgdTX6qG7gLLGCIM7ciCqjJdzqAOiKmQKHSCR1gTKxLzrXtfCNzJYWvLhIdjt2vFLJqnH0YEw==" saltValue="2iCwTSmRHgsWV6i2Lk9GUQ==" spinCount="100000" sheet="1"/>
  <mergeCells count="19">
    <mergeCell ref="C32:G32"/>
    <mergeCell ref="C20:G20"/>
    <mergeCell ref="C21:G21"/>
    <mergeCell ref="C23:G23"/>
    <mergeCell ref="C25:G25"/>
    <mergeCell ref="C28:G28"/>
    <mergeCell ref="C30:G30"/>
    <mergeCell ref="C13:G13"/>
    <mergeCell ref="C15:G15"/>
    <mergeCell ref="C16:G16"/>
    <mergeCell ref="C17:G17"/>
    <mergeCell ref="C18:G18"/>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44CD-0050-4999-9291-35BEEA6EAE0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62</v>
      </c>
      <c r="C3" s="202" t="s">
        <v>63</v>
      </c>
      <c r="D3" s="200"/>
      <c r="E3" s="200"/>
      <c r="F3" s="200"/>
      <c r="G3" s="201"/>
      <c r="AC3" s="178" t="s">
        <v>206</v>
      </c>
      <c r="AG3" t="s">
        <v>209</v>
      </c>
    </row>
    <row r="4" spans="1:60" ht="25.05" customHeight="1" x14ac:dyDescent="0.25">
      <c r="A4" s="203" t="s">
        <v>9</v>
      </c>
      <c r="B4" s="204" t="s">
        <v>60</v>
      </c>
      <c r="C4" s="205" t="s">
        <v>63</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88</v>
      </c>
      <c r="C8" s="244" t="s">
        <v>142</v>
      </c>
      <c r="D8" s="229"/>
      <c r="E8" s="230"/>
      <c r="F8" s="231"/>
      <c r="G8" s="231">
        <f>SUMIF(AG9:AG44,"&lt;&gt;NOR",G9:G44)</f>
        <v>15756.990000000002</v>
      </c>
      <c r="H8" s="231"/>
      <c r="I8" s="231">
        <f>SUM(I9:I44)</f>
        <v>0</v>
      </c>
      <c r="J8" s="231"/>
      <c r="K8" s="231">
        <f>SUM(K9:K44)</f>
        <v>15756.990000000002</v>
      </c>
      <c r="L8" s="231"/>
      <c r="M8" s="231">
        <f>SUM(M9:M44)</f>
        <v>19065.957899999998</v>
      </c>
      <c r="N8" s="231"/>
      <c r="O8" s="231">
        <f>SUM(O9:O44)</f>
        <v>0</v>
      </c>
      <c r="P8" s="231"/>
      <c r="Q8" s="231">
        <f>SUM(Q9:Q44)</f>
        <v>0</v>
      </c>
      <c r="R8" s="231"/>
      <c r="S8" s="231"/>
      <c r="T8" s="232"/>
      <c r="U8" s="226"/>
      <c r="V8" s="226">
        <f>SUM(V9:V44)</f>
        <v>20.149999999999999</v>
      </c>
      <c r="W8" s="226"/>
      <c r="X8" s="226"/>
      <c r="AG8" t="s">
        <v>233</v>
      </c>
    </row>
    <row r="9" spans="1:60" ht="20.399999999999999" outlineLevel="1" x14ac:dyDescent="0.25">
      <c r="A9" s="233">
        <v>1</v>
      </c>
      <c r="B9" s="234" t="s">
        <v>278</v>
      </c>
      <c r="C9" s="245" t="s">
        <v>279</v>
      </c>
      <c r="D9" s="235" t="s">
        <v>280</v>
      </c>
      <c r="E9" s="236">
        <v>4.7380000000000004</v>
      </c>
      <c r="F9" s="237">
        <v>186.5</v>
      </c>
      <c r="G9" s="238">
        <f>ROUND(E9*F9,2)</f>
        <v>883.64</v>
      </c>
      <c r="H9" s="237">
        <v>0</v>
      </c>
      <c r="I9" s="238">
        <f>ROUND(E9*H9,2)</f>
        <v>0</v>
      </c>
      <c r="J9" s="237">
        <v>186.5</v>
      </c>
      <c r="K9" s="238">
        <f>ROUND(E9*J9,2)</f>
        <v>883.64</v>
      </c>
      <c r="L9" s="238">
        <v>21</v>
      </c>
      <c r="M9" s="238">
        <f>G9*(1+L9/100)</f>
        <v>1069.2043999999999</v>
      </c>
      <c r="N9" s="238">
        <v>0</v>
      </c>
      <c r="O9" s="238">
        <f>ROUND(E9*N9,2)</f>
        <v>0</v>
      </c>
      <c r="P9" s="238">
        <v>0</v>
      </c>
      <c r="Q9" s="238">
        <f>ROUND(E9*P9,2)</f>
        <v>0</v>
      </c>
      <c r="R9" s="238" t="s">
        <v>281</v>
      </c>
      <c r="S9" s="238" t="s">
        <v>237</v>
      </c>
      <c r="T9" s="239" t="s">
        <v>282</v>
      </c>
      <c r="U9" s="222">
        <v>0.36799999999999999</v>
      </c>
      <c r="V9" s="222">
        <f>ROUND(E9*U9,2)</f>
        <v>1.74</v>
      </c>
      <c r="W9" s="222"/>
      <c r="X9" s="222" t="s">
        <v>265</v>
      </c>
      <c r="Y9" s="213"/>
      <c r="Z9" s="213"/>
      <c r="AA9" s="213"/>
      <c r="AB9" s="213"/>
      <c r="AC9" s="213"/>
      <c r="AD9" s="213"/>
      <c r="AE9" s="213"/>
      <c r="AF9" s="213"/>
      <c r="AG9" s="213" t="s">
        <v>283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5">
      <c r="A10" s="220"/>
      <c r="B10" s="221"/>
      <c r="C10" s="265" t="s">
        <v>284</v>
      </c>
      <c r="D10" s="257"/>
      <c r="E10" s="257"/>
      <c r="F10" s="257"/>
      <c r="G10" s="257"/>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285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5">
      <c r="A11" s="220"/>
      <c r="B11" s="221"/>
      <c r="C11" s="247" t="s">
        <v>286</v>
      </c>
      <c r="D11" s="242"/>
      <c r="E11" s="242"/>
      <c r="F11" s="242"/>
      <c r="G11" s="24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241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20"/>
      <c r="B12" s="221"/>
      <c r="C12" s="266" t="s">
        <v>287</v>
      </c>
      <c r="D12" s="251"/>
      <c r="E12" s="252">
        <v>4.7380000000000004</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288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0.399999999999999" outlineLevel="1" x14ac:dyDescent="0.25">
      <c r="A13" s="233">
        <v>2</v>
      </c>
      <c r="B13" s="234" t="s">
        <v>289</v>
      </c>
      <c r="C13" s="245" t="s">
        <v>290</v>
      </c>
      <c r="D13" s="235" t="s">
        <v>280</v>
      </c>
      <c r="E13" s="236">
        <v>4.7380000000000004</v>
      </c>
      <c r="F13" s="237">
        <v>37.299999999999997</v>
      </c>
      <c r="G13" s="238">
        <f>ROUND(E13*F13,2)</f>
        <v>176.73</v>
      </c>
      <c r="H13" s="237">
        <v>0</v>
      </c>
      <c r="I13" s="238">
        <f>ROUND(E13*H13,2)</f>
        <v>0</v>
      </c>
      <c r="J13" s="237">
        <v>37.299999999999997</v>
      </c>
      <c r="K13" s="238">
        <f>ROUND(E13*J13,2)</f>
        <v>176.73</v>
      </c>
      <c r="L13" s="238">
        <v>21</v>
      </c>
      <c r="M13" s="238">
        <f>G13*(1+L13/100)</f>
        <v>213.84329999999997</v>
      </c>
      <c r="N13" s="238">
        <v>0</v>
      </c>
      <c r="O13" s="238">
        <f>ROUND(E13*N13,2)</f>
        <v>0</v>
      </c>
      <c r="P13" s="238">
        <v>0</v>
      </c>
      <c r="Q13" s="238">
        <f>ROUND(E13*P13,2)</f>
        <v>0</v>
      </c>
      <c r="R13" s="238" t="s">
        <v>281</v>
      </c>
      <c r="S13" s="238" t="s">
        <v>237</v>
      </c>
      <c r="T13" s="239" t="s">
        <v>282</v>
      </c>
      <c r="U13" s="222">
        <v>5.8000000000000003E-2</v>
      </c>
      <c r="V13" s="222">
        <f>ROUND(E13*U13,2)</f>
        <v>0.27</v>
      </c>
      <c r="W13" s="222"/>
      <c r="X13" s="222" t="s">
        <v>265</v>
      </c>
      <c r="Y13" s="213"/>
      <c r="Z13" s="213"/>
      <c r="AA13" s="213"/>
      <c r="AB13" s="213"/>
      <c r="AC13" s="213"/>
      <c r="AD13" s="213"/>
      <c r="AE13" s="213"/>
      <c r="AF13" s="213"/>
      <c r="AG13" s="213" t="s">
        <v>283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20"/>
      <c r="B14" s="221"/>
      <c r="C14" s="265" t="s">
        <v>284</v>
      </c>
      <c r="D14" s="257"/>
      <c r="E14" s="257"/>
      <c r="F14" s="257"/>
      <c r="G14" s="257"/>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285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20"/>
      <c r="B15" s="221"/>
      <c r="C15" s="247" t="s">
        <v>286</v>
      </c>
      <c r="D15" s="242"/>
      <c r="E15" s="242"/>
      <c r="F15" s="242"/>
      <c r="G15" s="24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241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20"/>
      <c r="B16" s="221"/>
      <c r="C16" s="266" t="s">
        <v>287</v>
      </c>
      <c r="D16" s="251"/>
      <c r="E16" s="252">
        <v>4.7380000000000004</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288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5">
      <c r="A17" s="233">
        <v>3</v>
      </c>
      <c r="B17" s="234" t="s">
        <v>291</v>
      </c>
      <c r="C17" s="245" t="s">
        <v>292</v>
      </c>
      <c r="D17" s="235" t="s">
        <v>280</v>
      </c>
      <c r="E17" s="236">
        <v>15.554</v>
      </c>
      <c r="F17" s="237">
        <v>480.5</v>
      </c>
      <c r="G17" s="238">
        <f>ROUND(E17*F17,2)</f>
        <v>7473.7</v>
      </c>
      <c r="H17" s="237">
        <v>0</v>
      </c>
      <c r="I17" s="238">
        <f>ROUND(E17*H17,2)</f>
        <v>0</v>
      </c>
      <c r="J17" s="237">
        <v>480.5</v>
      </c>
      <c r="K17" s="238">
        <f>ROUND(E17*J17,2)</f>
        <v>7473.7</v>
      </c>
      <c r="L17" s="238">
        <v>21</v>
      </c>
      <c r="M17" s="238">
        <f>G17*(1+L17/100)</f>
        <v>9043.1769999999997</v>
      </c>
      <c r="N17" s="238">
        <v>0</v>
      </c>
      <c r="O17" s="238">
        <f>ROUND(E17*N17,2)</f>
        <v>0</v>
      </c>
      <c r="P17" s="238">
        <v>0</v>
      </c>
      <c r="Q17" s="238">
        <f>ROUND(E17*P17,2)</f>
        <v>0</v>
      </c>
      <c r="R17" s="238" t="s">
        <v>281</v>
      </c>
      <c r="S17" s="238" t="s">
        <v>237</v>
      </c>
      <c r="T17" s="239" t="s">
        <v>282</v>
      </c>
      <c r="U17" s="222">
        <v>0.36499999999999999</v>
      </c>
      <c r="V17" s="222">
        <f>ROUND(E17*U17,2)</f>
        <v>5.68</v>
      </c>
      <c r="W17" s="222"/>
      <c r="X17" s="222" t="s">
        <v>265</v>
      </c>
      <c r="Y17" s="213"/>
      <c r="Z17" s="213"/>
      <c r="AA17" s="213"/>
      <c r="AB17" s="213"/>
      <c r="AC17" s="213"/>
      <c r="AD17" s="213"/>
      <c r="AE17" s="213"/>
      <c r="AF17" s="213"/>
      <c r="AG17" s="213" t="s">
        <v>283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1" outlineLevel="1" x14ac:dyDescent="0.25">
      <c r="A18" s="220"/>
      <c r="B18" s="221"/>
      <c r="C18" s="265" t="s">
        <v>293</v>
      </c>
      <c r="D18" s="257"/>
      <c r="E18" s="257"/>
      <c r="F18" s="257"/>
      <c r="G18" s="257"/>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41" t="str">
        <f>C18</f>
        <v>zapažených i nezapažených s urovnáním dna do předepsaného profilu a spádu, s přehozením výkopku na přilehlém terénu na vzdálenost do 3 m od podélné osy rýhy nebo s naložením výkopku na dopravní prostředek.</v>
      </c>
      <c r="BB18" s="213"/>
      <c r="BC18" s="213"/>
      <c r="BD18" s="213"/>
      <c r="BE18" s="213"/>
      <c r="BF18" s="213"/>
      <c r="BG18" s="213"/>
      <c r="BH18" s="213"/>
    </row>
    <row r="19" spans="1:60" outlineLevel="1" x14ac:dyDescent="0.25">
      <c r="A19" s="220"/>
      <c r="B19" s="221"/>
      <c r="C19" s="247" t="s">
        <v>286</v>
      </c>
      <c r="D19" s="242"/>
      <c r="E19" s="242"/>
      <c r="F19" s="242"/>
      <c r="G19" s="24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241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5">
      <c r="A20" s="220"/>
      <c r="B20" s="221"/>
      <c r="C20" s="266" t="s">
        <v>294</v>
      </c>
      <c r="D20" s="251"/>
      <c r="E20" s="252">
        <v>15.554</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288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5">
      <c r="A21" s="233">
        <v>4</v>
      </c>
      <c r="B21" s="234" t="s">
        <v>295</v>
      </c>
      <c r="C21" s="245" t="s">
        <v>296</v>
      </c>
      <c r="D21" s="235" t="s">
        <v>280</v>
      </c>
      <c r="E21" s="236">
        <v>15.554</v>
      </c>
      <c r="F21" s="237">
        <v>164.5</v>
      </c>
      <c r="G21" s="238">
        <f>ROUND(E21*F21,2)</f>
        <v>2558.63</v>
      </c>
      <c r="H21" s="237">
        <v>0</v>
      </c>
      <c r="I21" s="238">
        <f>ROUND(E21*H21,2)</f>
        <v>0</v>
      </c>
      <c r="J21" s="237">
        <v>164.5</v>
      </c>
      <c r="K21" s="238">
        <f>ROUND(E21*J21,2)</f>
        <v>2558.63</v>
      </c>
      <c r="L21" s="238">
        <v>21</v>
      </c>
      <c r="M21" s="238">
        <f>G21*(1+L21/100)</f>
        <v>3095.9423000000002</v>
      </c>
      <c r="N21" s="238">
        <v>0</v>
      </c>
      <c r="O21" s="238">
        <f>ROUND(E21*N21,2)</f>
        <v>0</v>
      </c>
      <c r="P21" s="238">
        <v>0</v>
      </c>
      <c r="Q21" s="238">
        <f>ROUND(E21*P21,2)</f>
        <v>0</v>
      </c>
      <c r="R21" s="238" t="s">
        <v>281</v>
      </c>
      <c r="S21" s="238" t="s">
        <v>237</v>
      </c>
      <c r="T21" s="239" t="s">
        <v>282</v>
      </c>
      <c r="U21" s="222">
        <v>0.38979999999999998</v>
      </c>
      <c r="V21" s="222">
        <f>ROUND(E21*U21,2)</f>
        <v>6.06</v>
      </c>
      <c r="W21" s="222"/>
      <c r="X21" s="222" t="s">
        <v>265</v>
      </c>
      <c r="Y21" s="213"/>
      <c r="Z21" s="213"/>
      <c r="AA21" s="213"/>
      <c r="AB21" s="213"/>
      <c r="AC21" s="213"/>
      <c r="AD21" s="213"/>
      <c r="AE21" s="213"/>
      <c r="AF21" s="213"/>
      <c r="AG21" s="213" t="s">
        <v>283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1" outlineLevel="1" x14ac:dyDescent="0.25">
      <c r="A22" s="220"/>
      <c r="B22" s="221"/>
      <c r="C22" s="265" t="s">
        <v>293</v>
      </c>
      <c r="D22" s="257"/>
      <c r="E22" s="257"/>
      <c r="F22" s="257"/>
      <c r="G22" s="257"/>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285</v>
      </c>
      <c r="AH22" s="213"/>
      <c r="AI22" s="213"/>
      <c r="AJ22" s="213"/>
      <c r="AK22" s="213"/>
      <c r="AL22" s="213"/>
      <c r="AM22" s="213"/>
      <c r="AN22" s="213"/>
      <c r="AO22" s="213"/>
      <c r="AP22" s="213"/>
      <c r="AQ22" s="213"/>
      <c r="AR22" s="213"/>
      <c r="AS22" s="213"/>
      <c r="AT22" s="213"/>
      <c r="AU22" s="213"/>
      <c r="AV22" s="213"/>
      <c r="AW22" s="213"/>
      <c r="AX22" s="213"/>
      <c r="AY22" s="213"/>
      <c r="AZ22" s="213"/>
      <c r="BA22" s="241" t="str">
        <f>C22</f>
        <v>zapažených i nezapažených s urovnáním dna do předepsaného profilu a spádu, s přehozením výkopku na přilehlém terénu na vzdálenost do 3 m od podélné osy rýhy nebo s naložením výkopku na dopravní prostředek.</v>
      </c>
      <c r="BB22" s="213"/>
      <c r="BC22" s="213"/>
      <c r="BD22" s="213"/>
      <c r="BE22" s="213"/>
      <c r="BF22" s="213"/>
      <c r="BG22" s="213"/>
      <c r="BH22" s="213"/>
    </row>
    <row r="23" spans="1:60" outlineLevel="1" x14ac:dyDescent="0.25">
      <c r="A23" s="220"/>
      <c r="B23" s="221"/>
      <c r="C23" s="247" t="s">
        <v>286</v>
      </c>
      <c r="D23" s="242"/>
      <c r="E23" s="242"/>
      <c r="F23" s="242"/>
      <c r="G23" s="24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241</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20"/>
      <c r="B24" s="221"/>
      <c r="C24" s="266" t="s">
        <v>294</v>
      </c>
      <c r="D24" s="251"/>
      <c r="E24" s="252">
        <v>15.554</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288</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5">
      <c r="A25" s="233">
        <v>5</v>
      </c>
      <c r="B25" s="234" t="s">
        <v>297</v>
      </c>
      <c r="C25" s="245" t="s">
        <v>298</v>
      </c>
      <c r="D25" s="235" t="s">
        <v>280</v>
      </c>
      <c r="E25" s="236">
        <v>15.554</v>
      </c>
      <c r="F25" s="237">
        <v>123.5</v>
      </c>
      <c r="G25" s="238">
        <f>ROUND(E25*F25,2)</f>
        <v>1920.92</v>
      </c>
      <c r="H25" s="237">
        <v>0</v>
      </c>
      <c r="I25" s="238">
        <f>ROUND(E25*H25,2)</f>
        <v>0</v>
      </c>
      <c r="J25" s="237">
        <v>123.5</v>
      </c>
      <c r="K25" s="238">
        <f>ROUND(E25*J25,2)</f>
        <v>1920.92</v>
      </c>
      <c r="L25" s="238">
        <v>21</v>
      </c>
      <c r="M25" s="238">
        <f>G25*(1+L25/100)</f>
        <v>2324.3132000000001</v>
      </c>
      <c r="N25" s="238">
        <v>0</v>
      </c>
      <c r="O25" s="238">
        <f>ROUND(E25*N25,2)</f>
        <v>0</v>
      </c>
      <c r="P25" s="238">
        <v>0</v>
      </c>
      <c r="Q25" s="238">
        <f>ROUND(E25*P25,2)</f>
        <v>0</v>
      </c>
      <c r="R25" s="238" t="s">
        <v>281</v>
      </c>
      <c r="S25" s="238" t="s">
        <v>237</v>
      </c>
      <c r="T25" s="239" t="s">
        <v>282</v>
      </c>
      <c r="U25" s="222">
        <v>0.34499999999999997</v>
      </c>
      <c r="V25" s="222">
        <f>ROUND(E25*U25,2)</f>
        <v>5.37</v>
      </c>
      <c r="W25" s="222"/>
      <c r="X25" s="222" t="s">
        <v>265</v>
      </c>
      <c r="Y25" s="213"/>
      <c r="Z25" s="213"/>
      <c r="AA25" s="213"/>
      <c r="AB25" s="213"/>
      <c r="AC25" s="213"/>
      <c r="AD25" s="213"/>
      <c r="AE25" s="213"/>
      <c r="AF25" s="213"/>
      <c r="AG25" s="213" t="s">
        <v>283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5">
      <c r="A26" s="220"/>
      <c r="B26" s="221"/>
      <c r="C26" s="265" t="s">
        <v>299</v>
      </c>
      <c r="D26" s="257"/>
      <c r="E26" s="257"/>
      <c r="F26" s="257"/>
      <c r="G26" s="257"/>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41" t="str">
        <f>C26</f>
        <v>bez naložení do dopravní nádoby, ale s vyprázdněním dopravní nádoby na hromadu nebo na dopravní prostředek,</v>
      </c>
      <c r="BB26" s="213"/>
      <c r="BC26" s="213"/>
      <c r="BD26" s="213"/>
      <c r="BE26" s="213"/>
      <c r="BF26" s="213"/>
      <c r="BG26" s="213"/>
      <c r="BH26" s="213"/>
    </row>
    <row r="27" spans="1:60" outlineLevel="1" x14ac:dyDescent="0.25">
      <c r="A27" s="220"/>
      <c r="B27" s="221"/>
      <c r="C27" s="247" t="s">
        <v>286</v>
      </c>
      <c r="D27" s="242"/>
      <c r="E27" s="242"/>
      <c r="F27" s="242"/>
      <c r="G27" s="24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241</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5">
      <c r="A28" s="220"/>
      <c r="B28" s="221"/>
      <c r="C28" s="266" t="s">
        <v>294</v>
      </c>
      <c r="D28" s="251"/>
      <c r="E28" s="252">
        <v>15.554</v>
      </c>
      <c r="F28" s="222"/>
      <c r="G28" s="222"/>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288</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5">
      <c r="A29" s="233">
        <v>6</v>
      </c>
      <c r="B29" s="234" t="s">
        <v>300</v>
      </c>
      <c r="C29" s="245" t="s">
        <v>301</v>
      </c>
      <c r="D29" s="235" t="s">
        <v>280</v>
      </c>
      <c r="E29" s="236">
        <v>20.292000000000002</v>
      </c>
      <c r="F29" s="237">
        <v>96.6</v>
      </c>
      <c r="G29" s="238">
        <f>ROUND(E29*F29,2)</f>
        <v>1960.21</v>
      </c>
      <c r="H29" s="237">
        <v>0</v>
      </c>
      <c r="I29" s="238">
        <f>ROUND(E29*H29,2)</f>
        <v>0</v>
      </c>
      <c r="J29" s="237">
        <v>96.6</v>
      </c>
      <c r="K29" s="238">
        <f>ROUND(E29*J29,2)</f>
        <v>1960.21</v>
      </c>
      <c r="L29" s="238">
        <v>21</v>
      </c>
      <c r="M29" s="238">
        <f>G29*(1+L29/100)</f>
        <v>2371.8541</v>
      </c>
      <c r="N29" s="238">
        <v>0</v>
      </c>
      <c r="O29" s="238">
        <f>ROUND(E29*N29,2)</f>
        <v>0</v>
      </c>
      <c r="P29" s="238">
        <v>0</v>
      </c>
      <c r="Q29" s="238">
        <f>ROUND(E29*P29,2)</f>
        <v>0</v>
      </c>
      <c r="R29" s="238" t="s">
        <v>281</v>
      </c>
      <c r="S29" s="238" t="s">
        <v>237</v>
      </c>
      <c r="T29" s="239" t="s">
        <v>282</v>
      </c>
      <c r="U29" s="222">
        <v>1.0999999999999999E-2</v>
      </c>
      <c r="V29" s="222">
        <f>ROUND(E29*U29,2)</f>
        <v>0.22</v>
      </c>
      <c r="W29" s="222"/>
      <c r="X29" s="222" t="s">
        <v>265</v>
      </c>
      <c r="Y29" s="213"/>
      <c r="Z29" s="213"/>
      <c r="AA29" s="213"/>
      <c r="AB29" s="213"/>
      <c r="AC29" s="213"/>
      <c r="AD29" s="213"/>
      <c r="AE29" s="213"/>
      <c r="AF29" s="213"/>
      <c r="AG29" s="213" t="s">
        <v>283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5">
      <c r="A30" s="220"/>
      <c r="B30" s="221"/>
      <c r="C30" s="265" t="s">
        <v>302</v>
      </c>
      <c r="D30" s="257"/>
      <c r="E30" s="257"/>
      <c r="F30" s="257"/>
      <c r="G30" s="257"/>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285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5">
      <c r="A31" s="220"/>
      <c r="B31" s="221"/>
      <c r="C31" s="247" t="s">
        <v>286</v>
      </c>
      <c r="D31" s="242"/>
      <c r="E31" s="242"/>
      <c r="F31" s="242"/>
      <c r="G31" s="24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241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5">
      <c r="A32" s="220"/>
      <c r="B32" s="221"/>
      <c r="C32" s="247" t="s">
        <v>303</v>
      </c>
      <c r="D32" s="242"/>
      <c r="E32" s="242"/>
      <c r="F32" s="242"/>
      <c r="G32" s="24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241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5">
      <c r="A33" s="220"/>
      <c r="B33" s="221"/>
      <c r="C33" s="266" t="s">
        <v>304</v>
      </c>
      <c r="D33" s="251"/>
      <c r="E33" s="252">
        <v>15.554</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288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5">
      <c r="A34" s="220"/>
      <c r="B34" s="221"/>
      <c r="C34" s="266" t="s">
        <v>287</v>
      </c>
      <c r="D34" s="251"/>
      <c r="E34" s="252">
        <v>4.7380000000000004</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288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0.399999999999999" outlineLevel="1" x14ac:dyDescent="0.25">
      <c r="A35" s="233">
        <v>7</v>
      </c>
      <c r="B35" s="234" t="s">
        <v>305</v>
      </c>
      <c r="C35" s="245" t="s">
        <v>306</v>
      </c>
      <c r="D35" s="235" t="s">
        <v>280</v>
      </c>
      <c r="E35" s="236">
        <v>20.292000000000002</v>
      </c>
      <c r="F35" s="237">
        <v>16.3</v>
      </c>
      <c r="G35" s="238">
        <f>ROUND(E35*F35,2)</f>
        <v>330.76</v>
      </c>
      <c r="H35" s="237">
        <v>0</v>
      </c>
      <c r="I35" s="238">
        <f>ROUND(E35*H35,2)</f>
        <v>0</v>
      </c>
      <c r="J35" s="237">
        <v>16.3</v>
      </c>
      <c r="K35" s="238">
        <f>ROUND(E35*J35,2)</f>
        <v>330.76</v>
      </c>
      <c r="L35" s="238">
        <v>21</v>
      </c>
      <c r="M35" s="238">
        <f>G35*(1+L35/100)</f>
        <v>400.21959999999996</v>
      </c>
      <c r="N35" s="238">
        <v>0</v>
      </c>
      <c r="O35" s="238">
        <f>ROUND(E35*N35,2)</f>
        <v>0</v>
      </c>
      <c r="P35" s="238">
        <v>0</v>
      </c>
      <c r="Q35" s="238">
        <f>ROUND(E35*P35,2)</f>
        <v>0</v>
      </c>
      <c r="R35" s="238" t="s">
        <v>281</v>
      </c>
      <c r="S35" s="238" t="s">
        <v>237</v>
      </c>
      <c r="T35" s="239" t="s">
        <v>282</v>
      </c>
      <c r="U35" s="222">
        <v>8.9999999999999993E-3</v>
      </c>
      <c r="V35" s="222">
        <f>ROUND(E35*U35,2)</f>
        <v>0.18</v>
      </c>
      <c r="W35" s="222"/>
      <c r="X35" s="222" t="s">
        <v>265</v>
      </c>
      <c r="Y35" s="213"/>
      <c r="Z35" s="213"/>
      <c r="AA35" s="213"/>
      <c r="AB35" s="213"/>
      <c r="AC35" s="213"/>
      <c r="AD35" s="213"/>
      <c r="AE35" s="213"/>
      <c r="AF35" s="213"/>
      <c r="AG35" s="213" t="s">
        <v>283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5">
      <c r="A36" s="220"/>
      <c r="B36" s="221"/>
      <c r="C36" s="246" t="s">
        <v>286</v>
      </c>
      <c r="D36" s="240"/>
      <c r="E36" s="240"/>
      <c r="F36" s="240"/>
      <c r="G36" s="240"/>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241</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5">
      <c r="A37" s="220"/>
      <c r="B37" s="221"/>
      <c r="C37" s="247" t="s">
        <v>307</v>
      </c>
      <c r="D37" s="242"/>
      <c r="E37" s="242"/>
      <c r="F37" s="242"/>
      <c r="G37" s="24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241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5">
      <c r="A38" s="220"/>
      <c r="B38" s="221"/>
      <c r="C38" s="247" t="s">
        <v>308</v>
      </c>
      <c r="D38" s="242"/>
      <c r="E38" s="242"/>
      <c r="F38" s="242"/>
      <c r="G38" s="24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241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5">
      <c r="A39" s="220"/>
      <c r="B39" s="221"/>
      <c r="C39" s="266" t="s">
        <v>309</v>
      </c>
      <c r="D39" s="251"/>
      <c r="E39" s="252">
        <v>15.554</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288</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5">
      <c r="A40" s="220"/>
      <c r="B40" s="221"/>
      <c r="C40" s="266" t="s">
        <v>310</v>
      </c>
      <c r="D40" s="251"/>
      <c r="E40" s="252">
        <v>4.7380000000000004</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288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5">
      <c r="A41" s="233">
        <v>8</v>
      </c>
      <c r="B41" s="234" t="s">
        <v>311</v>
      </c>
      <c r="C41" s="245" t="s">
        <v>312</v>
      </c>
      <c r="D41" s="235" t="s">
        <v>313</v>
      </c>
      <c r="E41" s="236">
        <v>34.799999999999997</v>
      </c>
      <c r="F41" s="237">
        <v>13</v>
      </c>
      <c r="G41" s="238">
        <f>ROUND(E41*F41,2)</f>
        <v>452.4</v>
      </c>
      <c r="H41" s="237">
        <v>0</v>
      </c>
      <c r="I41" s="238">
        <f>ROUND(E41*H41,2)</f>
        <v>0</v>
      </c>
      <c r="J41" s="237">
        <v>13</v>
      </c>
      <c r="K41" s="238">
        <f>ROUND(E41*J41,2)</f>
        <v>452.4</v>
      </c>
      <c r="L41" s="238">
        <v>21</v>
      </c>
      <c r="M41" s="238">
        <f>G41*(1+L41/100)</f>
        <v>547.404</v>
      </c>
      <c r="N41" s="238">
        <v>0</v>
      </c>
      <c r="O41" s="238">
        <f>ROUND(E41*N41,2)</f>
        <v>0</v>
      </c>
      <c r="P41" s="238">
        <v>0</v>
      </c>
      <c r="Q41" s="238">
        <f>ROUND(E41*P41,2)</f>
        <v>0</v>
      </c>
      <c r="R41" s="238" t="s">
        <v>281</v>
      </c>
      <c r="S41" s="238" t="s">
        <v>237</v>
      </c>
      <c r="T41" s="239" t="s">
        <v>282</v>
      </c>
      <c r="U41" s="222">
        <v>1.7999999999999999E-2</v>
      </c>
      <c r="V41" s="222">
        <f>ROUND(E41*U41,2)</f>
        <v>0.63</v>
      </c>
      <c r="W41" s="222"/>
      <c r="X41" s="222" t="s">
        <v>265</v>
      </c>
      <c r="Y41" s="213"/>
      <c r="Z41" s="213"/>
      <c r="AA41" s="213"/>
      <c r="AB41" s="213"/>
      <c r="AC41" s="213"/>
      <c r="AD41" s="213"/>
      <c r="AE41" s="213"/>
      <c r="AF41" s="213"/>
      <c r="AG41" s="213" t="s">
        <v>283</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5">
      <c r="A42" s="220"/>
      <c r="B42" s="221"/>
      <c r="C42" s="265" t="s">
        <v>314</v>
      </c>
      <c r="D42" s="257"/>
      <c r="E42" s="257"/>
      <c r="F42" s="257"/>
      <c r="G42" s="257"/>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285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5">
      <c r="A43" s="220"/>
      <c r="B43" s="221"/>
      <c r="C43" s="247" t="s">
        <v>286</v>
      </c>
      <c r="D43" s="242"/>
      <c r="E43" s="242"/>
      <c r="F43" s="242"/>
      <c r="G43" s="24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241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5">
      <c r="A44" s="220"/>
      <c r="B44" s="221"/>
      <c r="C44" s="266" t="s">
        <v>315</v>
      </c>
      <c r="D44" s="251"/>
      <c r="E44" s="252">
        <v>34.799999999999997</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288</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5">
      <c r="A45" s="227" t="s">
        <v>232</v>
      </c>
      <c r="B45" s="228" t="s">
        <v>145</v>
      </c>
      <c r="C45" s="244" t="s">
        <v>146</v>
      </c>
      <c r="D45" s="229"/>
      <c r="E45" s="230"/>
      <c r="F45" s="231"/>
      <c r="G45" s="231">
        <f>SUMIF(AG46:AG66,"&lt;&gt;NOR",G46:G66)</f>
        <v>87645.57</v>
      </c>
      <c r="H45" s="231"/>
      <c r="I45" s="231">
        <f>SUM(I46:I66)</f>
        <v>57529.58</v>
      </c>
      <c r="J45" s="231"/>
      <c r="K45" s="231">
        <f>SUM(K46:K66)</f>
        <v>30116.01</v>
      </c>
      <c r="L45" s="231"/>
      <c r="M45" s="231">
        <f>SUM(M46:M66)</f>
        <v>106051.1397</v>
      </c>
      <c r="N45" s="231"/>
      <c r="O45" s="231">
        <f>SUM(O46:O66)</f>
        <v>38.120000000000005</v>
      </c>
      <c r="P45" s="231"/>
      <c r="Q45" s="231">
        <f>SUM(Q46:Q66)</f>
        <v>0</v>
      </c>
      <c r="R45" s="231"/>
      <c r="S45" s="231"/>
      <c r="T45" s="232"/>
      <c r="U45" s="226"/>
      <c r="V45" s="226">
        <f>SUM(V46:V66)</f>
        <v>63.54</v>
      </c>
      <c r="W45" s="226"/>
      <c r="X45" s="226"/>
      <c r="AG45" t="s">
        <v>233</v>
      </c>
    </row>
    <row r="46" spans="1:60" outlineLevel="1" x14ac:dyDescent="0.25">
      <c r="A46" s="233">
        <v>9</v>
      </c>
      <c r="B46" s="234" t="s">
        <v>316</v>
      </c>
      <c r="C46" s="245" t="s">
        <v>317</v>
      </c>
      <c r="D46" s="235" t="s">
        <v>280</v>
      </c>
      <c r="E46" s="236">
        <v>1.6665000000000001</v>
      </c>
      <c r="F46" s="237">
        <v>1193</v>
      </c>
      <c r="G46" s="238">
        <f>ROUND(E46*F46,2)</f>
        <v>1988.13</v>
      </c>
      <c r="H46" s="237">
        <v>725.63</v>
      </c>
      <c r="I46" s="238">
        <f>ROUND(E46*H46,2)</f>
        <v>1209.26</v>
      </c>
      <c r="J46" s="237">
        <v>467.37</v>
      </c>
      <c r="K46" s="238">
        <f>ROUND(E46*J46,2)</f>
        <v>778.87</v>
      </c>
      <c r="L46" s="238">
        <v>21</v>
      </c>
      <c r="M46" s="238">
        <f>G46*(1+L46/100)</f>
        <v>2405.6372999999999</v>
      </c>
      <c r="N46" s="238">
        <v>2.1</v>
      </c>
      <c r="O46" s="238">
        <f>ROUND(E46*N46,2)</f>
        <v>3.5</v>
      </c>
      <c r="P46" s="238">
        <v>0</v>
      </c>
      <c r="Q46" s="238">
        <f>ROUND(E46*P46,2)</f>
        <v>0</v>
      </c>
      <c r="R46" s="238" t="s">
        <v>318</v>
      </c>
      <c r="S46" s="238" t="s">
        <v>237</v>
      </c>
      <c r="T46" s="239" t="s">
        <v>282</v>
      </c>
      <c r="U46" s="222">
        <v>0.96499999999999997</v>
      </c>
      <c r="V46" s="222">
        <f>ROUND(E46*U46,2)</f>
        <v>1.61</v>
      </c>
      <c r="W46" s="222"/>
      <c r="X46" s="222" t="s">
        <v>265</v>
      </c>
      <c r="Y46" s="213"/>
      <c r="Z46" s="213"/>
      <c r="AA46" s="213"/>
      <c r="AB46" s="213"/>
      <c r="AC46" s="213"/>
      <c r="AD46" s="213"/>
      <c r="AE46" s="213"/>
      <c r="AF46" s="213"/>
      <c r="AG46" s="213" t="s">
        <v>283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5">
      <c r="A47" s="220"/>
      <c r="B47" s="221"/>
      <c r="C47" s="246" t="s">
        <v>286</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241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5">
      <c r="A48" s="220"/>
      <c r="B48" s="221"/>
      <c r="C48" s="266" t="s">
        <v>319</v>
      </c>
      <c r="D48" s="251"/>
      <c r="E48" s="252">
        <v>1.6665000000000001</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288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5">
      <c r="A49" s="233">
        <v>10</v>
      </c>
      <c r="B49" s="234" t="s">
        <v>320</v>
      </c>
      <c r="C49" s="245" t="s">
        <v>321</v>
      </c>
      <c r="D49" s="235" t="s">
        <v>313</v>
      </c>
      <c r="E49" s="236">
        <v>5.75</v>
      </c>
      <c r="F49" s="237">
        <v>1353</v>
      </c>
      <c r="G49" s="238">
        <f>ROUND(E49*F49,2)</f>
        <v>7779.75</v>
      </c>
      <c r="H49" s="237">
        <v>887.5</v>
      </c>
      <c r="I49" s="238">
        <f>ROUND(E49*H49,2)</f>
        <v>5103.13</v>
      </c>
      <c r="J49" s="237">
        <v>465.5</v>
      </c>
      <c r="K49" s="238">
        <f>ROUND(E49*J49,2)</f>
        <v>2676.63</v>
      </c>
      <c r="L49" s="238">
        <v>21</v>
      </c>
      <c r="M49" s="238">
        <f>G49*(1+L49/100)</f>
        <v>9413.4974999999995</v>
      </c>
      <c r="N49" s="238">
        <v>0.6</v>
      </c>
      <c r="O49" s="238">
        <f>ROUND(E49*N49,2)</f>
        <v>3.45</v>
      </c>
      <c r="P49" s="238">
        <v>0</v>
      </c>
      <c r="Q49" s="238">
        <f>ROUND(E49*P49,2)</f>
        <v>0</v>
      </c>
      <c r="R49" s="238" t="s">
        <v>322</v>
      </c>
      <c r="S49" s="238" t="s">
        <v>237</v>
      </c>
      <c r="T49" s="239" t="s">
        <v>282</v>
      </c>
      <c r="U49" s="222">
        <v>1</v>
      </c>
      <c r="V49" s="222">
        <f>ROUND(E49*U49,2)</f>
        <v>5.75</v>
      </c>
      <c r="W49" s="222"/>
      <c r="X49" s="222" t="s">
        <v>265</v>
      </c>
      <c r="Y49" s="213"/>
      <c r="Z49" s="213"/>
      <c r="AA49" s="213"/>
      <c r="AB49" s="213"/>
      <c r="AC49" s="213"/>
      <c r="AD49" s="213"/>
      <c r="AE49" s="213"/>
      <c r="AF49" s="213"/>
      <c r="AG49" s="213" t="s">
        <v>283</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5">
      <c r="A50" s="220"/>
      <c r="B50" s="221"/>
      <c r="C50" s="265" t="s">
        <v>323</v>
      </c>
      <c r="D50" s="257"/>
      <c r="E50" s="257"/>
      <c r="F50" s="257"/>
      <c r="G50" s="257"/>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5">
      <c r="A51" s="220"/>
      <c r="B51" s="221"/>
      <c r="C51" s="247" t="s">
        <v>286</v>
      </c>
      <c r="D51" s="242"/>
      <c r="E51" s="242"/>
      <c r="F51" s="242"/>
      <c r="G51" s="24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241</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5">
      <c r="A52" s="220"/>
      <c r="B52" s="221"/>
      <c r="C52" s="266" t="s">
        <v>324</v>
      </c>
      <c r="D52" s="251"/>
      <c r="E52" s="252">
        <v>5.75</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288</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5">
      <c r="A53" s="233">
        <v>11</v>
      </c>
      <c r="B53" s="234" t="s">
        <v>325</v>
      </c>
      <c r="C53" s="245" t="s">
        <v>326</v>
      </c>
      <c r="D53" s="235" t="s">
        <v>313</v>
      </c>
      <c r="E53" s="236">
        <v>41.5</v>
      </c>
      <c r="F53" s="237">
        <v>1471</v>
      </c>
      <c r="G53" s="238">
        <f>ROUND(E53*F53,2)</f>
        <v>61046.5</v>
      </c>
      <c r="H53" s="237">
        <v>959.03</v>
      </c>
      <c r="I53" s="238">
        <f>ROUND(E53*H53,2)</f>
        <v>39799.75</v>
      </c>
      <c r="J53" s="237">
        <v>511.97</v>
      </c>
      <c r="K53" s="238">
        <f>ROUND(E53*J53,2)</f>
        <v>21246.76</v>
      </c>
      <c r="L53" s="238">
        <v>21</v>
      </c>
      <c r="M53" s="238">
        <f>G53*(1+L53/100)</f>
        <v>73866.264999999999</v>
      </c>
      <c r="N53" s="238">
        <v>0.74</v>
      </c>
      <c r="O53" s="238">
        <f>ROUND(E53*N53,2)</f>
        <v>30.71</v>
      </c>
      <c r="P53" s="238">
        <v>0</v>
      </c>
      <c r="Q53" s="238">
        <f>ROUND(E53*P53,2)</f>
        <v>0</v>
      </c>
      <c r="R53" s="238" t="s">
        <v>322</v>
      </c>
      <c r="S53" s="238" t="s">
        <v>237</v>
      </c>
      <c r="T53" s="239" t="s">
        <v>282</v>
      </c>
      <c r="U53" s="222">
        <v>1.1000000000000001</v>
      </c>
      <c r="V53" s="222">
        <f>ROUND(E53*U53,2)</f>
        <v>45.65</v>
      </c>
      <c r="W53" s="222"/>
      <c r="X53" s="222" t="s">
        <v>265</v>
      </c>
      <c r="Y53" s="213"/>
      <c r="Z53" s="213"/>
      <c r="AA53" s="213"/>
      <c r="AB53" s="213"/>
      <c r="AC53" s="213"/>
      <c r="AD53" s="213"/>
      <c r="AE53" s="213"/>
      <c r="AF53" s="213"/>
      <c r="AG53" s="213" t="s">
        <v>283</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5">
      <c r="A54" s="220"/>
      <c r="B54" s="221"/>
      <c r="C54" s="265" t="s">
        <v>323</v>
      </c>
      <c r="D54" s="257"/>
      <c r="E54" s="257"/>
      <c r="F54" s="257"/>
      <c r="G54" s="257"/>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285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5">
      <c r="A55" s="220"/>
      <c r="B55" s="221"/>
      <c r="C55" s="247" t="s">
        <v>286</v>
      </c>
      <c r="D55" s="242"/>
      <c r="E55" s="242"/>
      <c r="F55" s="242"/>
      <c r="G55" s="24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241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5">
      <c r="A56" s="220"/>
      <c r="B56" s="221"/>
      <c r="C56" s="266" t="s">
        <v>327</v>
      </c>
      <c r="D56" s="251"/>
      <c r="E56" s="252">
        <v>41.5</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288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5">
      <c r="A57" s="233">
        <v>12</v>
      </c>
      <c r="B57" s="234" t="s">
        <v>328</v>
      </c>
      <c r="C57" s="245" t="s">
        <v>329</v>
      </c>
      <c r="D57" s="235" t="s">
        <v>330</v>
      </c>
      <c r="E57" s="236">
        <v>0.44740000000000002</v>
      </c>
      <c r="F57" s="237">
        <v>37620</v>
      </c>
      <c r="G57" s="238">
        <f>ROUND(E57*F57,2)</f>
        <v>16831.189999999999</v>
      </c>
      <c r="H57" s="237">
        <v>25519.53</v>
      </c>
      <c r="I57" s="238">
        <f>ROUND(E57*H57,2)</f>
        <v>11417.44</v>
      </c>
      <c r="J57" s="237">
        <v>12100.47</v>
      </c>
      <c r="K57" s="238">
        <f>ROUND(E57*J57,2)</f>
        <v>5413.75</v>
      </c>
      <c r="L57" s="238">
        <v>21</v>
      </c>
      <c r="M57" s="238">
        <f>G57*(1+L57/100)</f>
        <v>20365.739899999997</v>
      </c>
      <c r="N57" s="238">
        <v>1.0211600000000001</v>
      </c>
      <c r="O57" s="238">
        <f>ROUND(E57*N57,2)</f>
        <v>0.46</v>
      </c>
      <c r="P57" s="238">
        <v>0</v>
      </c>
      <c r="Q57" s="238">
        <f>ROUND(E57*P57,2)</f>
        <v>0</v>
      </c>
      <c r="R57" s="238" t="s">
        <v>322</v>
      </c>
      <c r="S57" s="238" t="s">
        <v>237</v>
      </c>
      <c r="T57" s="239" t="s">
        <v>282</v>
      </c>
      <c r="U57" s="222">
        <v>23.530999999999999</v>
      </c>
      <c r="V57" s="222">
        <f>ROUND(E57*U57,2)</f>
        <v>10.53</v>
      </c>
      <c r="W57" s="222"/>
      <c r="X57" s="222" t="s">
        <v>265</v>
      </c>
      <c r="Y57" s="213"/>
      <c r="Z57" s="213"/>
      <c r="AA57" s="213"/>
      <c r="AB57" s="213"/>
      <c r="AC57" s="213"/>
      <c r="AD57" s="213"/>
      <c r="AE57" s="213"/>
      <c r="AF57" s="213"/>
      <c r="AG57" s="213" t="s">
        <v>283</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5">
      <c r="A58" s="220"/>
      <c r="B58" s="221"/>
      <c r="C58" s="246" t="s">
        <v>286</v>
      </c>
      <c r="D58" s="240"/>
      <c r="E58" s="240"/>
      <c r="F58" s="240"/>
      <c r="G58" s="240"/>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241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5">
      <c r="A59" s="220"/>
      <c r="B59" s="221"/>
      <c r="C59" s="267" t="s">
        <v>331</v>
      </c>
      <c r="D59" s="253"/>
      <c r="E59" s="254"/>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288</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5">
      <c r="A60" s="220"/>
      <c r="B60" s="221"/>
      <c r="C60" s="268" t="s">
        <v>332</v>
      </c>
      <c r="D60" s="253"/>
      <c r="E60" s="254">
        <v>232</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288</v>
      </c>
      <c r="AH60" s="213">
        <v>2</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5">
      <c r="A61" s="220"/>
      <c r="B61" s="221"/>
      <c r="C61" s="268" t="s">
        <v>333</v>
      </c>
      <c r="D61" s="253"/>
      <c r="E61" s="254">
        <v>149</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288</v>
      </c>
      <c r="AH61" s="213">
        <v>2</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5">
      <c r="A62" s="220"/>
      <c r="B62" s="221"/>
      <c r="C62" s="268" t="s">
        <v>334</v>
      </c>
      <c r="D62" s="253"/>
      <c r="E62" s="254">
        <v>46</v>
      </c>
      <c r="F62" s="222"/>
      <c r="G62" s="222"/>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288</v>
      </c>
      <c r="AH62" s="213">
        <v>2</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5">
      <c r="A63" s="220"/>
      <c r="B63" s="221"/>
      <c r="C63" s="268" t="s">
        <v>335</v>
      </c>
      <c r="D63" s="253"/>
      <c r="E63" s="254">
        <v>30</v>
      </c>
      <c r="F63" s="222"/>
      <c r="G63" s="22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288</v>
      </c>
      <c r="AH63" s="213">
        <v>2</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5">
      <c r="A64" s="220"/>
      <c r="B64" s="221"/>
      <c r="C64" s="269" t="s">
        <v>336</v>
      </c>
      <c r="D64" s="255"/>
      <c r="E64" s="256">
        <v>457</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288</v>
      </c>
      <c r="AH64" s="213">
        <v>3</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5">
      <c r="A65" s="220"/>
      <c r="B65" s="221"/>
      <c r="C65" s="267" t="s">
        <v>337</v>
      </c>
      <c r="D65" s="253"/>
      <c r="E65" s="254"/>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288</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5">
      <c r="A66" s="220"/>
      <c r="B66" s="221"/>
      <c r="C66" s="266" t="s">
        <v>338</v>
      </c>
      <c r="D66" s="251"/>
      <c r="E66" s="252">
        <v>0.44740000000000002</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288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x14ac:dyDescent="0.25">
      <c r="A67" s="227" t="s">
        <v>232</v>
      </c>
      <c r="B67" s="228" t="s">
        <v>147</v>
      </c>
      <c r="C67" s="244" t="s">
        <v>148</v>
      </c>
      <c r="D67" s="229"/>
      <c r="E67" s="230"/>
      <c r="F67" s="231"/>
      <c r="G67" s="231">
        <f>SUMIF(AG68:AG96,"&lt;&gt;NOR",G68:G96)</f>
        <v>415000</v>
      </c>
      <c r="H67" s="231"/>
      <c r="I67" s="231">
        <f>SUM(I68:I96)</f>
        <v>0</v>
      </c>
      <c r="J67" s="231"/>
      <c r="K67" s="231">
        <f>SUM(K68:K96)</f>
        <v>415000</v>
      </c>
      <c r="L67" s="231"/>
      <c r="M67" s="231">
        <f>SUM(M68:M96)</f>
        <v>502150</v>
      </c>
      <c r="N67" s="231"/>
      <c r="O67" s="231">
        <f>SUM(O68:O96)</f>
        <v>0</v>
      </c>
      <c r="P67" s="231"/>
      <c r="Q67" s="231">
        <f>SUM(Q68:Q96)</f>
        <v>0</v>
      </c>
      <c r="R67" s="231"/>
      <c r="S67" s="231"/>
      <c r="T67" s="232"/>
      <c r="U67" s="226"/>
      <c r="V67" s="226">
        <f>SUM(V68:V96)</f>
        <v>0</v>
      </c>
      <c r="W67" s="226"/>
      <c r="X67" s="226"/>
      <c r="AG67" t="s">
        <v>233</v>
      </c>
    </row>
    <row r="68" spans="1:60" outlineLevel="1" x14ac:dyDescent="0.25">
      <c r="A68" s="233">
        <v>13</v>
      </c>
      <c r="B68" s="234" t="s">
        <v>339</v>
      </c>
      <c r="C68" s="245" t="s">
        <v>340</v>
      </c>
      <c r="D68" s="235" t="s">
        <v>263</v>
      </c>
      <c r="E68" s="236">
        <v>1</v>
      </c>
      <c r="F68" s="237">
        <v>400000</v>
      </c>
      <c r="G68" s="238">
        <f>ROUND(E68*F68,2)</f>
        <v>400000</v>
      </c>
      <c r="H68" s="237">
        <v>0</v>
      </c>
      <c r="I68" s="238">
        <f>ROUND(E68*H68,2)</f>
        <v>0</v>
      </c>
      <c r="J68" s="237">
        <v>400000</v>
      </c>
      <c r="K68" s="238">
        <f>ROUND(E68*J68,2)</f>
        <v>400000</v>
      </c>
      <c r="L68" s="238">
        <v>21</v>
      </c>
      <c r="M68" s="238">
        <f>G68*(1+L68/100)</f>
        <v>484000</v>
      </c>
      <c r="N68" s="238">
        <v>0</v>
      </c>
      <c r="O68" s="238">
        <f>ROUND(E68*N68,2)</f>
        <v>0</v>
      </c>
      <c r="P68" s="238">
        <v>0</v>
      </c>
      <c r="Q68" s="238">
        <f>ROUND(E68*P68,2)</f>
        <v>0</v>
      </c>
      <c r="R68" s="238"/>
      <c r="S68" s="238" t="s">
        <v>264</v>
      </c>
      <c r="T68" s="239" t="s">
        <v>238</v>
      </c>
      <c r="U68" s="222">
        <v>0</v>
      </c>
      <c r="V68" s="222">
        <f>ROUND(E68*U68,2)</f>
        <v>0</v>
      </c>
      <c r="W68" s="222"/>
      <c r="X68" s="222" t="s">
        <v>265</v>
      </c>
      <c r="Y68" s="213"/>
      <c r="Z68" s="213"/>
      <c r="AA68" s="213"/>
      <c r="AB68" s="213"/>
      <c r="AC68" s="213"/>
      <c r="AD68" s="213"/>
      <c r="AE68" s="213"/>
      <c r="AF68" s="213"/>
      <c r="AG68" s="213" t="s">
        <v>283</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5">
      <c r="A69" s="220"/>
      <c r="B69" s="221"/>
      <c r="C69" s="246" t="s">
        <v>341</v>
      </c>
      <c r="D69" s="240"/>
      <c r="E69" s="240"/>
      <c r="F69" s="240"/>
      <c r="G69" s="240"/>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241</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1" outlineLevel="1" x14ac:dyDescent="0.25">
      <c r="A70" s="220"/>
      <c r="B70" s="221"/>
      <c r="C70" s="247" t="s">
        <v>342</v>
      </c>
      <c r="D70" s="242"/>
      <c r="E70" s="242"/>
      <c r="F70" s="242"/>
      <c r="G70" s="24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241</v>
      </c>
      <c r="AH70" s="213"/>
      <c r="AI70" s="213"/>
      <c r="AJ70" s="213"/>
      <c r="AK70" s="213"/>
      <c r="AL70" s="213"/>
      <c r="AM70" s="213"/>
      <c r="AN70" s="213"/>
      <c r="AO70" s="213"/>
      <c r="AP70" s="213"/>
      <c r="AQ70" s="213"/>
      <c r="AR70" s="213"/>
      <c r="AS70" s="213"/>
      <c r="AT70" s="213"/>
      <c r="AU70" s="213"/>
      <c r="AV70" s="213"/>
      <c r="AW70" s="213"/>
      <c r="AX70" s="213"/>
      <c r="AY70" s="213"/>
      <c r="AZ70" s="213"/>
      <c r="BA70" s="241" t="str">
        <f>C70</f>
        <v>Kompletní dodávka provozního objektu, cena včetně naložení, dopravy, složení, osazení na připravené základové pasy, veškeré vnitrostaveništní a mimostaveništní manipulace, kotvící a spojovací prostředky.</v>
      </c>
      <c r="BB70" s="213"/>
      <c r="BC70" s="213"/>
      <c r="BD70" s="213"/>
      <c r="BE70" s="213"/>
      <c r="BF70" s="213"/>
      <c r="BG70" s="213"/>
      <c r="BH70" s="213"/>
    </row>
    <row r="71" spans="1:60" outlineLevel="1" x14ac:dyDescent="0.25">
      <c r="A71" s="220"/>
      <c r="B71" s="221"/>
      <c r="C71" s="247" t="s">
        <v>343</v>
      </c>
      <c r="D71" s="242"/>
      <c r="E71" s="242"/>
      <c r="F71" s="242"/>
      <c r="G71" s="242"/>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241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1" outlineLevel="1" x14ac:dyDescent="0.25">
      <c r="A72" s="220"/>
      <c r="B72" s="221"/>
      <c r="C72" s="247" t="s">
        <v>344</v>
      </c>
      <c r="D72" s="242"/>
      <c r="E72" s="242"/>
      <c r="F72" s="242"/>
      <c r="G72" s="24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241</v>
      </c>
      <c r="AH72" s="213"/>
      <c r="AI72" s="213"/>
      <c r="AJ72" s="213"/>
      <c r="AK72" s="213"/>
      <c r="AL72" s="213"/>
      <c r="AM72" s="213"/>
      <c r="AN72" s="213"/>
      <c r="AO72" s="213"/>
      <c r="AP72" s="213"/>
      <c r="AQ72" s="213"/>
      <c r="AR72" s="213"/>
      <c r="AS72" s="213"/>
      <c r="AT72" s="213"/>
      <c r="AU72" s="213"/>
      <c r="AV72" s="213"/>
      <c r="AW72" s="213"/>
      <c r="AX72" s="213"/>
      <c r="AY72" s="213"/>
      <c r="AZ72" s="213"/>
      <c r="BA72" s="241" t="str">
        <f>C72</f>
        <v>Rámová konstrukce : konstrukce rámu bude vyrobena z válcovaných a ohýbaných žárově pozinkovaných ocelových profilů, tloušťky plechu 3 mm. Pozinkovaný rám : 9000 + 3000 x 3000 x 2800 mm (světlá výška = 2500 mm)</v>
      </c>
      <c r="BB72" s="213"/>
      <c r="BC72" s="213"/>
      <c r="BD72" s="213"/>
      <c r="BE72" s="213"/>
      <c r="BF72" s="213"/>
      <c r="BG72" s="213"/>
      <c r="BH72" s="213"/>
    </row>
    <row r="73" spans="1:60" ht="51.6" outlineLevel="1" x14ac:dyDescent="0.25">
      <c r="A73" s="220"/>
      <c r="B73" s="221"/>
      <c r="C73" s="247" t="s">
        <v>345</v>
      </c>
      <c r="D73" s="242"/>
      <c r="E73" s="242"/>
      <c r="F73" s="242"/>
      <c r="G73" s="24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241</v>
      </c>
      <c r="AH73" s="213"/>
      <c r="AI73" s="213"/>
      <c r="AJ73" s="213"/>
      <c r="AK73" s="213"/>
      <c r="AL73" s="213"/>
      <c r="AM73" s="213"/>
      <c r="AN73" s="213"/>
      <c r="AO73" s="213"/>
      <c r="AP73" s="213"/>
      <c r="AQ73" s="213"/>
      <c r="AR73" s="213"/>
      <c r="AS73" s="213"/>
      <c r="AT73" s="213"/>
      <c r="AU73" s="213"/>
      <c r="AV73" s="213"/>
      <c r="AW73" s="213"/>
      <c r="AX73" s="213"/>
      <c r="AY73" s="213"/>
      <c r="AZ73" s="213"/>
      <c r="BA73" s="241" t="str">
        <f>C73</f>
        <v>Střecha: vnější plášť střechy bude tvořen pozinkovaným trapézovým plechem tl. 0,63 mm. Svody dešťové vody budou integrovány v každém rohu rámu. Konstrukce stropu bude tvořena dřevěným rastrem a příčnými pozinkovanými ocelovými nosníky a bude izolovaná tepelnou izolací. Mezi střešním plechem a izolací bude odvětrávaná mezera. Mezi izolací a stropní deskou bude použita parozábrana tl. 0,15 mm. Izolace střechy bude z minerální vaty tl. 100 mm, U = 0,448 W/m2.K. Vnitřní povrch stropu : bílá laminovaná dřevotříska tl. 10 mm. Nosnost střechy pro zatížení sněhem 150 kg/m2.</v>
      </c>
      <c r="BB73" s="213"/>
      <c r="BC73" s="213"/>
      <c r="BD73" s="213"/>
      <c r="BE73" s="213"/>
      <c r="BF73" s="213"/>
      <c r="BG73" s="213"/>
      <c r="BH73" s="213"/>
    </row>
    <row r="74" spans="1:60" ht="31.2" outlineLevel="1" x14ac:dyDescent="0.25">
      <c r="A74" s="220"/>
      <c r="B74" s="221"/>
      <c r="C74" s="247" t="s">
        <v>346</v>
      </c>
      <c r="D74" s="242"/>
      <c r="E74" s="242"/>
      <c r="F74" s="242"/>
      <c r="G74" s="24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241</v>
      </c>
      <c r="AH74" s="213"/>
      <c r="AI74" s="213"/>
      <c r="AJ74" s="213"/>
      <c r="AK74" s="213"/>
      <c r="AL74" s="213"/>
      <c r="AM74" s="213"/>
      <c r="AN74" s="213"/>
      <c r="AO74" s="213"/>
      <c r="AP74" s="213"/>
      <c r="AQ74" s="213"/>
      <c r="AR74" s="213"/>
      <c r="AS74" s="213"/>
      <c r="AT74" s="213"/>
      <c r="AU74" s="213"/>
      <c r="AV74" s="213"/>
      <c r="AW74" s="213"/>
      <c r="AX74" s="213"/>
      <c r="AY74" s="213"/>
      <c r="AZ74" s="213"/>
      <c r="BA74" s="241" t="str">
        <f>C74</f>
        <v>Podlaha: konstrukce podlahy bude tvořena rámem z válcovaných a ohýbaných žárově pozinkovaných ocelových profilů a příčnými pozinkovanými ocelovými nosníky a bude izolovaná tepelnou izolací. Spodní část podlahy bude z ocelového pozinkovaného plechu tl. 0,55 mm, na ní bude tepelná izolace, parozábrana tl. 0,15 mm, podlahová deska a podlahová krytina. Izolace bude z minerální vaty tl. 80 mm, U = 0,720 W/m2.K</v>
      </c>
      <c r="BB74" s="213"/>
      <c r="BC74" s="213"/>
      <c r="BD74" s="213"/>
      <c r="BE74" s="213"/>
      <c r="BF74" s="213"/>
      <c r="BG74" s="213"/>
      <c r="BH74" s="213"/>
    </row>
    <row r="75" spans="1:60" outlineLevel="1" x14ac:dyDescent="0.25">
      <c r="A75" s="220"/>
      <c r="B75" s="221"/>
      <c r="C75" s="247" t="s">
        <v>347</v>
      </c>
      <c r="D75" s="242"/>
      <c r="E75" s="242"/>
      <c r="F75" s="242"/>
      <c r="G75" s="24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241</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5">
      <c r="A76" s="220"/>
      <c r="B76" s="221"/>
      <c r="C76" s="247" t="s">
        <v>348</v>
      </c>
      <c r="D76" s="242"/>
      <c r="E76" s="242"/>
      <c r="F76" s="242"/>
      <c r="G76" s="24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241</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5">
      <c r="A77" s="220"/>
      <c r="B77" s="221"/>
      <c r="C77" s="247" t="s">
        <v>349</v>
      </c>
      <c r="D77" s="242"/>
      <c r="E77" s="242"/>
      <c r="F77" s="242"/>
      <c r="G77" s="24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241</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5">
      <c r="A78" s="220"/>
      <c r="B78" s="221"/>
      <c r="C78" s="247" t="s">
        <v>350</v>
      </c>
      <c r="D78" s="242"/>
      <c r="E78" s="242"/>
      <c r="F78" s="242"/>
      <c r="G78" s="24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241</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1" outlineLevel="1" x14ac:dyDescent="0.25">
      <c r="A79" s="220"/>
      <c r="B79" s="221"/>
      <c r="C79" s="247" t="s">
        <v>351</v>
      </c>
      <c r="D79" s="242"/>
      <c r="E79" s="242"/>
      <c r="F79" s="242"/>
      <c r="G79" s="24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241</v>
      </c>
      <c r="AH79" s="213"/>
      <c r="AI79" s="213"/>
      <c r="AJ79" s="213"/>
      <c r="AK79" s="213"/>
      <c r="AL79" s="213"/>
      <c r="AM79" s="213"/>
      <c r="AN79" s="213"/>
      <c r="AO79" s="213"/>
      <c r="AP79" s="213"/>
      <c r="AQ79" s="213"/>
      <c r="AR79" s="213"/>
      <c r="AS79" s="213"/>
      <c r="AT79" s="213"/>
      <c r="AU79" s="213"/>
      <c r="AV79" s="213"/>
      <c r="AW79" s="213"/>
      <c r="AX79" s="213"/>
      <c r="AY79" s="213"/>
      <c r="AZ79" s="213"/>
      <c r="BA79" s="241" t="str">
        <f>C79</f>
        <v>Podlahová krytina : vytahované protiskluzné PVC tl. 2,5 mm, tmavě šedá barva (sociální zázemí), doplněné podlahovou vpustí. Nosnost podlahy 250 kg/m2.</v>
      </c>
      <c r="BB79" s="213"/>
      <c r="BC79" s="213"/>
      <c r="BD79" s="213"/>
      <c r="BE79" s="213"/>
      <c r="BF79" s="213"/>
      <c r="BG79" s="213"/>
      <c r="BH79" s="213"/>
    </row>
    <row r="80" spans="1:60" ht="41.4" outlineLevel="1" x14ac:dyDescent="0.25">
      <c r="A80" s="220"/>
      <c r="B80" s="221"/>
      <c r="C80" s="247" t="s">
        <v>352</v>
      </c>
      <c r="D80" s="242"/>
      <c r="E80" s="242"/>
      <c r="F80" s="242"/>
      <c r="G80" s="24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241</v>
      </c>
      <c r="AH80" s="213"/>
      <c r="AI80" s="213"/>
      <c r="AJ80" s="213"/>
      <c r="AK80" s="213"/>
      <c r="AL80" s="213"/>
      <c r="AM80" s="213"/>
      <c r="AN80" s="213"/>
      <c r="AO80" s="213"/>
      <c r="AP80" s="213"/>
      <c r="AQ80" s="213"/>
      <c r="AR80" s="213"/>
      <c r="AS80" s="213"/>
      <c r="AT80" s="213"/>
      <c r="AU80" s="213"/>
      <c r="AV80" s="213"/>
      <c r="AW80" s="213"/>
      <c r="AX80" s="213"/>
      <c r="AY80" s="213"/>
      <c r="AZ80" s="213"/>
      <c r="BA80" s="241" t="str">
        <f>C80</f>
        <v>Stěny : kontejnerové stěny budou tvořeny dřevěným rastrem vyplněným tepelnou izolací. Vnější opláštění stěn bude z vlnitého pozinkovaného ocelového plechu tl. 0,55 mm v barvě v odstínech RAL. Pod vlnitým fasádním plechem bude odvětrávaná mezera 20 mm, dřevěný rastr vyplněný izolací z minerální vaty, parozábrana tl. 0,15 mm a deska. Vnitřní napojení mezi stěnami a stropem bude ukončeno PVC lištou. Izolace bude z minerální vaty tl. 60 mm, U = 0,626 W/m2.K. Vnitřní povrch stěn : bílá laminovaná dřevotříska tl. 10 mm.</v>
      </c>
      <c r="BB80" s="213"/>
      <c r="BC80" s="213"/>
      <c r="BD80" s="213"/>
      <c r="BE80" s="213"/>
      <c r="BF80" s="213"/>
      <c r="BG80" s="213"/>
      <c r="BH80" s="213"/>
    </row>
    <row r="81" spans="1:60" ht="21" outlineLevel="1" x14ac:dyDescent="0.25">
      <c r="A81" s="220"/>
      <c r="B81" s="221"/>
      <c r="C81" s="247" t="s">
        <v>353</v>
      </c>
      <c r="D81" s="242"/>
      <c r="E81" s="242"/>
      <c r="F81" s="242"/>
      <c r="G81" s="24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241</v>
      </c>
      <c r="AH81" s="213"/>
      <c r="AI81" s="213"/>
      <c r="AJ81" s="213"/>
      <c r="AK81" s="213"/>
      <c r="AL81" s="213"/>
      <c r="AM81" s="213"/>
      <c r="AN81" s="213"/>
      <c r="AO81" s="213"/>
      <c r="AP81" s="213"/>
      <c r="AQ81" s="213"/>
      <c r="AR81" s="213"/>
      <c r="AS81" s="213"/>
      <c r="AT81" s="213"/>
      <c r="AU81" s="213"/>
      <c r="AV81" s="213"/>
      <c r="AW81" s="213"/>
      <c r="AX81" s="213"/>
      <c r="AY81" s="213"/>
      <c r="AZ81" s="213"/>
      <c r="BA81" s="241" t="str">
        <f>C81</f>
        <v>Vnitřní příčky : příčky budou vyrobeny z dřevěného rastru s izolací z minerální vaty. Dřevěný rastr bude z obou stran pokryt deskami. Příčka tl. 75 mm, izolace 40 mm minerální vaty, desky z laminované dřevotřísky tl. 10 mm.</v>
      </c>
      <c r="BB81" s="213"/>
      <c r="BC81" s="213"/>
      <c r="BD81" s="213"/>
      <c r="BE81" s="213"/>
      <c r="BF81" s="213"/>
      <c r="BG81" s="213"/>
      <c r="BH81" s="213"/>
    </row>
    <row r="82" spans="1:60" outlineLevel="1" x14ac:dyDescent="0.25">
      <c r="A82" s="220"/>
      <c r="B82" s="221"/>
      <c r="C82" s="247" t="s">
        <v>354</v>
      </c>
      <c r="D82" s="242"/>
      <c r="E82" s="242"/>
      <c r="F82" s="242"/>
      <c r="G82" s="24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241</v>
      </c>
      <c r="AH82" s="213"/>
      <c r="AI82" s="213"/>
      <c r="AJ82" s="213"/>
      <c r="AK82" s="213"/>
      <c r="AL82" s="213"/>
      <c r="AM82" s="213"/>
      <c r="AN82" s="213"/>
      <c r="AO82" s="213"/>
      <c r="AP82" s="213"/>
      <c r="AQ82" s="213"/>
      <c r="AR82" s="213"/>
      <c r="AS82" s="213"/>
      <c r="AT82" s="213"/>
      <c r="AU82" s="213"/>
      <c r="AV82" s="213"/>
      <c r="AW82" s="213"/>
      <c r="AX82" s="213"/>
      <c r="AY82" s="213"/>
      <c r="AZ82" s="213"/>
      <c r="BA82" s="241" t="str">
        <f>C82</f>
        <v>Vnější dveře : plechové, plné, s voštinovou výplní oboustranně lakované v odstínu RAL, s ocelovou zárubní, rozměr dveří 875 x 2000 mm.</v>
      </c>
      <c r="BB82" s="213"/>
      <c r="BC82" s="213"/>
      <c r="BD82" s="213"/>
      <c r="BE82" s="213"/>
      <c r="BF82" s="213"/>
      <c r="BG82" s="213"/>
      <c r="BH82" s="213"/>
    </row>
    <row r="83" spans="1:60" outlineLevel="1" x14ac:dyDescent="0.25">
      <c r="A83" s="220"/>
      <c r="B83" s="221"/>
      <c r="C83" s="247" t="s">
        <v>355</v>
      </c>
      <c r="D83" s="242"/>
      <c r="E83" s="242"/>
      <c r="F83" s="242"/>
      <c r="G83" s="24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241</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41.4" outlineLevel="1" x14ac:dyDescent="0.25">
      <c r="A84" s="220"/>
      <c r="B84" s="221"/>
      <c r="C84" s="247" t="s">
        <v>356</v>
      </c>
      <c r="D84" s="242"/>
      <c r="E84" s="242"/>
      <c r="F84" s="242"/>
      <c r="G84" s="24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241</v>
      </c>
      <c r="AH84" s="213"/>
      <c r="AI84" s="213"/>
      <c r="AJ84" s="213"/>
      <c r="AK84" s="213"/>
      <c r="AL84" s="213"/>
      <c r="AM84" s="213"/>
      <c r="AN84" s="213"/>
      <c r="AO84" s="213"/>
      <c r="AP84" s="213"/>
      <c r="AQ84" s="213"/>
      <c r="AR84" s="213"/>
      <c r="AS84" s="213"/>
      <c r="AT84" s="213"/>
      <c r="AU84" s="213"/>
      <c r="AV84" s="213"/>
      <c r="AW84" s="213"/>
      <c r="AX84" s="213"/>
      <c r="AY84" s="213"/>
      <c r="AZ84" s="213"/>
      <c r="BA84" s="241" t="str">
        <f>C84</f>
        <v>Okna : plastová okna 1765 x 1335 mm, počet kusů 4, rozdělena na dvě části, obě křídla otevíravo - sklopná dovnitř, plastové pětikomorové profily, dvojité zasklení - ditherm, čiré sklo, U = 1,1 W/m2.K, s venkovními plastovými roletami, s bezpečnostními mřížemi. Plastové okno 600 x 450 mm, počet kusů 1, jedno křídlo otevíravo-sklopné dovnitř, plastové pětikomorové profily, dvojité zasklení ditherm, čiré sklo, U = 1,1 W/m2.K, bez venkovních plastových rolet, s pevnými bezpečnostními mřížemi.</v>
      </c>
      <c r="BB84" s="213"/>
      <c r="BC84" s="213"/>
      <c r="BD84" s="213"/>
      <c r="BE84" s="213"/>
      <c r="BF84" s="213"/>
      <c r="BG84" s="213"/>
      <c r="BH84" s="213"/>
    </row>
    <row r="85" spans="1:60" outlineLevel="1" x14ac:dyDescent="0.25">
      <c r="A85" s="220"/>
      <c r="B85" s="221"/>
      <c r="C85" s="247" t="s">
        <v>357</v>
      </c>
      <c r="D85" s="242"/>
      <c r="E85" s="242"/>
      <c r="F85" s="242"/>
      <c r="G85" s="24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241</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ht="112.8" outlineLevel="1" x14ac:dyDescent="0.25">
      <c r="A86" s="220"/>
      <c r="B86" s="221"/>
      <c r="C86" s="247" t="s">
        <v>358</v>
      </c>
      <c r="D86" s="242"/>
      <c r="E86" s="242"/>
      <c r="F86" s="242"/>
      <c r="G86" s="24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241</v>
      </c>
      <c r="AH86" s="213"/>
      <c r="AI86" s="213"/>
      <c r="AJ86" s="213"/>
      <c r="AK86" s="213"/>
      <c r="AL86" s="213"/>
      <c r="AM86" s="213"/>
      <c r="AN86" s="213"/>
      <c r="AO86" s="213"/>
      <c r="AP86" s="213"/>
      <c r="AQ86" s="213"/>
      <c r="AR86" s="213"/>
      <c r="AS86" s="213"/>
      <c r="AT86" s="213"/>
      <c r="AU86" s="213"/>
      <c r="AV86" s="213"/>
      <c r="AW86" s="213"/>
      <c r="AX86" s="213"/>
      <c r="AY86" s="213"/>
      <c r="AZ86" s="213"/>
      <c r="BA86" s="241" t="str">
        <f>C86</f>
        <v>Vnitřní elektroistalace : Projekt je vypracován pro napěťovou soustavu 3+N+PE 400/230V AC 50Hz TN-C-S s ochranou automatickým odpojením od zdroje dle ČSN 33 2000-4-41 ed.2. Instalovaný příkon: 5,0 kW. Přívody měřené elektrické energie budou provedeny z rozvaděče R0 v pilíři v oplocení do nového rozvaděče R1 umístěného v nové hale. Rozvaděč R1 bude v provedení plastové rozvodnice na povrch a bude zde provedeno jištění jednotlivých vývodů. Rozvody budou v objektu provozního objektu provedeny kabely CYKY z nového rozvaděče R1. Kabely budou uloženy v  plastových žlabech resp. v konstrukcích stěn a stropů. Osvětlení bude provedeno svítidly s LED technologií. Osvětlení prostor je navrženo dle příslušných norem a předpisů pro osvětlování vnitřních prostor. Celková intenzita osvětlení dle ČSN EN 12464-1. Ovládání osvětlení bude provedeno spínači umístěnými u vstupů do místností do výšky 120 až 130cm. Ne venkovní stěně budou instalována LED svítidla s pohybovými čidly. V jednotlivých prostorech budou instalovány zásuvkové vývody 230V 16A. V místnosti sociálního zázemí bude provedeno připojení akumulačního ohřívače vody a odtahového ventilátoru s nastavitelným doběhem. Ovládání ventilátoru bude provedeno společně spínačem osvětlení. Bude provedeno připojení ocelové konstrukce objektu k uzemnění drátem FeZn pr.10mm. Uzemnění bude provedeno páskem FeZn 30x4mm dl.20,0m uloženým na dno výkopu pro kabelovou přípojku objektu.</v>
      </c>
      <c r="BB86" s="213"/>
      <c r="BC86" s="213"/>
      <c r="BD86" s="213"/>
      <c r="BE86" s="213"/>
      <c r="BF86" s="213"/>
      <c r="BG86" s="213"/>
      <c r="BH86" s="213"/>
    </row>
    <row r="87" spans="1:60" ht="21" outlineLevel="1" x14ac:dyDescent="0.25">
      <c r="A87" s="220"/>
      <c r="B87" s="221"/>
      <c r="C87" s="247" t="s">
        <v>359</v>
      </c>
      <c r="D87" s="242"/>
      <c r="E87" s="242"/>
      <c r="F87" s="242"/>
      <c r="G87" s="24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241</v>
      </c>
      <c r="AH87" s="213"/>
      <c r="AI87" s="213"/>
      <c r="AJ87" s="213"/>
      <c r="AK87" s="213"/>
      <c r="AL87" s="213"/>
      <c r="AM87" s="213"/>
      <c r="AN87" s="213"/>
      <c r="AO87" s="213"/>
      <c r="AP87" s="213"/>
      <c r="AQ87" s="213"/>
      <c r="AR87" s="213"/>
      <c r="AS87" s="213"/>
      <c r="AT87" s="213"/>
      <c r="AU87" s="213"/>
      <c r="AV87" s="213"/>
      <c r="AW87" s="213"/>
      <c r="AX87" s="213"/>
      <c r="AY87" s="213"/>
      <c r="AZ87" s="213"/>
      <c r="BA87" s="241" t="str">
        <f>C87</f>
        <v>Vytápění : bude provedeno vytápění vnitřních prostor provozního objektu elektrickými přímotopnými nástěnnými konvektory. Ovládání vytápění bude provedeno termostaty umístěnými na těchto konvektorech.</v>
      </c>
      <c r="BB87" s="213"/>
      <c r="BC87" s="213"/>
      <c r="BD87" s="213"/>
      <c r="BE87" s="213"/>
      <c r="BF87" s="213"/>
      <c r="BG87" s="213"/>
      <c r="BH87" s="213"/>
    </row>
    <row r="88" spans="1:60" ht="21" outlineLevel="1" x14ac:dyDescent="0.25">
      <c r="A88" s="220"/>
      <c r="B88" s="221"/>
      <c r="C88" s="247" t="s">
        <v>360</v>
      </c>
      <c r="D88" s="242"/>
      <c r="E88" s="242"/>
      <c r="F88" s="242"/>
      <c r="G88" s="24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241</v>
      </c>
      <c r="AH88" s="213"/>
      <c r="AI88" s="213"/>
      <c r="AJ88" s="213"/>
      <c r="AK88" s="213"/>
      <c r="AL88" s="213"/>
      <c r="AM88" s="213"/>
      <c r="AN88" s="213"/>
      <c r="AO88" s="213"/>
      <c r="AP88" s="213"/>
      <c r="AQ88" s="213"/>
      <c r="AR88" s="213"/>
      <c r="AS88" s="213"/>
      <c r="AT88" s="213"/>
      <c r="AU88" s="213"/>
      <c r="AV88" s="213"/>
      <c r="AW88" s="213"/>
      <c r="AX88" s="213"/>
      <c r="AY88" s="213"/>
      <c r="AZ88" s="213"/>
      <c r="BA88" s="241" t="str">
        <f>C88</f>
        <v>Větrání : větrání je řešeno přirozenou cestou - okny. Větrání v místnosti se sanitárním vybavením je doplněno nuceným odvětráváním elektrickým ventilátorem.</v>
      </c>
      <c r="BB88" s="213"/>
      <c r="BC88" s="213"/>
      <c r="BD88" s="213"/>
      <c r="BE88" s="213"/>
      <c r="BF88" s="213"/>
      <c r="BG88" s="213"/>
      <c r="BH88" s="213"/>
    </row>
    <row r="89" spans="1:60" ht="21" outlineLevel="1" x14ac:dyDescent="0.25">
      <c r="A89" s="220"/>
      <c r="B89" s="221"/>
      <c r="C89" s="247" t="s">
        <v>361</v>
      </c>
      <c r="D89" s="242"/>
      <c r="E89" s="242"/>
      <c r="F89" s="242"/>
      <c r="G89" s="24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241</v>
      </c>
      <c r="AH89" s="213"/>
      <c r="AI89" s="213"/>
      <c r="AJ89" s="213"/>
      <c r="AK89" s="213"/>
      <c r="AL89" s="213"/>
      <c r="AM89" s="213"/>
      <c r="AN89" s="213"/>
      <c r="AO89" s="213"/>
      <c r="AP89" s="213"/>
      <c r="AQ89" s="213"/>
      <c r="AR89" s="213"/>
      <c r="AS89" s="213"/>
      <c r="AT89" s="213"/>
      <c r="AU89" s="213"/>
      <c r="AV89" s="213"/>
      <c r="AW89" s="213"/>
      <c r="AX89" s="213"/>
      <c r="AY89" s="213"/>
      <c r="AZ89" s="213"/>
      <c r="BA89" s="241" t="str">
        <f>C89</f>
        <v>Sanitární keramika : v objektu budou použity běžné, sériově vyráběné zařizovací předměty, vyhovující účelům v daném objektu a budou vybrané dle platných katalogů zařizovacích předmětů. Konkrétní typy je třeba upřesnit v termínu výstavby s investorem.</v>
      </c>
      <c r="BB89" s="213"/>
      <c r="BC89" s="213"/>
      <c r="BD89" s="213"/>
      <c r="BE89" s="213"/>
      <c r="BF89" s="213"/>
      <c r="BG89" s="213"/>
      <c r="BH89" s="213"/>
    </row>
    <row r="90" spans="1:60" outlineLevel="1" x14ac:dyDescent="0.25">
      <c r="A90" s="220"/>
      <c r="B90" s="221"/>
      <c r="C90" s="247" t="s">
        <v>362</v>
      </c>
      <c r="D90" s="242"/>
      <c r="E90" s="242"/>
      <c r="F90" s="242"/>
      <c r="G90" s="24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241</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92.4" outlineLevel="1" x14ac:dyDescent="0.25">
      <c r="A91" s="220"/>
      <c r="B91" s="221"/>
      <c r="C91" s="247" t="s">
        <v>363</v>
      </c>
      <c r="D91" s="242"/>
      <c r="E91" s="242"/>
      <c r="F91" s="242"/>
      <c r="G91" s="24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241</v>
      </c>
      <c r="AH91" s="213"/>
      <c r="AI91" s="213"/>
      <c r="AJ91" s="213"/>
      <c r="AK91" s="213"/>
      <c r="AL91" s="213"/>
      <c r="AM91" s="213"/>
      <c r="AN91" s="213"/>
      <c r="AO91" s="213"/>
      <c r="AP91" s="213"/>
      <c r="AQ91" s="213"/>
      <c r="AR91" s="213"/>
      <c r="AS91" s="213"/>
      <c r="AT91" s="213"/>
      <c r="AU91" s="213"/>
      <c r="AV91" s="213"/>
      <c r="AW91" s="213"/>
      <c r="AX91" s="213"/>
      <c r="AY91" s="213"/>
      <c r="AZ91" s="213"/>
      <c r="BA91" s="241" t="str">
        <f>C91</f>
        <v>Vnitřní vodovod: Napojení budovy je provedeno na stávající vodovodní přípojkou z PE HD, která je ukončena v provozním objektu hlavním uzávěrem s odvodněním nad jeho podlahou. Od hlavního uzávěru budou provedeny nové vodovodní rozvody v objektu, které jsou vedeny částečně v podlaze objektu, částečně ve svislých konstrukcích (stěnách objektu). Potrubí bude, v co největším rozsahu, vyspádováno směrem k zařizovacím předmětům, přes které bude zabezpečeno vypouštění systému, popřípadě bude vypuštění u hlavního uzávěru v objektu. Pro rozvody bude použito plastové potrubí PP pro rozvody vnitřních vodovodů profilů 1/2“ – 3“. Tato dokumentace předpokládá použití potrubí např. systému PPR - PN 20. U potrubí je třeba dodržet instalační předpisy výrobce, zejména s ohledem na tepelnou roztažnost materiálu plastového potrubí a délky rozvodů. Potrubí rozvodů vody bude opatřeno tepelnou izolací z pěnového polyetylenu tl. 9 mm, která slouží i jako ochrana proti mechanickému poškození potrubí a proti orosení potrubí studené vody. Potrubí bude izolováno izolací mající tepelnou vodivost ??menší nebo roven 0,040 W/m.K. Za vstupem vodovodní přípojky do objektu bude na potrubí osazena uzavírací armatura domovního vodovodu s odvodněním.</v>
      </c>
      <c r="BB91" s="213"/>
      <c r="BC91" s="213"/>
      <c r="BD91" s="213"/>
      <c r="BE91" s="213"/>
      <c r="BF91" s="213"/>
      <c r="BG91" s="213"/>
      <c r="BH91" s="213"/>
    </row>
    <row r="92" spans="1:60" ht="31.2" outlineLevel="1" x14ac:dyDescent="0.25">
      <c r="A92" s="220"/>
      <c r="B92" s="221"/>
      <c r="C92" s="247" t="s">
        <v>364</v>
      </c>
      <c r="D92" s="242"/>
      <c r="E92" s="242"/>
      <c r="F92" s="242"/>
      <c r="G92" s="24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241</v>
      </c>
      <c r="AH92" s="213"/>
      <c r="AI92" s="213"/>
      <c r="AJ92" s="213"/>
      <c r="AK92" s="213"/>
      <c r="AL92" s="213"/>
      <c r="AM92" s="213"/>
      <c r="AN92" s="213"/>
      <c r="AO92" s="213"/>
      <c r="AP92" s="213"/>
      <c r="AQ92" s="213"/>
      <c r="AR92" s="213"/>
      <c r="AS92" s="213"/>
      <c r="AT92" s="213"/>
      <c r="AU92" s="213"/>
      <c r="AV92" s="213"/>
      <c r="AW92" s="213"/>
      <c r="AX92" s="213"/>
      <c r="AY92" s="213"/>
      <c r="AZ92" s="213"/>
      <c r="BA92" s="241" t="str">
        <f>C92</f>
        <v>Měření spotřeby vody – bude provedeno vodoměrem. Vodoměrná sestava s vodoměrem pro měření spotřeby pitné vody bude umístěna ve vodoměrné šachtě, která je řešena ve vodovodní přípojce do areálu.  Vodoměr bude použit vícevtokový lopatkový domovní vodoměr profilu 1“ pro studenou vodu do 40°C a do tlaku PN16.</v>
      </c>
      <c r="BB92" s="213"/>
      <c r="BC92" s="213"/>
      <c r="BD92" s="213"/>
      <c r="BE92" s="213"/>
      <c r="BF92" s="213"/>
      <c r="BG92" s="213"/>
      <c r="BH92" s="213"/>
    </row>
    <row r="93" spans="1:60" ht="31.2" outlineLevel="1" x14ac:dyDescent="0.25">
      <c r="A93" s="220"/>
      <c r="B93" s="221"/>
      <c r="C93" s="247" t="s">
        <v>389</v>
      </c>
      <c r="D93" s="242"/>
      <c r="E93" s="242"/>
      <c r="F93" s="242"/>
      <c r="G93" s="24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241</v>
      </c>
      <c r="AH93" s="213"/>
      <c r="AI93" s="213"/>
      <c r="AJ93" s="213"/>
      <c r="AK93" s="213"/>
      <c r="AL93" s="213"/>
      <c r="AM93" s="213"/>
      <c r="AN93" s="213"/>
      <c r="AO93" s="213"/>
      <c r="AP93" s="213"/>
      <c r="AQ93" s="213"/>
      <c r="AR93" s="213"/>
      <c r="AS93" s="213"/>
      <c r="AT93" s="213"/>
      <c r="AU93" s="213"/>
      <c r="AV93" s="213"/>
      <c r="AW93" s="213"/>
      <c r="AX93" s="213"/>
      <c r="AY93" s="213"/>
      <c r="AZ93" s="213"/>
      <c r="BA93" s="241" t="str">
        <f>C93</f>
        <v>Vnitřní kanalizace: Splaškové odpadní vody budou odváděny do splaškové kanalizace areálu. Odpadní potrubí jsou vedeny v příčkách a v podlaze objektu a budou napojeny do šachty Š 10 splaškové kanalizace areálu. Připojovací potrubí, odpady – vnitřní rozvody budou provedeny z trup PP – 40x1,8, 50x1,8 a 75x1,9 mm. Potrubí přípojky vedené v zemi bude z plastového potrubí o kruhové tuhosti SN 8.</v>
      </c>
      <c r="BB93" s="213"/>
      <c r="BC93" s="213"/>
      <c r="BD93" s="213"/>
      <c r="BE93" s="213"/>
      <c r="BF93" s="213"/>
      <c r="BG93" s="213"/>
      <c r="BH93" s="213"/>
    </row>
    <row r="94" spans="1:60" outlineLevel="1" x14ac:dyDescent="0.25">
      <c r="A94" s="220"/>
      <c r="B94" s="221"/>
      <c r="C94" s="247" t="s">
        <v>365</v>
      </c>
      <c r="D94" s="242"/>
      <c r="E94" s="242"/>
      <c r="F94" s="242"/>
      <c r="G94" s="242"/>
      <c r="H94" s="222"/>
      <c r="I94" s="222"/>
      <c r="J94" s="222"/>
      <c r="K94" s="222"/>
      <c r="L94" s="222"/>
      <c r="M94" s="222"/>
      <c r="N94" s="222"/>
      <c r="O94" s="222"/>
      <c r="P94" s="222"/>
      <c r="Q94" s="222"/>
      <c r="R94" s="222"/>
      <c r="S94" s="222"/>
      <c r="T94" s="222"/>
      <c r="U94" s="222"/>
      <c r="V94" s="222"/>
      <c r="W94" s="222"/>
      <c r="X94" s="222"/>
      <c r="Y94" s="213"/>
      <c r="Z94" s="213"/>
      <c r="AA94" s="213"/>
      <c r="AB94" s="213"/>
      <c r="AC94" s="213"/>
      <c r="AD94" s="213"/>
      <c r="AE94" s="213"/>
      <c r="AF94" s="213"/>
      <c r="AG94" s="213" t="s">
        <v>241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5">
      <c r="A95" s="233">
        <v>14</v>
      </c>
      <c r="B95" s="234" t="s">
        <v>366</v>
      </c>
      <c r="C95" s="245" t="s">
        <v>367</v>
      </c>
      <c r="D95" s="235" t="s">
        <v>263</v>
      </c>
      <c r="E95" s="236">
        <v>1</v>
      </c>
      <c r="F95" s="237">
        <v>15000</v>
      </c>
      <c r="G95" s="238">
        <f>ROUND(E95*F95,2)</f>
        <v>15000</v>
      </c>
      <c r="H95" s="237">
        <v>0</v>
      </c>
      <c r="I95" s="238">
        <f>ROUND(E95*H95,2)</f>
        <v>0</v>
      </c>
      <c r="J95" s="237">
        <v>15000</v>
      </c>
      <c r="K95" s="238">
        <f>ROUND(E95*J95,2)</f>
        <v>15000</v>
      </c>
      <c r="L95" s="238">
        <v>21</v>
      </c>
      <c r="M95" s="238">
        <f>G95*(1+L95/100)</f>
        <v>18150</v>
      </c>
      <c r="N95" s="238">
        <v>0</v>
      </c>
      <c r="O95" s="238">
        <f>ROUND(E95*N95,2)</f>
        <v>0</v>
      </c>
      <c r="P95" s="238">
        <v>0</v>
      </c>
      <c r="Q95" s="238">
        <f>ROUND(E95*P95,2)</f>
        <v>0</v>
      </c>
      <c r="R95" s="238"/>
      <c r="S95" s="238" t="s">
        <v>264</v>
      </c>
      <c r="T95" s="239" t="s">
        <v>238</v>
      </c>
      <c r="U95" s="222">
        <v>0</v>
      </c>
      <c r="V95" s="222">
        <f>ROUND(E95*U95,2)</f>
        <v>0</v>
      </c>
      <c r="W95" s="222"/>
      <c r="X95" s="222" t="s">
        <v>265</v>
      </c>
      <c r="Y95" s="213"/>
      <c r="Z95" s="213"/>
      <c r="AA95" s="213"/>
      <c r="AB95" s="213"/>
      <c r="AC95" s="213"/>
      <c r="AD95" s="213"/>
      <c r="AE95" s="213"/>
      <c r="AF95" s="213"/>
      <c r="AG95" s="213" t="s">
        <v>283</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1" outlineLevel="1" x14ac:dyDescent="0.25">
      <c r="A96" s="220"/>
      <c r="B96" s="221"/>
      <c r="C96" s="246" t="s">
        <v>368</v>
      </c>
      <c r="D96" s="240"/>
      <c r="E96" s="240"/>
      <c r="F96" s="240"/>
      <c r="G96" s="240"/>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241</v>
      </c>
      <c r="AH96" s="213"/>
      <c r="AI96" s="213"/>
      <c r="AJ96" s="213"/>
      <c r="AK96" s="213"/>
      <c r="AL96" s="213"/>
      <c r="AM96" s="213"/>
      <c r="AN96" s="213"/>
      <c r="AO96" s="213"/>
      <c r="AP96" s="213"/>
      <c r="AQ96" s="213"/>
      <c r="AR96" s="213"/>
      <c r="AS96" s="213"/>
      <c r="AT96" s="213"/>
      <c r="AU96" s="213"/>
      <c r="AV96" s="213"/>
      <c r="AW96" s="213"/>
      <c r="AX96" s="213"/>
      <c r="AY96" s="213"/>
      <c r="AZ96" s="213"/>
      <c r="BA96" s="241" t="str">
        <f>C96</f>
        <v>Připojení provozního objektu na rozvod pitné vody, splaškové kanalizace a rozvod NN. Přípojka vody, kanalizace a elektrická přípojka je součástí rozpočtů jiných objektů (IO-01, IO-03, IO-04)</v>
      </c>
      <c r="BB96" s="213"/>
      <c r="BC96" s="213"/>
      <c r="BD96" s="213"/>
      <c r="BE96" s="213"/>
      <c r="BF96" s="213"/>
      <c r="BG96" s="213"/>
      <c r="BH96" s="213"/>
    </row>
    <row r="97" spans="1:60" x14ac:dyDescent="0.25">
      <c r="A97" s="227" t="s">
        <v>232</v>
      </c>
      <c r="B97" s="228" t="s">
        <v>159</v>
      </c>
      <c r="C97" s="244" t="s">
        <v>160</v>
      </c>
      <c r="D97" s="229"/>
      <c r="E97" s="230"/>
      <c r="F97" s="231"/>
      <c r="G97" s="231">
        <f>SUMIF(AG98:AG101,"&lt;&gt;NOR",G98:G101)</f>
        <v>5960.4</v>
      </c>
      <c r="H97" s="231"/>
      <c r="I97" s="231">
        <f>SUM(I98:I101)</f>
        <v>2658.49</v>
      </c>
      <c r="J97" s="231"/>
      <c r="K97" s="231">
        <f>SUM(K98:K101)</f>
        <v>3301.91</v>
      </c>
      <c r="L97" s="231"/>
      <c r="M97" s="231">
        <f>SUM(M98:M101)</f>
        <v>7212.0839999999989</v>
      </c>
      <c r="N97" s="231"/>
      <c r="O97" s="231">
        <f>SUM(O98:O101)</f>
        <v>8.6999999999999993</v>
      </c>
      <c r="P97" s="231"/>
      <c r="Q97" s="231">
        <f>SUM(Q98:Q101)</f>
        <v>0</v>
      </c>
      <c r="R97" s="231"/>
      <c r="S97" s="231"/>
      <c r="T97" s="232"/>
      <c r="U97" s="226"/>
      <c r="V97" s="226">
        <f>SUM(V98:V101)</f>
        <v>8.6999999999999993</v>
      </c>
      <c r="W97" s="226"/>
      <c r="X97" s="226"/>
      <c r="AG97" t="s">
        <v>233</v>
      </c>
    </row>
    <row r="98" spans="1:60" ht="20.399999999999999" outlineLevel="1" x14ac:dyDescent="0.25">
      <c r="A98" s="233">
        <v>15</v>
      </c>
      <c r="B98" s="234" t="s">
        <v>369</v>
      </c>
      <c r="C98" s="245" t="s">
        <v>370</v>
      </c>
      <c r="D98" s="235" t="s">
        <v>280</v>
      </c>
      <c r="E98" s="236">
        <v>4.7380000000000004</v>
      </c>
      <c r="F98" s="237">
        <v>1258</v>
      </c>
      <c r="G98" s="238">
        <f>ROUND(E98*F98,2)</f>
        <v>5960.4</v>
      </c>
      <c r="H98" s="237">
        <v>561.1</v>
      </c>
      <c r="I98" s="238">
        <f>ROUND(E98*H98,2)</f>
        <v>2658.49</v>
      </c>
      <c r="J98" s="237">
        <v>696.9</v>
      </c>
      <c r="K98" s="238">
        <f>ROUND(E98*J98,2)</f>
        <v>3301.91</v>
      </c>
      <c r="L98" s="238">
        <v>21</v>
      </c>
      <c r="M98" s="238">
        <f>G98*(1+L98/100)</f>
        <v>7212.0839999999989</v>
      </c>
      <c r="N98" s="238">
        <v>1.837</v>
      </c>
      <c r="O98" s="238">
        <f>ROUND(E98*N98,2)</f>
        <v>8.6999999999999993</v>
      </c>
      <c r="P98" s="238">
        <v>0</v>
      </c>
      <c r="Q98" s="238">
        <f>ROUND(E98*P98,2)</f>
        <v>0</v>
      </c>
      <c r="R98" s="238" t="s">
        <v>322</v>
      </c>
      <c r="S98" s="238" t="s">
        <v>237</v>
      </c>
      <c r="T98" s="239" t="s">
        <v>282</v>
      </c>
      <c r="U98" s="222">
        <v>1.8360000000000001</v>
      </c>
      <c r="V98" s="222">
        <f>ROUND(E98*U98,2)</f>
        <v>8.6999999999999993</v>
      </c>
      <c r="W98" s="222"/>
      <c r="X98" s="222" t="s">
        <v>265</v>
      </c>
      <c r="Y98" s="213"/>
      <c r="Z98" s="213"/>
      <c r="AA98" s="213"/>
      <c r="AB98" s="213"/>
      <c r="AC98" s="213"/>
      <c r="AD98" s="213"/>
      <c r="AE98" s="213"/>
      <c r="AF98" s="213"/>
      <c r="AG98" s="213" t="s">
        <v>283</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5">
      <c r="A99" s="220"/>
      <c r="B99" s="221"/>
      <c r="C99" s="265" t="s">
        <v>371</v>
      </c>
      <c r="D99" s="257"/>
      <c r="E99" s="257"/>
      <c r="F99" s="257"/>
      <c r="G99" s="257"/>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285</v>
      </c>
      <c r="AH99" s="213"/>
      <c r="AI99" s="213"/>
      <c r="AJ99" s="213"/>
      <c r="AK99" s="213"/>
      <c r="AL99" s="213"/>
      <c r="AM99" s="213"/>
      <c r="AN99" s="213"/>
      <c r="AO99" s="213"/>
      <c r="AP99" s="213"/>
      <c r="AQ99" s="213"/>
      <c r="AR99" s="213"/>
      <c r="AS99" s="213"/>
      <c r="AT99" s="213"/>
      <c r="AU99" s="213"/>
      <c r="AV99" s="213"/>
      <c r="AW99" s="213"/>
      <c r="AX99" s="213"/>
      <c r="AY99" s="213"/>
      <c r="AZ99" s="213"/>
      <c r="BA99" s="241" t="str">
        <f>C99</f>
        <v>pod mazaniny a dlažby, popř. na plochých střechách, vodorovný nebo ve spádu, s udusáním a urovnáním povrchu,</v>
      </c>
      <c r="BB99" s="213"/>
      <c r="BC99" s="213"/>
      <c r="BD99" s="213"/>
      <c r="BE99" s="213"/>
      <c r="BF99" s="213"/>
      <c r="BG99" s="213"/>
      <c r="BH99" s="213"/>
    </row>
    <row r="100" spans="1:60" outlineLevel="1" x14ac:dyDescent="0.25">
      <c r="A100" s="220"/>
      <c r="B100" s="221"/>
      <c r="C100" s="247" t="s">
        <v>286</v>
      </c>
      <c r="D100" s="242"/>
      <c r="E100" s="242"/>
      <c r="F100" s="242"/>
      <c r="G100" s="24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241</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5">
      <c r="A101" s="220"/>
      <c r="B101" s="221"/>
      <c r="C101" s="266" t="s">
        <v>372</v>
      </c>
      <c r="D101" s="251"/>
      <c r="E101" s="252">
        <v>4.7380000000000004</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288</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x14ac:dyDescent="0.25">
      <c r="A102" s="227" t="s">
        <v>232</v>
      </c>
      <c r="B102" s="228" t="s">
        <v>163</v>
      </c>
      <c r="C102" s="244" t="s">
        <v>164</v>
      </c>
      <c r="D102" s="229"/>
      <c r="E102" s="230"/>
      <c r="F102" s="231"/>
      <c r="G102" s="231">
        <f>SUMIF(AG103:AG105,"&lt;&gt;NOR",G103:G105)</f>
        <v>3000</v>
      </c>
      <c r="H102" s="231"/>
      <c r="I102" s="231">
        <f>SUM(I103:I105)</f>
        <v>3000</v>
      </c>
      <c r="J102" s="231"/>
      <c r="K102" s="231">
        <f>SUM(K103:K105)</f>
        <v>0</v>
      </c>
      <c r="L102" s="231"/>
      <c r="M102" s="231">
        <f>SUM(M103:M105)</f>
        <v>3630</v>
      </c>
      <c r="N102" s="231"/>
      <c r="O102" s="231">
        <f>SUM(O103:O105)</f>
        <v>0.02</v>
      </c>
      <c r="P102" s="231"/>
      <c r="Q102" s="231">
        <f>SUM(Q103:Q105)</f>
        <v>0</v>
      </c>
      <c r="R102" s="231"/>
      <c r="S102" s="231"/>
      <c r="T102" s="232"/>
      <c r="U102" s="226"/>
      <c r="V102" s="226">
        <f>SUM(V103:V105)</f>
        <v>0</v>
      </c>
      <c r="W102" s="226"/>
      <c r="X102" s="226"/>
      <c r="AG102" t="s">
        <v>233</v>
      </c>
    </row>
    <row r="103" spans="1:60" outlineLevel="1" x14ac:dyDescent="0.25">
      <c r="A103" s="233">
        <v>16</v>
      </c>
      <c r="B103" s="234" t="s">
        <v>373</v>
      </c>
      <c r="C103" s="245" t="s">
        <v>374</v>
      </c>
      <c r="D103" s="235" t="s">
        <v>375</v>
      </c>
      <c r="E103" s="236">
        <v>1</v>
      </c>
      <c r="F103" s="237">
        <v>3000</v>
      </c>
      <c r="G103" s="238">
        <f>ROUND(E103*F103,2)</f>
        <v>3000</v>
      </c>
      <c r="H103" s="237">
        <v>3000</v>
      </c>
      <c r="I103" s="238">
        <f>ROUND(E103*H103,2)</f>
        <v>3000</v>
      </c>
      <c r="J103" s="237">
        <v>0</v>
      </c>
      <c r="K103" s="238">
        <f>ROUND(E103*J103,2)</f>
        <v>0</v>
      </c>
      <c r="L103" s="238">
        <v>21</v>
      </c>
      <c r="M103" s="238">
        <f>G103*(1+L103/100)</f>
        <v>3630</v>
      </c>
      <c r="N103" s="238">
        <v>1.55E-2</v>
      </c>
      <c r="O103" s="238">
        <f>ROUND(E103*N103,2)</f>
        <v>0.02</v>
      </c>
      <c r="P103" s="238">
        <v>0</v>
      </c>
      <c r="Q103" s="238">
        <f>ROUND(E103*P103,2)</f>
        <v>0</v>
      </c>
      <c r="R103" s="238"/>
      <c r="S103" s="238" t="s">
        <v>264</v>
      </c>
      <c r="T103" s="239" t="s">
        <v>238</v>
      </c>
      <c r="U103" s="222">
        <v>0</v>
      </c>
      <c r="V103" s="222">
        <f>ROUND(E103*U103,2)</f>
        <v>0</v>
      </c>
      <c r="W103" s="222"/>
      <c r="X103" s="222" t="s">
        <v>376</v>
      </c>
      <c r="Y103" s="213"/>
      <c r="Z103" s="213"/>
      <c r="AA103" s="213"/>
      <c r="AB103" s="213"/>
      <c r="AC103" s="213"/>
      <c r="AD103" s="213"/>
      <c r="AE103" s="213"/>
      <c r="AF103" s="213"/>
      <c r="AG103" s="213" t="s">
        <v>377</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5">
      <c r="A104" s="220"/>
      <c r="B104" s="221"/>
      <c r="C104" s="246" t="s">
        <v>373</v>
      </c>
      <c r="D104" s="240"/>
      <c r="E104" s="240"/>
      <c r="F104" s="240"/>
      <c r="G104" s="240"/>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241</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5">
      <c r="A105" s="220"/>
      <c r="B105" s="221"/>
      <c r="C105" s="247" t="s">
        <v>378</v>
      </c>
      <c r="D105" s="242"/>
      <c r="E105" s="242"/>
      <c r="F105" s="242"/>
      <c r="G105" s="242"/>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241</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41" t="str">
        <f>C105</f>
        <v>Objekt se vybaví 1 ks PHP práškový s hasicí schopností 21 A, označení hlavních uzávěrů, značení únikových cest apod.</v>
      </c>
      <c r="BB105" s="213"/>
      <c r="BC105" s="213"/>
      <c r="BD105" s="213"/>
      <c r="BE105" s="213"/>
      <c r="BF105" s="213"/>
      <c r="BG105" s="213"/>
      <c r="BH105" s="213"/>
    </row>
    <row r="106" spans="1:60" x14ac:dyDescent="0.25">
      <c r="A106" s="227" t="s">
        <v>232</v>
      </c>
      <c r="B106" s="228" t="s">
        <v>173</v>
      </c>
      <c r="C106" s="244" t="s">
        <v>174</v>
      </c>
      <c r="D106" s="229"/>
      <c r="E106" s="230"/>
      <c r="F106" s="231"/>
      <c r="G106" s="231">
        <f>SUMIF(AG107:AG107,"&lt;&gt;NOR",G107:G107)</f>
        <v>3657.87</v>
      </c>
      <c r="H106" s="231"/>
      <c r="I106" s="231">
        <f>SUM(I107:I107)</f>
        <v>0</v>
      </c>
      <c r="J106" s="231"/>
      <c r="K106" s="231">
        <f>SUM(K107:K107)</f>
        <v>3657.87</v>
      </c>
      <c r="L106" s="231"/>
      <c r="M106" s="231">
        <f>SUM(M107:M107)</f>
        <v>4426.0226999999995</v>
      </c>
      <c r="N106" s="231"/>
      <c r="O106" s="231">
        <f>SUM(O107:O107)</f>
        <v>0</v>
      </c>
      <c r="P106" s="231"/>
      <c r="Q106" s="231">
        <f>SUM(Q107:Q107)</f>
        <v>0</v>
      </c>
      <c r="R106" s="231"/>
      <c r="S106" s="231"/>
      <c r="T106" s="232"/>
      <c r="U106" s="226"/>
      <c r="V106" s="226">
        <f>SUM(V107:V107)</f>
        <v>4.54</v>
      </c>
      <c r="W106" s="226"/>
      <c r="X106" s="226"/>
      <c r="AG106" t="s">
        <v>233</v>
      </c>
    </row>
    <row r="107" spans="1:60" outlineLevel="1" x14ac:dyDescent="0.25">
      <c r="A107" s="258">
        <v>17</v>
      </c>
      <c r="B107" s="259" t="s">
        <v>379</v>
      </c>
      <c r="C107" s="270" t="s">
        <v>380</v>
      </c>
      <c r="D107" s="260" t="s">
        <v>330</v>
      </c>
      <c r="E107" s="261">
        <v>46.835720000000002</v>
      </c>
      <c r="F107" s="262">
        <v>78.099999999999994</v>
      </c>
      <c r="G107" s="263">
        <f>ROUND(E107*F107,2)</f>
        <v>3657.87</v>
      </c>
      <c r="H107" s="262">
        <v>0</v>
      </c>
      <c r="I107" s="263">
        <f>ROUND(E107*H107,2)</f>
        <v>0</v>
      </c>
      <c r="J107" s="262">
        <v>78.099999999999994</v>
      </c>
      <c r="K107" s="263">
        <f>ROUND(E107*J107,2)</f>
        <v>3657.87</v>
      </c>
      <c r="L107" s="263">
        <v>21</v>
      </c>
      <c r="M107" s="263">
        <f>G107*(1+L107/100)</f>
        <v>4426.0226999999995</v>
      </c>
      <c r="N107" s="263">
        <v>0</v>
      </c>
      <c r="O107" s="263">
        <f>ROUND(E107*N107,2)</f>
        <v>0</v>
      </c>
      <c r="P107" s="263">
        <v>0</v>
      </c>
      <c r="Q107" s="263">
        <f>ROUND(E107*P107,2)</f>
        <v>0</v>
      </c>
      <c r="R107" s="263"/>
      <c r="S107" s="263" t="s">
        <v>237</v>
      </c>
      <c r="T107" s="264" t="s">
        <v>282</v>
      </c>
      <c r="U107" s="222">
        <v>9.7000000000000003E-2</v>
      </c>
      <c r="V107" s="222">
        <f>ROUND(E107*U107,2)</f>
        <v>4.54</v>
      </c>
      <c r="W107" s="222"/>
      <c r="X107" s="222" t="s">
        <v>381</v>
      </c>
      <c r="Y107" s="213"/>
      <c r="Z107" s="213"/>
      <c r="AA107" s="213"/>
      <c r="AB107" s="213"/>
      <c r="AC107" s="213"/>
      <c r="AD107" s="213"/>
      <c r="AE107" s="213"/>
      <c r="AF107" s="213"/>
      <c r="AG107" s="213" t="s">
        <v>382</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x14ac:dyDescent="0.25">
      <c r="A108" s="227" t="s">
        <v>232</v>
      </c>
      <c r="B108" s="228" t="s">
        <v>179</v>
      </c>
      <c r="C108" s="244" t="s">
        <v>180</v>
      </c>
      <c r="D108" s="229"/>
      <c r="E108" s="230"/>
      <c r="F108" s="231"/>
      <c r="G108" s="231">
        <f>SUMIF(AG109:AG111,"&lt;&gt;NOR",G109:G111)</f>
        <v>5918.94</v>
      </c>
      <c r="H108" s="231"/>
      <c r="I108" s="231">
        <f>SUM(I109:I111)</f>
        <v>5341.36</v>
      </c>
      <c r="J108" s="231"/>
      <c r="K108" s="231">
        <f>SUM(K109:K111)</f>
        <v>577.57999999999993</v>
      </c>
      <c r="L108" s="231"/>
      <c r="M108" s="231">
        <f>SUM(M109:M111)</f>
        <v>7161.9174000000003</v>
      </c>
      <c r="N108" s="231"/>
      <c r="O108" s="231">
        <f>SUM(O109:O111)</f>
        <v>0.15</v>
      </c>
      <c r="P108" s="231"/>
      <c r="Q108" s="231">
        <f>SUM(Q109:Q111)</f>
        <v>0</v>
      </c>
      <c r="R108" s="231"/>
      <c r="S108" s="231"/>
      <c r="T108" s="232"/>
      <c r="U108" s="226"/>
      <c r="V108" s="226">
        <f>SUM(V109:V111)</f>
        <v>1</v>
      </c>
      <c r="W108" s="226"/>
      <c r="X108" s="226"/>
      <c r="AG108" t="s">
        <v>233</v>
      </c>
    </row>
    <row r="109" spans="1:60" ht="20.399999999999999" outlineLevel="1" x14ac:dyDescent="0.25">
      <c r="A109" s="258">
        <v>18</v>
      </c>
      <c r="B109" s="259" t="s">
        <v>383</v>
      </c>
      <c r="C109" s="270" t="s">
        <v>384</v>
      </c>
      <c r="D109" s="260" t="s">
        <v>375</v>
      </c>
      <c r="E109" s="261">
        <v>2</v>
      </c>
      <c r="F109" s="262">
        <v>2910</v>
      </c>
      <c r="G109" s="263">
        <f>ROUND(E109*F109,2)</f>
        <v>5820</v>
      </c>
      <c r="H109" s="262">
        <v>2670.68</v>
      </c>
      <c r="I109" s="263">
        <f>ROUND(E109*H109,2)</f>
        <v>5341.36</v>
      </c>
      <c r="J109" s="262">
        <v>239.32</v>
      </c>
      <c r="K109" s="263">
        <f>ROUND(E109*J109,2)</f>
        <v>478.64</v>
      </c>
      <c r="L109" s="263">
        <v>21</v>
      </c>
      <c r="M109" s="263">
        <f>G109*(1+L109/100)</f>
        <v>7042.2</v>
      </c>
      <c r="N109" s="263">
        <v>7.6630000000000004E-2</v>
      </c>
      <c r="O109" s="263">
        <f>ROUND(E109*N109,2)</f>
        <v>0.15</v>
      </c>
      <c r="P109" s="263">
        <v>0</v>
      </c>
      <c r="Q109" s="263">
        <f>ROUND(E109*P109,2)</f>
        <v>0</v>
      </c>
      <c r="R109" s="263" t="s">
        <v>385</v>
      </c>
      <c r="S109" s="263" t="s">
        <v>237</v>
      </c>
      <c r="T109" s="264" t="s">
        <v>282</v>
      </c>
      <c r="U109" s="222">
        <v>0.5</v>
      </c>
      <c r="V109" s="222">
        <f>ROUND(E109*U109,2)</f>
        <v>1</v>
      </c>
      <c r="W109" s="222"/>
      <c r="X109" s="222" t="s">
        <v>265</v>
      </c>
      <c r="Y109" s="213"/>
      <c r="Z109" s="213"/>
      <c r="AA109" s="213"/>
      <c r="AB109" s="213"/>
      <c r="AC109" s="213"/>
      <c r="AD109" s="213"/>
      <c r="AE109" s="213"/>
      <c r="AF109" s="213"/>
      <c r="AG109" s="213" t="s">
        <v>283</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5">
      <c r="A110" s="233">
        <v>19</v>
      </c>
      <c r="B110" s="234" t="s">
        <v>386</v>
      </c>
      <c r="C110" s="245" t="s">
        <v>387</v>
      </c>
      <c r="D110" s="235" t="s">
        <v>0</v>
      </c>
      <c r="E110" s="236">
        <v>58.2</v>
      </c>
      <c r="F110" s="237">
        <v>1.7</v>
      </c>
      <c r="G110" s="238">
        <f>ROUND(E110*F110,2)</f>
        <v>98.94</v>
      </c>
      <c r="H110" s="237">
        <v>0</v>
      </c>
      <c r="I110" s="238">
        <f>ROUND(E110*H110,2)</f>
        <v>0</v>
      </c>
      <c r="J110" s="237">
        <v>1.7</v>
      </c>
      <c r="K110" s="238">
        <f>ROUND(E110*J110,2)</f>
        <v>98.94</v>
      </c>
      <c r="L110" s="238">
        <v>21</v>
      </c>
      <c r="M110" s="238">
        <f>G110*(1+L110/100)</f>
        <v>119.7174</v>
      </c>
      <c r="N110" s="238">
        <v>0</v>
      </c>
      <c r="O110" s="238">
        <f>ROUND(E110*N110,2)</f>
        <v>0</v>
      </c>
      <c r="P110" s="238">
        <v>0</v>
      </c>
      <c r="Q110" s="238">
        <f>ROUND(E110*P110,2)</f>
        <v>0</v>
      </c>
      <c r="R110" s="238" t="s">
        <v>385</v>
      </c>
      <c r="S110" s="238" t="s">
        <v>237</v>
      </c>
      <c r="T110" s="239" t="s">
        <v>282</v>
      </c>
      <c r="U110" s="222">
        <v>0</v>
      </c>
      <c r="V110" s="222">
        <f>ROUND(E110*U110,2)</f>
        <v>0</v>
      </c>
      <c r="W110" s="222"/>
      <c r="X110" s="222" t="s">
        <v>381</v>
      </c>
      <c r="Y110" s="213"/>
      <c r="Z110" s="213"/>
      <c r="AA110" s="213"/>
      <c r="AB110" s="213"/>
      <c r="AC110" s="213"/>
      <c r="AD110" s="213"/>
      <c r="AE110" s="213"/>
      <c r="AF110" s="213"/>
      <c r="AG110" s="213" t="s">
        <v>382</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5">
      <c r="A111" s="220"/>
      <c r="B111" s="221"/>
      <c r="C111" s="265" t="s">
        <v>388</v>
      </c>
      <c r="D111" s="257"/>
      <c r="E111" s="257"/>
      <c r="F111" s="257"/>
      <c r="G111" s="257"/>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285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x14ac:dyDescent="0.25">
      <c r="A112" s="3"/>
      <c r="B112" s="4"/>
      <c r="C112" s="248"/>
      <c r="D112" s="6"/>
      <c r="E112" s="3"/>
      <c r="F112" s="3"/>
      <c r="G112" s="3"/>
      <c r="H112" s="3"/>
      <c r="I112" s="3"/>
      <c r="J112" s="3"/>
      <c r="K112" s="3"/>
      <c r="L112" s="3"/>
      <c r="M112" s="3"/>
      <c r="N112" s="3"/>
      <c r="O112" s="3"/>
      <c r="P112" s="3"/>
      <c r="Q112" s="3"/>
      <c r="R112" s="3"/>
      <c r="S112" s="3"/>
      <c r="T112" s="3"/>
      <c r="U112" s="3"/>
      <c r="V112" s="3"/>
      <c r="W112" s="3"/>
      <c r="X112" s="3"/>
      <c r="AE112">
        <v>15</v>
      </c>
      <c r="AF112">
        <v>21</v>
      </c>
      <c r="AG112" t="s">
        <v>219</v>
      </c>
    </row>
    <row r="113" spans="1:33" x14ac:dyDescent="0.25">
      <c r="A113" s="216"/>
      <c r="B113" s="217" t="s">
        <v>29</v>
      </c>
      <c r="C113" s="249"/>
      <c r="D113" s="218"/>
      <c r="E113" s="219"/>
      <c r="F113" s="219"/>
      <c r="G113" s="243">
        <f>G8+G45+G67+G97+G102+G106+G108</f>
        <v>536939.7699999999</v>
      </c>
      <c r="H113" s="3"/>
      <c r="I113" s="3"/>
      <c r="J113" s="3"/>
      <c r="K113" s="3"/>
      <c r="L113" s="3"/>
      <c r="M113" s="3"/>
      <c r="N113" s="3"/>
      <c r="O113" s="3"/>
      <c r="P113" s="3"/>
      <c r="Q113" s="3"/>
      <c r="R113" s="3"/>
      <c r="S113" s="3"/>
      <c r="T113" s="3"/>
      <c r="U113" s="3"/>
      <c r="V113" s="3"/>
      <c r="W113" s="3"/>
      <c r="X113" s="3"/>
      <c r="AE113">
        <f>SUMIF(L7:L111,AE112,G7:G111)</f>
        <v>0</v>
      </c>
      <c r="AF113">
        <f>SUMIF(L7:L111,AF112,G7:G111)</f>
        <v>536939.7699999999</v>
      </c>
      <c r="AG113" t="s">
        <v>274</v>
      </c>
    </row>
    <row r="114" spans="1:33" x14ac:dyDescent="0.25">
      <c r="C114" s="250"/>
      <c r="D114" s="10"/>
      <c r="AG114" t="s">
        <v>276</v>
      </c>
    </row>
    <row r="115" spans="1:33" x14ac:dyDescent="0.25">
      <c r="D115" s="10"/>
    </row>
    <row r="116" spans="1:33" x14ac:dyDescent="0.25">
      <c r="D116" s="10"/>
    </row>
    <row r="117" spans="1:33" x14ac:dyDescent="0.25">
      <c r="D117" s="10"/>
    </row>
    <row r="118" spans="1:33" x14ac:dyDescent="0.25">
      <c r="D118" s="10"/>
    </row>
    <row r="119" spans="1:33" x14ac:dyDescent="0.25">
      <c r="D119" s="10"/>
    </row>
    <row r="120" spans="1:33" x14ac:dyDescent="0.25">
      <c r="D120" s="10"/>
    </row>
    <row r="121" spans="1:33" x14ac:dyDescent="0.25">
      <c r="D121" s="10"/>
    </row>
    <row r="122" spans="1:33" x14ac:dyDescent="0.25">
      <c r="D122" s="10"/>
    </row>
    <row r="123" spans="1:33" x14ac:dyDescent="0.25">
      <c r="D123" s="10"/>
    </row>
    <row r="124" spans="1:33" x14ac:dyDescent="0.25">
      <c r="D124" s="10"/>
    </row>
    <row r="125" spans="1:33" x14ac:dyDescent="0.25">
      <c r="D125" s="10"/>
    </row>
    <row r="126" spans="1:33" x14ac:dyDescent="0.25">
      <c r="D126" s="10"/>
    </row>
    <row r="127" spans="1:33" x14ac:dyDescent="0.25">
      <c r="D127" s="10"/>
    </row>
    <row r="128" spans="1:33"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YrLyOKOm7vArdXKpKKcpWbRq294CodC0IZHKOok7OfWnrsakFs4CAB2p4MG76Iw6S9Wkm5iIFdSaBWjDjcEfw==" saltValue="Ey+PIzTsj65Ul9XADsBpbw==" spinCount="100000" sheet="1"/>
  <mergeCells count="60">
    <mergeCell ref="C96:G96"/>
    <mergeCell ref="C99:G99"/>
    <mergeCell ref="C100:G100"/>
    <mergeCell ref="C104:G104"/>
    <mergeCell ref="C105:G105"/>
    <mergeCell ref="C111:G111"/>
    <mergeCell ref="C89:G89"/>
    <mergeCell ref="C90:G90"/>
    <mergeCell ref="C91:G91"/>
    <mergeCell ref="C92:G92"/>
    <mergeCell ref="C93:G93"/>
    <mergeCell ref="C94:G94"/>
    <mergeCell ref="C83:G83"/>
    <mergeCell ref="C84:G84"/>
    <mergeCell ref="C85:G85"/>
    <mergeCell ref="C86:G86"/>
    <mergeCell ref="C87:G87"/>
    <mergeCell ref="C88:G88"/>
    <mergeCell ref="C77:G77"/>
    <mergeCell ref="C78:G78"/>
    <mergeCell ref="C79:G79"/>
    <mergeCell ref="C80:G80"/>
    <mergeCell ref="C81:G81"/>
    <mergeCell ref="C82:G82"/>
    <mergeCell ref="C71:G71"/>
    <mergeCell ref="C72:G72"/>
    <mergeCell ref="C73:G73"/>
    <mergeCell ref="C74:G74"/>
    <mergeCell ref="C75:G75"/>
    <mergeCell ref="C76:G76"/>
    <mergeCell ref="C51:G51"/>
    <mergeCell ref="C54:G54"/>
    <mergeCell ref="C55:G55"/>
    <mergeCell ref="C58:G58"/>
    <mergeCell ref="C69:G69"/>
    <mergeCell ref="C70:G70"/>
    <mergeCell ref="C37:G37"/>
    <mergeCell ref="C38:G38"/>
    <mergeCell ref="C42:G42"/>
    <mergeCell ref="C43:G43"/>
    <mergeCell ref="C47:G47"/>
    <mergeCell ref="C50:G50"/>
    <mergeCell ref="C26:G26"/>
    <mergeCell ref="C27:G27"/>
    <mergeCell ref="C30:G30"/>
    <mergeCell ref="C31:G31"/>
    <mergeCell ref="C32:G32"/>
    <mergeCell ref="C36:G36"/>
    <mergeCell ref="C14:G14"/>
    <mergeCell ref="C15:G15"/>
    <mergeCell ref="C18:G18"/>
    <mergeCell ref="C19:G19"/>
    <mergeCell ref="C22:G22"/>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C7C4-41F1-48E3-BD31-42F28CE672E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64</v>
      </c>
      <c r="C3" s="202" t="s">
        <v>65</v>
      </c>
      <c r="D3" s="200"/>
      <c r="E3" s="200"/>
      <c r="F3" s="200"/>
      <c r="G3" s="201"/>
      <c r="AC3" s="178" t="s">
        <v>206</v>
      </c>
      <c r="AG3" t="s">
        <v>209</v>
      </c>
    </row>
    <row r="4" spans="1:60" ht="25.05" customHeight="1" x14ac:dyDescent="0.25">
      <c r="A4" s="203" t="s">
        <v>9</v>
      </c>
      <c r="B4" s="204" t="s">
        <v>60</v>
      </c>
      <c r="C4" s="205" t="s">
        <v>66</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88</v>
      </c>
      <c r="C8" s="244" t="s">
        <v>142</v>
      </c>
      <c r="D8" s="229"/>
      <c r="E8" s="230"/>
      <c r="F8" s="231"/>
      <c r="G8" s="231">
        <f>SUMIF(AG9:AG46,"&lt;&gt;NOR",G9:G46)</f>
        <v>110438.1</v>
      </c>
      <c r="H8" s="231"/>
      <c r="I8" s="231">
        <f>SUM(I9:I46)</f>
        <v>25662</v>
      </c>
      <c r="J8" s="231"/>
      <c r="K8" s="231">
        <f>SUM(K9:K46)</f>
        <v>84776.1</v>
      </c>
      <c r="L8" s="231"/>
      <c r="M8" s="231">
        <f>SUM(M9:M46)</f>
        <v>133630.101</v>
      </c>
      <c r="N8" s="231"/>
      <c r="O8" s="231">
        <f>SUM(O9:O46)</f>
        <v>65.8</v>
      </c>
      <c r="P8" s="231"/>
      <c r="Q8" s="231">
        <f>SUM(Q9:Q46)</f>
        <v>0</v>
      </c>
      <c r="R8" s="231"/>
      <c r="S8" s="231"/>
      <c r="T8" s="232"/>
      <c r="U8" s="226"/>
      <c r="V8" s="226">
        <f>SUM(V9:V46)</f>
        <v>122.00999999999999</v>
      </c>
      <c r="W8" s="226"/>
      <c r="X8" s="226"/>
      <c r="AG8" t="s">
        <v>233</v>
      </c>
    </row>
    <row r="9" spans="1:60" ht="20.399999999999999" outlineLevel="1" x14ac:dyDescent="0.25">
      <c r="A9" s="233">
        <v>1</v>
      </c>
      <c r="B9" s="234" t="s">
        <v>390</v>
      </c>
      <c r="C9" s="245" t="s">
        <v>391</v>
      </c>
      <c r="D9" s="235" t="s">
        <v>280</v>
      </c>
      <c r="E9" s="236">
        <v>105.4</v>
      </c>
      <c r="F9" s="237">
        <v>114</v>
      </c>
      <c r="G9" s="238">
        <f>ROUND(E9*F9,2)</f>
        <v>12015.6</v>
      </c>
      <c r="H9" s="237">
        <v>0</v>
      </c>
      <c r="I9" s="238">
        <f>ROUND(E9*H9,2)</f>
        <v>0</v>
      </c>
      <c r="J9" s="237">
        <v>114</v>
      </c>
      <c r="K9" s="238">
        <f>ROUND(E9*J9,2)</f>
        <v>12015.6</v>
      </c>
      <c r="L9" s="238">
        <v>21</v>
      </c>
      <c r="M9" s="238">
        <f>G9*(1+L9/100)</f>
        <v>14538.876</v>
      </c>
      <c r="N9" s="238">
        <v>0</v>
      </c>
      <c r="O9" s="238">
        <f>ROUND(E9*N9,2)</f>
        <v>0</v>
      </c>
      <c r="P9" s="238">
        <v>0</v>
      </c>
      <c r="Q9" s="238">
        <f>ROUND(E9*P9,2)</f>
        <v>0</v>
      </c>
      <c r="R9" s="238" t="s">
        <v>281</v>
      </c>
      <c r="S9" s="238" t="s">
        <v>237</v>
      </c>
      <c r="T9" s="239" t="s">
        <v>282</v>
      </c>
      <c r="U9" s="222">
        <v>0.187</v>
      </c>
      <c r="V9" s="222">
        <f>ROUND(E9*U9,2)</f>
        <v>19.71</v>
      </c>
      <c r="W9" s="222"/>
      <c r="X9" s="222" t="s">
        <v>265</v>
      </c>
      <c r="Y9" s="213"/>
      <c r="Z9" s="213"/>
      <c r="AA9" s="213"/>
      <c r="AB9" s="213"/>
      <c r="AC9" s="213"/>
      <c r="AD9" s="213"/>
      <c r="AE9" s="213"/>
      <c r="AF9" s="213"/>
      <c r="AG9" s="213" t="s">
        <v>283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5">
      <c r="A10" s="220"/>
      <c r="B10" s="221"/>
      <c r="C10" s="265" t="s">
        <v>284</v>
      </c>
      <c r="D10" s="257"/>
      <c r="E10" s="257"/>
      <c r="F10" s="257"/>
      <c r="G10" s="257"/>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285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5">
      <c r="A11" s="220"/>
      <c r="B11" s="221"/>
      <c r="C11" s="247" t="s">
        <v>392</v>
      </c>
      <c r="D11" s="242"/>
      <c r="E11" s="242"/>
      <c r="F11" s="242"/>
      <c r="G11" s="24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241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20"/>
      <c r="B12" s="221"/>
      <c r="C12" s="266" t="s">
        <v>393</v>
      </c>
      <c r="D12" s="251"/>
      <c r="E12" s="252">
        <v>105.4</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288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0.399999999999999" outlineLevel="1" x14ac:dyDescent="0.25">
      <c r="A13" s="233">
        <v>2</v>
      </c>
      <c r="B13" s="234" t="s">
        <v>289</v>
      </c>
      <c r="C13" s="245" t="s">
        <v>290</v>
      </c>
      <c r="D13" s="235" t="s">
        <v>280</v>
      </c>
      <c r="E13" s="236">
        <v>105.4</v>
      </c>
      <c r="F13" s="237">
        <v>37.299999999999997</v>
      </c>
      <c r="G13" s="238">
        <f>ROUND(E13*F13,2)</f>
        <v>3931.42</v>
      </c>
      <c r="H13" s="237">
        <v>0</v>
      </c>
      <c r="I13" s="238">
        <f>ROUND(E13*H13,2)</f>
        <v>0</v>
      </c>
      <c r="J13" s="237">
        <v>37.299999999999997</v>
      </c>
      <c r="K13" s="238">
        <f>ROUND(E13*J13,2)</f>
        <v>3931.42</v>
      </c>
      <c r="L13" s="238">
        <v>21</v>
      </c>
      <c r="M13" s="238">
        <f>G13*(1+L13/100)</f>
        <v>4757.0181999999995</v>
      </c>
      <c r="N13" s="238">
        <v>0</v>
      </c>
      <c r="O13" s="238">
        <f>ROUND(E13*N13,2)</f>
        <v>0</v>
      </c>
      <c r="P13" s="238">
        <v>0</v>
      </c>
      <c r="Q13" s="238">
        <f>ROUND(E13*P13,2)</f>
        <v>0</v>
      </c>
      <c r="R13" s="238" t="s">
        <v>281</v>
      </c>
      <c r="S13" s="238" t="s">
        <v>237</v>
      </c>
      <c r="T13" s="239" t="s">
        <v>282</v>
      </c>
      <c r="U13" s="222">
        <v>5.8000000000000003E-2</v>
      </c>
      <c r="V13" s="222">
        <f>ROUND(E13*U13,2)</f>
        <v>6.11</v>
      </c>
      <c r="W13" s="222"/>
      <c r="X13" s="222" t="s">
        <v>265</v>
      </c>
      <c r="Y13" s="213"/>
      <c r="Z13" s="213"/>
      <c r="AA13" s="213"/>
      <c r="AB13" s="213"/>
      <c r="AC13" s="213"/>
      <c r="AD13" s="213"/>
      <c r="AE13" s="213"/>
      <c r="AF13" s="213"/>
      <c r="AG13" s="213" t="s">
        <v>283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20"/>
      <c r="B14" s="221"/>
      <c r="C14" s="265" t="s">
        <v>284</v>
      </c>
      <c r="D14" s="257"/>
      <c r="E14" s="257"/>
      <c r="F14" s="257"/>
      <c r="G14" s="257"/>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285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33">
        <v>3</v>
      </c>
      <c r="B15" s="234" t="s">
        <v>394</v>
      </c>
      <c r="C15" s="245" t="s">
        <v>395</v>
      </c>
      <c r="D15" s="235" t="s">
        <v>280</v>
      </c>
      <c r="E15" s="236">
        <v>82.8</v>
      </c>
      <c r="F15" s="237">
        <v>211</v>
      </c>
      <c r="G15" s="238">
        <f>ROUND(E15*F15,2)</f>
        <v>17470.8</v>
      </c>
      <c r="H15" s="237">
        <v>0</v>
      </c>
      <c r="I15" s="238">
        <f>ROUND(E15*H15,2)</f>
        <v>0</v>
      </c>
      <c r="J15" s="237">
        <v>211</v>
      </c>
      <c r="K15" s="238">
        <f>ROUND(E15*J15,2)</f>
        <v>17470.8</v>
      </c>
      <c r="L15" s="238">
        <v>21</v>
      </c>
      <c r="M15" s="238">
        <f>G15*(1+L15/100)</f>
        <v>21139.667999999998</v>
      </c>
      <c r="N15" s="238">
        <v>0</v>
      </c>
      <c r="O15" s="238">
        <f>ROUND(E15*N15,2)</f>
        <v>0</v>
      </c>
      <c r="P15" s="238">
        <v>0</v>
      </c>
      <c r="Q15" s="238">
        <f>ROUND(E15*P15,2)</f>
        <v>0</v>
      </c>
      <c r="R15" s="238" t="s">
        <v>281</v>
      </c>
      <c r="S15" s="238" t="s">
        <v>237</v>
      </c>
      <c r="T15" s="239" t="s">
        <v>282</v>
      </c>
      <c r="U15" s="222">
        <v>0.2</v>
      </c>
      <c r="V15" s="222">
        <f>ROUND(E15*U15,2)</f>
        <v>16.559999999999999</v>
      </c>
      <c r="W15" s="222"/>
      <c r="X15" s="222" t="s">
        <v>265</v>
      </c>
      <c r="Y15" s="213"/>
      <c r="Z15" s="213"/>
      <c r="AA15" s="213"/>
      <c r="AB15" s="213"/>
      <c r="AC15" s="213"/>
      <c r="AD15" s="213"/>
      <c r="AE15" s="213"/>
      <c r="AF15" s="213"/>
      <c r="AG15" s="213" t="s">
        <v>283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1" outlineLevel="1" x14ac:dyDescent="0.25">
      <c r="A16" s="220"/>
      <c r="B16" s="221"/>
      <c r="C16" s="265" t="s">
        <v>396</v>
      </c>
      <c r="D16" s="257"/>
      <c r="E16" s="257"/>
      <c r="F16" s="257"/>
      <c r="G16" s="257"/>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41"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213"/>
      <c r="BC16" s="213"/>
      <c r="BD16" s="213"/>
      <c r="BE16" s="213"/>
      <c r="BF16" s="213"/>
      <c r="BG16" s="213"/>
      <c r="BH16" s="213"/>
    </row>
    <row r="17" spans="1:60" outlineLevel="1" x14ac:dyDescent="0.25">
      <c r="A17" s="220"/>
      <c r="B17" s="221"/>
      <c r="C17" s="247" t="s">
        <v>392</v>
      </c>
      <c r="D17" s="242"/>
      <c r="E17" s="242"/>
      <c r="F17" s="242"/>
      <c r="G17" s="24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241</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5">
      <c r="A18" s="220"/>
      <c r="B18" s="221"/>
      <c r="C18" s="266" t="s">
        <v>397</v>
      </c>
      <c r="D18" s="251"/>
      <c r="E18" s="252">
        <v>82.8</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288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33">
        <v>4</v>
      </c>
      <c r="B19" s="234" t="s">
        <v>300</v>
      </c>
      <c r="C19" s="245" t="s">
        <v>301</v>
      </c>
      <c r="D19" s="235" t="s">
        <v>280</v>
      </c>
      <c r="E19" s="236">
        <v>188.2</v>
      </c>
      <c r="F19" s="237">
        <v>96.6</v>
      </c>
      <c r="G19" s="238">
        <f>ROUND(E19*F19,2)</f>
        <v>18180.12</v>
      </c>
      <c r="H19" s="237">
        <v>0</v>
      </c>
      <c r="I19" s="238">
        <f>ROUND(E19*H19,2)</f>
        <v>0</v>
      </c>
      <c r="J19" s="237">
        <v>96.6</v>
      </c>
      <c r="K19" s="238">
        <f>ROUND(E19*J19,2)</f>
        <v>18180.12</v>
      </c>
      <c r="L19" s="238">
        <v>21</v>
      </c>
      <c r="M19" s="238">
        <f>G19*(1+L19/100)</f>
        <v>21997.945199999998</v>
      </c>
      <c r="N19" s="238">
        <v>0</v>
      </c>
      <c r="O19" s="238">
        <f>ROUND(E19*N19,2)</f>
        <v>0</v>
      </c>
      <c r="P19" s="238">
        <v>0</v>
      </c>
      <c r="Q19" s="238">
        <f>ROUND(E19*P19,2)</f>
        <v>0</v>
      </c>
      <c r="R19" s="238" t="s">
        <v>281</v>
      </c>
      <c r="S19" s="238" t="s">
        <v>237</v>
      </c>
      <c r="T19" s="239" t="s">
        <v>282</v>
      </c>
      <c r="U19" s="222">
        <v>1.0999999999999999E-2</v>
      </c>
      <c r="V19" s="222">
        <f>ROUND(E19*U19,2)</f>
        <v>2.0699999999999998</v>
      </c>
      <c r="W19" s="222"/>
      <c r="X19" s="222" t="s">
        <v>265</v>
      </c>
      <c r="Y19" s="213"/>
      <c r="Z19" s="213"/>
      <c r="AA19" s="213"/>
      <c r="AB19" s="213"/>
      <c r="AC19" s="213"/>
      <c r="AD19" s="213"/>
      <c r="AE19" s="213"/>
      <c r="AF19" s="213"/>
      <c r="AG19" s="213" t="s">
        <v>283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5">
      <c r="A20" s="220"/>
      <c r="B20" s="221"/>
      <c r="C20" s="265" t="s">
        <v>302</v>
      </c>
      <c r="D20" s="257"/>
      <c r="E20" s="257"/>
      <c r="F20" s="257"/>
      <c r="G20" s="257"/>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5">
      <c r="A21" s="220"/>
      <c r="B21" s="221"/>
      <c r="C21" s="247" t="s">
        <v>392</v>
      </c>
      <c r="D21" s="242"/>
      <c r="E21" s="242"/>
      <c r="F21" s="242"/>
      <c r="G21" s="24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241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5">
      <c r="A22" s="220"/>
      <c r="B22" s="221"/>
      <c r="C22" s="247" t="s">
        <v>303</v>
      </c>
      <c r="D22" s="242"/>
      <c r="E22" s="242"/>
      <c r="F22" s="242"/>
      <c r="G22" s="24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241</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20"/>
      <c r="B23" s="221"/>
      <c r="C23" s="266" t="s">
        <v>397</v>
      </c>
      <c r="D23" s="251"/>
      <c r="E23" s="252">
        <v>82.8</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288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20"/>
      <c r="B24" s="221"/>
      <c r="C24" s="266" t="s">
        <v>393</v>
      </c>
      <c r="D24" s="251"/>
      <c r="E24" s="252">
        <v>105.4</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288</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0.399999999999999" outlineLevel="1" x14ac:dyDescent="0.25">
      <c r="A25" s="233">
        <v>5</v>
      </c>
      <c r="B25" s="234" t="s">
        <v>305</v>
      </c>
      <c r="C25" s="245" t="s">
        <v>306</v>
      </c>
      <c r="D25" s="235" t="s">
        <v>280</v>
      </c>
      <c r="E25" s="236">
        <v>188.2</v>
      </c>
      <c r="F25" s="237">
        <v>16.3</v>
      </c>
      <c r="G25" s="238">
        <f>ROUND(E25*F25,2)</f>
        <v>3067.66</v>
      </c>
      <c r="H25" s="237">
        <v>0</v>
      </c>
      <c r="I25" s="238">
        <f>ROUND(E25*H25,2)</f>
        <v>0</v>
      </c>
      <c r="J25" s="237">
        <v>16.3</v>
      </c>
      <c r="K25" s="238">
        <f>ROUND(E25*J25,2)</f>
        <v>3067.66</v>
      </c>
      <c r="L25" s="238">
        <v>21</v>
      </c>
      <c r="M25" s="238">
        <f>G25*(1+L25/100)</f>
        <v>3711.8685999999998</v>
      </c>
      <c r="N25" s="238">
        <v>0</v>
      </c>
      <c r="O25" s="238">
        <f>ROUND(E25*N25,2)</f>
        <v>0</v>
      </c>
      <c r="P25" s="238">
        <v>0</v>
      </c>
      <c r="Q25" s="238">
        <f>ROUND(E25*P25,2)</f>
        <v>0</v>
      </c>
      <c r="R25" s="238" t="s">
        <v>281</v>
      </c>
      <c r="S25" s="238" t="s">
        <v>237</v>
      </c>
      <c r="T25" s="239" t="s">
        <v>282</v>
      </c>
      <c r="U25" s="222">
        <v>8.9999999999999993E-3</v>
      </c>
      <c r="V25" s="222">
        <f>ROUND(E25*U25,2)</f>
        <v>1.69</v>
      </c>
      <c r="W25" s="222"/>
      <c r="X25" s="222" t="s">
        <v>265</v>
      </c>
      <c r="Y25" s="213"/>
      <c r="Z25" s="213"/>
      <c r="AA25" s="213"/>
      <c r="AB25" s="213"/>
      <c r="AC25" s="213"/>
      <c r="AD25" s="213"/>
      <c r="AE25" s="213"/>
      <c r="AF25" s="213"/>
      <c r="AG25" s="213" t="s">
        <v>283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5">
      <c r="A26" s="220"/>
      <c r="B26" s="221"/>
      <c r="C26" s="246" t="s">
        <v>392</v>
      </c>
      <c r="D26" s="240"/>
      <c r="E26" s="240"/>
      <c r="F26" s="240"/>
      <c r="G26" s="240"/>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241</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5">
      <c r="A27" s="220"/>
      <c r="B27" s="221"/>
      <c r="C27" s="247" t="s">
        <v>307</v>
      </c>
      <c r="D27" s="242"/>
      <c r="E27" s="242"/>
      <c r="F27" s="242"/>
      <c r="G27" s="24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241</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5">
      <c r="A28" s="220"/>
      <c r="B28" s="221"/>
      <c r="C28" s="247" t="s">
        <v>308</v>
      </c>
      <c r="D28" s="242"/>
      <c r="E28" s="242"/>
      <c r="F28" s="242"/>
      <c r="G28" s="242"/>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241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5">
      <c r="A29" s="220"/>
      <c r="B29" s="221"/>
      <c r="C29" s="266" t="s">
        <v>398</v>
      </c>
      <c r="D29" s="251"/>
      <c r="E29" s="252">
        <v>82.8</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288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5">
      <c r="A30" s="220"/>
      <c r="B30" s="221"/>
      <c r="C30" s="266" t="s">
        <v>399</v>
      </c>
      <c r="D30" s="251"/>
      <c r="E30" s="252">
        <v>105.4</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288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5">
      <c r="A31" s="233">
        <v>6</v>
      </c>
      <c r="B31" s="234" t="s">
        <v>400</v>
      </c>
      <c r="C31" s="245" t="s">
        <v>401</v>
      </c>
      <c r="D31" s="235" t="s">
        <v>280</v>
      </c>
      <c r="E31" s="236">
        <v>32.9</v>
      </c>
      <c r="F31" s="237">
        <v>835</v>
      </c>
      <c r="G31" s="238">
        <f>ROUND(E31*F31,2)</f>
        <v>27471.5</v>
      </c>
      <c r="H31" s="237">
        <v>0</v>
      </c>
      <c r="I31" s="238">
        <f>ROUND(E31*H31,2)</f>
        <v>0</v>
      </c>
      <c r="J31" s="237">
        <v>835</v>
      </c>
      <c r="K31" s="238">
        <f>ROUND(E31*J31,2)</f>
        <v>27471.5</v>
      </c>
      <c r="L31" s="238">
        <v>21</v>
      </c>
      <c r="M31" s="238">
        <f>G31*(1+L31/100)</f>
        <v>33240.514999999999</v>
      </c>
      <c r="N31" s="238">
        <v>0</v>
      </c>
      <c r="O31" s="238">
        <f>ROUND(E31*N31,2)</f>
        <v>0</v>
      </c>
      <c r="P31" s="238">
        <v>0</v>
      </c>
      <c r="Q31" s="238">
        <f>ROUND(E31*P31,2)</f>
        <v>0</v>
      </c>
      <c r="R31" s="238" t="s">
        <v>281</v>
      </c>
      <c r="S31" s="238" t="s">
        <v>237</v>
      </c>
      <c r="T31" s="239" t="s">
        <v>282</v>
      </c>
      <c r="U31" s="222">
        <v>2.1949999999999998</v>
      </c>
      <c r="V31" s="222">
        <f>ROUND(E31*U31,2)</f>
        <v>72.22</v>
      </c>
      <c r="W31" s="222"/>
      <c r="X31" s="222" t="s">
        <v>265</v>
      </c>
      <c r="Y31" s="213"/>
      <c r="Z31" s="213"/>
      <c r="AA31" s="213"/>
      <c r="AB31" s="213"/>
      <c r="AC31" s="213"/>
      <c r="AD31" s="213"/>
      <c r="AE31" s="213"/>
      <c r="AF31" s="213"/>
      <c r="AG31" s="213" t="s">
        <v>283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5">
      <c r="A32" s="220"/>
      <c r="B32" s="221"/>
      <c r="C32" s="265" t="s">
        <v>402</v>
      </c>
      <c r="D32" s="257"/>
      <c r="E32" s="257"/>
      <c r="F32" s="257"/>
      <c r="G32" s="257"/>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41" t="str">
        <f>C32</f>
        <v>sypaninou z vhodných hornin tř. 1 - 4 nebo materiálem, uloženým ve vzdálenosti do 30 m od vnějšího kraje objektu, pro jakoukoliv míru zhutnění,</v>
      </c>
      <c r="BB32" s="213"/>
      <c r="BC32" s="213"/>
      <c r="BD32" s="213"/>
      <c r="BE32" s="213"/>
      <c r="BF32" s="213"/>
      <c r="BG32" s="213"/>
      <c r="BH32" s="213"/>
    </row>
    <row r="33" spans="1:60" outlineLevel="1" x14ac:dyDescent="0.25">
      <c r="A33" s="220"/>
      <c r="B33" s="221"/>
      <c r="C33" s="247" t="s">
        <v>392</v>
      </c>
      <c r="D33" s="242"/>
      <c r="E33" s="242"/>
      <c r="F33" s="242"/>
      <c r="G33" s="24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241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5">
      <c r="A34" s="220"/>
      <c r="B34" s="221"/>
      <c r="C34" s="266" t="s">
        <v>403</v>
      </c>
      <c r="D34" s="251"/>
      <c r="E34" s="252">
        <v>32.9</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288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5">
      <c r="A35" s="233">
        <v>7</v>
      </c>
      <c r="B35" s="234" t="s">
        <v>311</v>
      </c>
      <c r="C35" s="245" t="s">
        <v>312</v>
      </c>
      <c r="D35" s="235" t="s">
        <v>313</v>
      </c>
      <c r="E35" s="236">
        <v>203</v>
      </c>
      <c r="F35" s="237">
        <v>13</v>
      </c>
      <c r="G35" s="238">
        <f>ROUND(E35*F35,2)</f>
        <v>2639</v>
      </c>
      <c r="H35" s="237">
        <v>0</v>
      </c>
      <c r="I35" s="238">
        <f>ROUND(E35*H35,2)</f>
        <v>0</v>
      </c>
      <c r="J35" s="237">
        <v>13</v>
      </c>
      <c r="K35" s="238">
        <f>ROUND(E35*J35,2)</f>
        <v>2639</v>
      </c>
      <c r="L35" s="238">
        <v>21</v>
      </c>
      <c r="M35" s="238">
        <f>G35*(1+L35/100)</f>
        <v>3193.19</v>
      </c>
      <c r="N35" s="238">
        <v>0</v>
      </c>
      <c r="O35" s="238">
        <f>ROUND(E35*N35,2)</f>
        <v>0</v>
      </c>
      <c r="P35" s="238">
        <v>0</v>
      </c>
      <c r="Q35" s="238">
        <f>ROUND(E35*P35,2)</f>
        <v>0</v>
      </c>
      <c r="R35" s="238" t="s">
        <v>281</v>
      </c>
      <c r="S35" s="238" t="s">
        <v>237</v>
      </c>
      <c r="T35" s="239" t="s">
        <v>282</v>
      </c>
      <c r="U35" s="222">
        <v>1.7999999999999999E-2</v>
      </c>
      <c r="V35" s="222">
        <f>ROUND(E35*U35,2)</f>
        <v>3.65</v>
      </c>
      <c r="W35" s="222"/>
      <c r="X35" s="222" t="s">
        <v>265</v>
      </c>
      <c r="Y35" s="213"/>
      <c r="Z35" s="213"/>
      <c r="AA35" s="213"/>
      <c r="AB35" s="213"/>
      <c r="AC35" s="213"/>
      <c r="AD35" s="213"/>
      <c r="AE35" s="213"/>
      <c r="AF35" s="213"/>
      <c r="AG35" s="213" t="s">
        <v>283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5">
      <c r="A36" s="220"/>
      <c r="B36" s="221"/>
      <c r="C36" s="265" t="s">
        <v>314</v>
      </c>
      <c r="D36" s="257"/>
      <c r="E36" s="257"/>
      <c r="F36" s="257"/>
      <c r="G36" s="257"/>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5">
      <c r="A37" s="220"/>
      <c r="B37" s="221"/>
      <c r="C37" s="247" t="s">
        <v>392</v>
      </c>
      <c r="D37" s="242"/>
      <c r="E37" s="242"/>
      <c r="F37" s="242"/>
      <c r="G37" s="24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241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5">
      <c r="A38" s="220"/>
      <c r="B38" s="221"/>
      <c r="C38" s="266" t="s">
        <v>404</v>
      </c>
      <c r="D38" s="251"/>
      <c r="E38" s="252">
        <v>203</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288</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5">
      <c r="A39" s="233">
        <v>8</v>
      </c>
      <c r="B39" s="234" t="s">
        <v>405</v>
      </c>
      <c r="C39" s="245" t="s">
        <v>406</v>
      </c>
      <c r="D39" s="235" t="s">
        <v>330</v>
      </c>
      <c r="E39" s="236">
        <v>65.8</v>
      </c>
      <c r="F39" s="237">
        <v>390</v>
      </c>
      <c r="G39" s="238">
        <f>ROUND(E39*F39,2)</f>
        <v>25662</v>
      </c>
      <c r="H39" s="237">
        <v>390</v>
      </c>
      <c r="I39" s="238">
        <f>ROUND(E39*H39,2)</f>
        <v>25662</v>
      </c>
      <c r="J39" s="237">
        <v>0</v>
      </c>
      <c r="K39" s="238">
        <f>ROUND(E39*J39,2)</f>
        <v>0</v>
      </c>
      <c r="L39" s="238">
        <v>21</v>
      </c>
      <c r="M39" s="238">
        <f>G39*(1+L39/100)</f>
        <v>31051.02</v>
      </c>
      <c r="N39" s="238">
        <v>1</v>
      </c>
      <c r="O39" s="238">
        <f>ROUND(E39*N39,2)</f>
        <v>65.8</v>
      </c>
      <c r="P39" s="238">
        <v>0</v>
      </c>
      <c r="Q39" s="238">
        <f>ROUND(E39*P39,2)</f>
        <v>0</v>
      </c>
      <c r="R39" s="238" t="s">
        <v>407</v>
      </c>
      <c r="S39" s="238" t="s">
        <v>237</v>
      </c>
      <c r="T39" s="239" t="s">
        <v>282</v>
      </c>
      <c r="U39" s="222">
        <v>0</v>
      </c>
      <c r="V39" s="222">
        <f>ROUND(E39*U39,2)</f>
        <v>0</v>
      </c>
      <c r="W39" s="222"/>
      <c r="X39" s="222" t="s">
        <v>376</v>
      </c>
      <c r="Y39" s="213"/>
      <c r="Z39" s="213"/>
      <c r="AA39" s="213"/>
      <c r="AB39" s="213"/>
      <c r="AC39" s="213"/>
      <c r="AD39" s="213"/>
      <c r="AE39" s="213"/>
      <c r="AF39" s="213"/>
      <c r="AG39" s="213" t="s">
        <v>377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5">
      <c r="A40" s="220"/>
      <c r="B40" s="221"/>
      <c r="C40" s="246" t="s">
        <v>392</v>
      </c>
      <c r="D40" s="240"/>
      <c r="E40" s="240"/>
      <c r="F40" s="240"/>
      <c r="G40" s="240"/>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241</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5">
      <c r="A41" s="220"/>
      <c r="B41" s="221"/>
      <c r="C41" s="247" t="s">
        <v>408</v>
      </c>
      <c r="D41" s="242"/>
      <c r="E41" s="242"/>
      <c r="F41" s="242"/>
      <c r="G41" s="24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241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5">
      <c r="A42" s="220"/>
      <c r="B42" s="221"/>
      <c r="C42" s="267" t="s">
        <v>331</v>
      </c>
      <c r="D42" s="253"/>
      <c r="E42" s="254"/>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288</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5">
      <c r="A43" s="220"/>
      <c r="B43" s="221"/>
      <c r="C43" s="268" t="s">
        <v>409</v>
      </c>
      <c r="D43" s="253"/>
      <c r="E43" s="254">
        <v>32.9</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288</v>
      </c>
      <c r="AH43" s="213">
        <v>2</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5">
      <c r="A44" s="220"/>
      <c r="B44" s="221"/>
      <c r="C44" s="269" t="s">
        <v>336</v>
      </c>
      <c r="D44" s="255"/>
      <c r="E44" s="256">
        <v>32.9</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288</v>
      </c>
      <c r="AH44" s="213">
        <v>3</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5">
      <c r="A45" s="220"/>
      <c r="B45" s="221"/>
      <c r="C45" s="267" t="s">
        <v>337</v>
      </c>
      <c r="D45" s="253"/>
      <c r="E45" s="254"/>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288</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5">
      <c r="A46" s="220"/>
      <c r="B46" s="221"/>
      <c r="C46" s="266" t="s">
        <v>410</v>
      </c>
      <c r="D46" s="251"/>
      <c r="E46" s="252">
        <v>65.8</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288</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x14ac:dyDescent="0.25">
      <c r="A47" s="227" t="s">
        <v>232</v>
      </c>
      <c r="B47" s="228" t="s">
        <v>145</v>
      </c>
      <c r="C47" s="244" t="s">
        <v>146</v>
      </c>
      <c r="D47" s="229"/>
      <c r="E47" s="230"/>
      <c r="F47" s="231"/>
      <c r="G47" s="231">
        <f>SUMIF(AG48:AG72,"&lt;&gt;NOR",G48:G72)</f>
        <v>254541.08000000002</v>
      </c>
      <c r="H47" s="231"/>
      <c r="I47" s="231">
        <f>SUM(I48:I72)</f>
        <v>142782</v>
      </c>
      <c r="J47" s="231"/>
      <c r="K47" s="231">
        <f>SUM(K48:K72)</f>
        <v>111759.07999999999</v>
      </c>
      <c r="L47" s="231"/>
      <c r="M47" s="231">
        <f>SUM(M48:M72)</f>
        <v>307994.70679999999</v>
      </c>
      <c r="N47" s="231"/>
      <c r="O47" s="231">
        <f>SUM(O48:O72)</f>
        <v>125.08000000000001</v>
      </c>
      <c r="P47" s="231"/>
      <c r="Q47" s="231">
        <f>SUM(Q48:Q72)</f>
        <v>0</v>
      </c>
      <c r="R47" s="231"/>
      <c r="S47" s="231"/>
      <c r="T47" s="232"/>
      <c r="U47" s="226"/>
      <c r="V47" s="226">
        <f>SUM(V48:V72)</f>
        <v>141.43</v>
      </c>
      <c r="W47" s="226"/>
      <c r="X47" s="226"/>
      <c r="AG47" t="s">
        <v>233</v>
      </c>
    </row>
    <row r="48" spans="1:60" outlineLevel="1" x14ac:dyDescent="0.25">
      <c r="A48" s="233">
        <v>9</v>
      </c>
      <c r="B48" s="234" t="s">
        <v>411</v>
      </c>
      <c r="C48" s="245" t="s">
        <v>412</v>
      </c>
      <c r="D48" s="235" t="s">
        <v>280</v>
      </c>
      <c r="E48" s="236">
        <v>9.1999999999999993</v>
      </c>
      <c r="F48" s="237">
        <v>1407</v>
      </c>
      <c r="G48" s="238">
        <f>ROUND(E48*F48,2)</f>
        <v>12944.4</v>
      </c>
      <c r="H48" s="237">
        <v>891.16</v>
      </c>
      <c r="I48" s="238">
        <f>ROUND(E48*H48,2)</f>
        <v>8198.67</v>
      </c>
      <c r="J48" s="237">
        <v>515.84</v>
      </c>
      <c r="K48" s="238">
        <f>ROUND(E48*J48,2)</f>
        <v>4745.7299999999996</v>
      </c>
      <c r="L48" s="238">
        <v>21</v>
      </c>
      <c r="M48" s="238">
        <f>G48*(1+L48/100)</f>
        <v>15662.723999999998</v>
      </c>
      <c r="N48" s="238">
        <v>2.16</v>
      </c>
      <c r="O48" s="238">
        <f>ROUND(E48*N48,2)</f>
        <v>19.87</v>
      </c>
      <c r="P48" s="238">
        <v>0</v>
      </c>
      <c r="Q48" s="238">
        <f>ROUND(E48*P48,2)</f>
        <v>0</v>
      </c>
      <c r="R48" s="238" t="s">
        <v>318</v>
      </c>
      <c r="S48" s="238" t="s">
        <v>237</v>
      </c>
      <c r="T48" s="239" t="s">
        <v>282</v>
      </c>
      <c r="U48" s="222">
        <v>1.085</v>
      </c>
      <c r="V48" s="222">
        <f>ROUND(E48*U48,2)</f>
        <v>9.98</v>
      </c>
      <c r="W48" s="222"/>
      <c r="X48" s="222" t="s">
        <v>265</v>
      </c>
      <c r="Y48" s="213"/>
      <c r="Z48" s="213"/>
      <c r="AA48" s="213"/>
      <c r="AB48" s="213"/>
      <c r="AC48" s="213"/>
      <c r="AD48" s="213"/>
      <c r="AE48" s="213"/>
      <c r="AF48" s="213"/>
      <c r="AG48" s="213" t="s">
        <v>283</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5">
      <c r="A49" s="220"/>
      <c r="B49" s="221"/>
      <c r="C49" s="246" t="s">
        <v>413</v>
      </c>
      <c r="D49" s="240"/>
      <c r="E49" s="240"/>
      <c r="F49" s="240"/>
      <c r="G49" s="240"/>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241</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5">
      <c r="A50" s="220"/>
      <c r="B50" s="221"/>
      <c r="C50" s="266" t="s">
        <v>414</v>
      </c>
      <c r="D50" s="251"/>
      <c r="E50" s="252">
        <v>9.1999999999999993</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288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5">
      <c r="A51" s="233">
        <v>10</v>
      </c>
      <c r="B51" s="234" t="s">
        <v>415</v>
      </c>
      <c r="C51" s="245" t="s">
        <v>416</v>
      </c>
      <c r="D51" s="235" t="s">
        <v>280</v>
      </c>
      <c r="E51" s="236">
        <v>9.1999999999999993</v>
      </c>
      <c r="F51" s="237">
        <v>2425</v>
      </c>
      <c r="G51" s="238">
        <f>ROUND(E51*F51,2)</f>
        <v>22310</v>
      </c>
      <c r="H51" s="237">
        <v>2148.4299999999998</v>
      </c>
      <c r="I51" s="238">
        <f>ROUND(E51*H51,2)</f>
        <v>19765.560000000001</v>
      </c>
      <c r="J51" s="237">
        <v>276.57</v>
      </c>
      <c r="K51" s="238">
        <f>ROUND(E51*J51,2)</f>
        <v>2544.44</v>
      </c>
      <c r="L51" s="238">
        <v>21</v>
      </c>
      <c r="M51" s="238">
        <f>G51*(1+L51/100)</f>
        <v>26995.1</v>
      </c>
      <c r="N51" s="238">
        <v>2.5249999999999999</v>
      </c>
      <c r="O51" s="238">
        <f>ROUND(E51*N51,2)</f>
        <v>23.23</v>
      </c>
      <c r="P51" s="238">
        <v>0</v>
      </c>
      <c r="Q51" s="238">
        <f>ROUND(E51*P51,2)</f>
        <v>0</v>
      </c>
      <c r="R51" s="238" t="s">
        <v>322</v>
      </c>
      <c r="S51" s="238" t="s">
        <v>237</v>
      </c>
      <c r="T51" s="239" t="s">
        <v>282</v>
      </c>
      <c r="U51" s="222">
        <v>0.47699999999999998</v>
      </c>
      <c r="V51" s="222">
        <f>ROUND(E51*U51,2)</f>
        <v>4.3899999999999997</v>
      </c>
      <c r="W51" s="222"/>
      <c r="X51" s="222" t="s">
        <v>265</v>
      </c>
      <c r="Y51" s="213"/>
      <c r="Z51" s="213"/>
      <c r="AA51" s="213"/>
      <c r="AB51" s="213"/>
      <c r="AC51" s="213"/>
      <c r="AD51" s="213"/>
      <c r="AE51" s="213"/>
      <c r="AF51" s="213"/>
      <c r="AG51" s="213" t="s">
        <v>283</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5">
      <c r="A52" s="220"/>
      <c r="B52" s="221"/>
      <c r="C52" s="265" t="s">
        <v>417</v>
      </c>
      <c r="D52" s="257"/>
      <c r="E52" s="257"/>
      <c r="F52" s="257"/>
      <c r="G52" s="257"/>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285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5">
      <c r="A53" s="220"/>
      <c r="B53" s="221"/>
      <c r="C53" s="247" t="s">
        <v>413</v>
      </c>
      <c r="D53" s="242"/>
      <c r="E53" s="242"/>
      <c r="F53" s="242"/>
      <c r="G53" s="242"/>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241</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5">
      <c r="A54" s="220"/>
      <c r="B54" s="221"/>
      <c r="C54" s="266" t="s">
        <v>418</v>
      </c>
      <c r="D54" s="251"/>
      <c r="E54" s="252">
        <v>9.1999999999999993</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288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0.399999999999999" outlineLevel="1" x14ac:dyDescent="0.25">
      <c r="A55" s="233">
        <v>11</v>
      </c>
      <c r="B55" s="234" t="s">
        <v>419</v>
      </c>
      <c r="C55" s="245" t="s">
        <v>420</v>
      </c>
      <c r="D55" s="235" t="s">
        <v>280</v>
      </c>
      <c r="E55" s="236">
        <v>31.5</v>
      </c>
      <c r="F55" s="237">
        <v>2965</v>
      </c>
      <c r="G55" s="238">
        <f>ROUND(E55*F55,2)</f>
        <v>93397.5</v>
      </c>
      <c r="H55" s="237">
        <v>2687.44</v>
      </c>
      <c r="I55" s="238">
        <f>ROUND(E55*H55,2)</f>
        <v>84654.36</v>
      </c>
      <c r="J55" s="237">
        <v>277.56</v>
      </c>
      <c r="K55" s="238">
        <f>ROUND(E55*J55,2)</f>
        <v>8743.14</v>
      </c>
      <c r="L55" s="238">
        <v>21</v>
      </c>
      <c r="M55" s="238">
        <f>G55*(1+L55/100)</f>
        <v>113010.97499999999</v>
      </c>
      <c r="N55" s="238">
        <v>2.5249999999999999</v>
      </c>
      <c r="O55" s="238">
        <f>ROUND(E55*N55,2)</f>
        <v>79.540000000000006</v>
      </c>
      <c r="P55" s="238">
        <v>0</v>
      </c>
      <c r="Q55" s="238">
        <f>ROUND(E55*P55,2)</f>
        <v>0</v>
      </c>
      <c r="R55" s="238" t="s">
        <v>322</v>
      </c>
      <c r="S55" s="238" t="s">
        <v>237</v>
      </c>
      <c r="T55" s="239" t="s">
        <v>282</v>
      </c>
      <c r="U55" s="222">
        <v>0.48</v>
      </c>
      <c r="V55" s="222">
        <f>ROUND(E55*U55,2)</f>
        <v>15.12</v>
      </c>
      <c r="W55" s="222"/>
      <c r="X55" s="222" t="s">
        <v>265</v>
      </c>
      <c r="Y55" s="213"/>
      <c r="Z55" s="213"/>
      <c r="AA55" s="213"/>
      <c r="AB55" s="213"/>
      <c r="AC55" s="213"/>
      <c r="AD55" s="213"/>
      <c r="AE55" s="213"/>
      <c r="AF55" s="213"/>
      <c r="AG55" s="213" t="s">
        <v>283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5">
      <c r="A56" s="220"/>
      <c r="B56" s="221"/>
      <c r="C56" s="265" t="s">
        <v>421</v>
      </c>
      <c r="D56" s="257"/>
      <c r="E56" s="257"/>
      <c r="F56" s="257"/>
      <c r="G56" s="257"/>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5">
      <c r="A57" s="220"/>
      <c r="B57" s="221"/>
      <c r="C57" s="247" t="s">
        <v>413</v>
      </c>
      <c r="D57" s="242"/>
      <c r="E57" s="242"/>
      <c r="F57" s="242"/>
      <c r="G57" s="24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241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5">
      <c r="A58" s="220"/>
      <c r="B58" s="221"/>
      <c r="C58" s="266" t="s">
        <v>422</v>
      </c>
      <c r="D58" s="251"/>
      <c r="E58" s="252">
        <v>31.5</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288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5">
      <c r="A59" s="233">
        <v>12</v>
      </c>
      <c r="B59" s="234" t="s">
        <v>423</v>
      </c>
      <c r="C59" s="245" t="s">
        <v>424</v>
      </c>
      <c r="D59" s="235" t="s">
        <v>313</v>
      </c>
      <c r="E59" s="236">
        <v>109.2</v>
      </c>
      <c r="F59" s="237">
        <v>123.5</v>
      </c>
      <c r="G59" s="238">
        <f>ROUND(E59*F59,2)</f>
        <v>13486.2</v>
      </c>
      <c r="H59" s="237">
        <v>0</v>
      </c>
      <c r="I59" s="238">
        <f>ROUND(E59*H59,2)</f>
        <v>0</v>
      </c>
      <c r="J59" s="237">
        <v>123.5</v>
      </c>
      <c r="K59" s="238">
        <f>ROUND(E59*J59,2)</f>
        <v>13486.2</v>
      </c>
      <c r="L59" s="238">
        <v>21</v>
      </c>
      <c r="M59" s="238">
        <f>G59*(1+L59/100)</f>
        <v>16318.302</v>
      </c>
      <c r="N59" s="238">
        <v>0</v>
      </c>
      <c r="O59" s="238">
        <f>ROUND(E59*N59,2)</f>
        <v>0</v>
      </c>
      <c r="P59" s="238">
        <v>0</v>
      </c>
      <c r="Q59" s="238">
        <f>ROUND(E59*P59,2)</f>
        <v>0</v>
      </c>
      <c r="R59" s="238" t="s">
        <v>322</v>
      </c>
      <c r="S59" s="238" t="s">
        <v>237</v>
      </c>
      <c r="T59" s="239" t="s">
        <v>282</v>
      </c>
      <c r="U59" s="222">
        <v>0.32</v>
      </c>
      <c r="V59" s="222">
        <f>ROUND(E59*U59,2)</f>
        <v>34.94</v>
      </c>
      <c r="W59" s="222"/>
      <c r="X59" s="222" t="s">
        <v>265</v>
      </c>
      <c r="Y59" s="213"/>
      <c r="Z59" s="213"/>
      <c r="AA59" s="213"/>
      <c r="AB59" s="213"/>
      <c r="AC59" s="213"/>
      <c r="AD59" s="213"/>
      <c r="AE59" s="213"/>
      <c r="AF59" s="213"/>
      <c r="AG59" s="213" t="s">
        <v>283</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1" outlineLevel="1" x14ac:dyDescent="0.25">
      <c r="A60" s="220"/>
      <c r="B60" s="221"/>
      <c r="C60" s="265" t="s">
        <v>425</v>
      </c>
      <c r="D60" s="257"/>
      <c r="E60" s="257"/>
      <c r="F60" s="257"/>
      <c r="G60" s="257"/>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41" t="str">
        <f>C60</f>
        <v>bednění svislé nebo šikmé (odkloněné), půdorysně přímé nebo zalomené, stěn základových patek ve volných nebo zapažených jámách, rýhách, šachtách, včetně případných vzpěr,</v>
      </c>
      <c r="BB60" s="213"/>
      <c r="BC60" s="213"/>
      <c r="BD60" s="213"/>
      <c r="BE60" s="213"/>
      <c r="BF60" s="213"/>
      <c r="BG60" s="213"/>
      <c r="BH60" s="213"/>
    </row>
    <row r="61" spans="1:60" outlineLevel="1" x14ac:dyDescent="0.25">
      <c r="A61" s="220"/>
      <c r="B61" s="221"/>
      <c r="C61" s="247" t="s">
        <v>413</v>
      </c>
      <c r="D61" s="242"/>
      <c r="E61" s="242"/>
      <c r="F61" s="242"/>
      <c r="G61" s="24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241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5">
      <c r="A62" s="220"/>
      <c r="B62" s="221"/>
      <c r="C62" s="266" t="s">
        <v>426</v>
      </c>
      <c r="D62" s="251"/>
      <c r="E62" s="252">
        <v>109.2</v>
      </c>
      <c r="F62" s="222"/>
      <c r="G62" s="222"/>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288</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5">
      <c r="A63" s="233">
        <v>13</v>
      </c>
      <c r="B63" s="234" t="s">
        <v>427</v>
      </c>
      <c r="C63" s="245" t="s">
        <v>428</v>
      </c>
      <c r="D63" s="235" t="s">
        <v>313</v>
      </c>
      <c r="E63" s="236">
        <v>109.2</v>
      </c>
      <c r="F63" s="237">
        <v>642</v>
      </c>
      <c r="G63" s="238">
        <f>ROUND(E63*F63,2)</f>
        <v>70106.399999999994</v>
      </c>
      <c r="H63" s="237">
        <v>17.13</v>
      </c>
      <c r="I63" s="238">
        <f>ROUND(E63*H63,2)</f>
        <v>1870.6</v>
      </c>
      <c r="J63" s="237">
        <v>624.87</v>
      </c>
      <c r="K63" s="238">
        <f>ROUND(E63*J63,2)</f>
        <v>68235.8</v>
      </c>
      <c r="L63" s="238">
        <v>21</v>
      </c>
      <c r="M63" s="238">
        <f>G63*(1+L63/100)</f>
        <v>84828.743999999992</v>
      </c>
      <c r="N63" s="238">
        <v>2.0000000000000001E-4</v>
      </c>
      <c r="O63" s="238">
        <f>ROUND(E63*N63,2)</f>
        <v>0.02</v>
      </c>
      <c r="P63" s="238">
        <v>0</v>
      </c>
      <c r="Q63" s="238">
        <f>ROUND(E63*P63,2)</f>
        <v>0</v>
      </c>
      <c r="R63" s="238" t="s">
        <v>429</v>
      </c>
      <c r="S63" s="238" t="s">
        <v>237</v>
      </c>
      <c r="T63" s="239" t="s">
        <v>282</v>
      </c>
      <c r="U63" s="222">
        <v>0.45</v>
      </c>
      <c r="V63" s="222">
        <f>ROUND(E63*U63,2)</f>
        <v>49.14</v>
      </c>
      <c r="W63" s="222"/>
      <c r="X63" s="222" t="s">
        <v>265</v>
      </c>
      <c r="Y63" s="213"/>
      <c r="Z63" s="213"/>
      <c r="AA63" s="213"/>
      <c r="AB63" s="213"/>
      <c r="AC63" s="213"/>
      <c r="AD63" s="213"/>
      <c r="AE63" s="213"/>
      <c r="AF63" s="213"/>
      <c r="AG63" s="213" t="s">
        <v>283</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5">
      <c r="A64" s="220"/>
      <c r="B64" s="221"/>
      <c r="C64" s="246" t="s">
        <v>413</v>
      </c>
      <c r="D64" s="240"/>
      <c r="E64" s="240"/>
      <c r="F64" s="240"/>
      <c r="G64" s="240"/>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241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5">
      <c r="A65" s="220"/>
      <c r="B65" s="221"/>
      <c r="C65" s="266" t="s">
        <v>426</v>
      </c>
      <c r="D65" s="251"/>
      <c r="E65" s="252">
        <v>109.2</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288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5">
      <c r="A66" s="233">
        <v>14</v>
      </c>
      <c r="B66" s="234" t="s">
        <v>430</v>
      </c>
      <c r="C66" s="245" t="s">
        <v>431</v>
      </c>
      <c r="D66" s="235" t="s">
        <v>330</v>
      </c>
      <c r="E66" s="236">
        <v>1.08396</v>
      </c>
      <c r="F66" s="237">
        <v>37620</v>
      </c>
      <c r="G66" s="238">
        <f>ROUND(E66*F66,2)</f>
        <v>40778.58</v>
      </c>
      <c r="H66" s="237">
        <v>25519.53</v>
      </c>
      <c r="I66" s="238">
        <f>ROUND(E66*H66,2)</f>
        <v>27662.15</v>
      </c>
      <c r="J66" s="237">
        <v>12100.47</v>
      </c>
      <c r="K66" s="238">
        <f>ROUND(E66*J66,2)</f>
        <v>13116.43</v>
      </c>
      <c r="L66" s="238">
        <v>21</v>
      </c>
      <c r="M66" s="238">
        <f>G66*(1+L66/100)</f>
        <v>49342.0818</v>
      </c>
      <c r="N66" s="238">
        <v>1.0211600000000001</v>
      </c>
      <c r="O66" s="238">
        <f>ROUND(E66*N66,2)</f>
        <v>1.1100000000000001</v>
      </c>
      <c r="P66" s="238">
        <v>0</v>
      </c>
      <c r="Q66" s="238">
        <f>ROUND(E66*P66,2)</f>
        <v>0</v>
      </c>
      <c r="R66" s="238" t="s">
        <v>322</v>
      </c>
      <c r="S66" s="238" t="s">
        <v>237</v>
      </c>
      <c r="T66" s="239" t="s">
        <v>282</v>
      </c>
      <c r="U66" s="222">
        <v>23.530999999999999</v>
      </c>
      <c r="V66" s="222">
        <f>ROUND(E66*U66,2)</f>
        <v>25.51</v>
      </c>
      <c r="W66" s="222"/>
      <c r="X66" s="222" t="s">
        <v>265</v>
      </c>
      <c r="Y66" s="213"/>
      <c r="Z66" s="213"/>
      <c r="AA66" s="213"/>
      <c r="AB66" s="213"/>
      <c r="AC66" s="213"/>
      <c r="AD66" s="213"/>
      <c r="AE66" s="213"/>
      <c r="AF66" s="213"/>
      <c r="AG66" s="213" t="s">
        <v>283</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5">
      <c r="A67" s="220"/>
      <c r="B67" s="221"/>
      <c r="C67" s="265" t="s">
        <v>432</v>
      </c>
      <c r="D67" s="257"/>
      <c r="E67" s="257"/>
      <c r="F67" s="257"/>
      <c r="G67" s="257"/>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285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5">
      <c r="A68" s="220"/>
      <c r="B68" s="221"/>
      <c r="C68" s="247" t="s">
        <v>433</v>
      </c>
      <c r="D68" s="242"/>
      <c r="E68" s="242"/>
      <c r="F68" s="242"/>
      <c r="G68" s="24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241</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5">
      <c r="A69" s="220"/>
      <c r="B69" s="221"/>
      <c r="C69" s="247" t="s">
        <v>434</v>
      </c>
      <c r="D69" s="242"/>
      <c r="E69" s="242"/>
      <c r="F69" s="242"/>
      <c r="G69" s="24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241</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5">
      <c r="A70" s="220"/>
      <c r="B70" s="221"/>
      <c r="C70" s="266" t="s">
        <v>435</v>
      </c>
      <c r="D70" s="251"/>
      <c r="E70" s="252">
        <v>1.08396</v>
      </c>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288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5">
      <c r="A71" s="233">
        <v>15</v>
      </c>
      <c r="B71" s="234" t="s">
        <v>436</v>
      </c>
      <c r="C71" s="245" t="s">
        <v>437</v>
      </c>
      <c r="D71" s="235" t="s">
        <v>438</v>
      </c>
      <c r="E71" s="236">
        <v>3</v>
      </c>
      <c r="F71" s="237">
        <v>506</v>
      </c>
      <c r="G71" s="238">
        <f>ROUND(E71*F71,2)</f>
        <v>1518</v>
      </c>
      <c r="H71" s="237">
        <v>210.22</v>
      </c>
      <c r="I71" s="238">
        <f>ROUND(E71*H71,2)</f>
        <v>630.66</v>
      </c>
      <c r="J71" s="237">
        <v>295.77999999999997</v>
      </c>
      <c r="K71" s="238">
        <f>ROUND(E71*J71,2)</f>
        <v>887.34</v>
      </c>
      <c r="L71" s="238">
        <v>21</v>
      </c>
      <c r="M71" s="238">
        <f>G71*(1+L71/100)</f>
        <v>1836.78</v>
      </c>
      <c r="N71" s="238">
        <v>0.43651000000000001</v>
      </c>
      <c r="O71" s="238">
        <f>ROUND(E71*N71,2)</f>
        <v>1.31</v>
      </c>
      <c r="P71" s="238">
        <v>0</v>
      </c>
      <c r="Q71" s="238">
        <f>ROUND(E71*P71,2)</f>
        <v>0</v>
      </c>
      <c r="R71" s="238" t="s">
        <v>439</v>
      </c>
      <c r="S71" s="238" t="s">
        <v>237</v>
      </c>
      <c r="T71" s="239" t="s">
        <v>282</v>
      </c>
      <c r="U71" s="222">
        <v>0.78386</v>
      </c>
      <c r="V71" s="222">
        <f>ROUND(E71*U71,2)</f>
        <v>2.35</v>
      </c>
      <c r="W71" s="222"/>
      <c r="X71" s="222" t="s">
        <v>440</v>
      </c>
      <c r="Y71" s="213"/>
      <c r="Z71" s="213"/>
      <c r="AA71" s="213"/>
      <c r="AB71" s="213"/>
      <c r="AC71" s="213"/>
      <c r="AD71" s="213"/>
      <c r="AE71" s="213"/>
      <c r="AF71" s="213"/>
      <c r="AG71" s="213" t="s">
        <v>441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1" outlineLevel="1" x14ac:dyDescent="0.25">
      <c r="A72" s="220"/>
      <c r="B72" s="221"/>
      <c r="C72" s="265" t="s">
        <v>442</v>
      </c>
      <c r="D72" s="257"/>
      <c r="E72" s="257"/>
      <c r="F72" s="257"/>
      <c r="G72" s="257"/>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285</v>
      </c>
      <c r="AH72" s="213"/>
      <c r="AI72" s="213"/>
      <c r="AJ72" s="213"/>
      <c r="AK72" s="213"/>
      <c r="AL72" s="213"/>
      <c r="AM72" s="213"/>
      <c r="AN72" s="213"/>
      <c r="AO72" s="213"/>
      <c r="AP72" s="213"/>
      <c r="AQ72" s="213"/>
      <c r="AR72" s="213"/>
      <c r="AS72" s="213"/>
      <c r="AT72" s="213"/>
      <c r="AU72" s="213"/>
      <c r="AV72" s="213"/>
      <c r="AW72" s="213"/>
      <c r="AX72" s="213"/>
      <c r="AY72" s="213"/>
      <c r="AZ72" s="213"/>
      <c r="BA72" s="241" t="str">
        <f>C72</f>
        <v>Lože pro trativody, položení trubek, obsyp potrubí sypaninou z vhodných hornin, nebo materiálem připraveným podél výkopu ve vzdálenosti do 3 m od jeho kraje.  Bez výkopu rýhy.</v>
      </c>
      <c r="BB72" s="213"/>
      <c r="BC72" s="213"/>
      <c r="BD72" s="213"/>
      <c r="BE72" s="213"/>
      <c r="BF72" s="213"/>
      <c r="BG72" s="213"/>
      <c r="BH72" s="213"/>
    </row>
    <row r="73" spans="1:60" x14ac:dyDescent="0.25">
      <c r="A73" s="227" t="s">
        <v>232</v>
      </c>
      <c r="B73" s="228" t="s">
        <v>147</v>
      </c>
      <c r="C73" s="244" t="s">
        <v>148</v>
      </c>
      <c r="D73" s="229"/>
      <c r="E73" s="230"/>
      <c r="F73" s="231"/>
      <c r="G73" s="231">
        <f>SUMIF(AG74:AG135,"&lt;&gt;NOR",G74:G135)</f>
        <v>672448.73</v>
      </c>
      <c r="H73" s="231"/>
      <c r="I73" s="231">
        <f>SUM(I74:I135)</f>
        <v>526462.84</v>
      </c>
      <c r="J73" s="231"/>
      <c r="K73" s="231">
        <f>SUM(K74:K135)</f>
        <v>145985.89000000001</v>
      </c>
      <c r="L73" s="231"/>
      <c r="M73" s="231">
        <f>SUM(M74:M135)</f>
        <v>813662.96330000006</v>
      </c>
      <c r="N73" s="231"/>
      <c r="O73" s="231">
        <f>SUM(O74:O135)</f>
        <v>28.1</v>
      </c>
      <c r="P73" s="231"/>
      <c r="Q73" s="231">
        <f>SUM(Q74:Q135)</f>
        <v>0</v>
      </c>
      <c r="R73" s="231"/>
      <c r="S73" s="231"/>
      <c r="T73" s="232"/>
      <c r="U73" s="226"/>
      <c r="V73" s="226">
        <f>SUM(V74:V135)</f>
        <v>239.26</v>
      </c>
      <c r="W73" s="226"/>
      <c r="X73" s="226"/>
      <c r="AG73" t="s">
        <v>233</v>
      </c>
    </row>
    <row r="74" spans="1:60" outlineLevel="1" x14ac:dyDescent="0.25">
      <c r="A74" s="233">
        <v>16</v>
      </c>
      <c r="B74" s="234" t="s">
        <v>443</v>
      </c>
      <c r="C74" s="245" t="s">
        <v>444</v>
      </c>
      <c r="D74" s="235" t="s">
        <v>313</v>
      </c>
      <c r="E74" s="236">
        <v>42</v>
      </c>
      <c r="F74" s="237">
        <v>915</v>
      </c>
      <c r="G74" s="238">
        <f>ROUND(E74*F74,2)</f>
        <v>38430</v>
      </c>
      <c r="H74" s="237">
        <v>588.35</v>
      </c>
      <c r="I74" s="238">
        <f>ROUND(E74*H74,2)</f>
        <v>24710.7</v>
      </c>
      <c r="J74" s="237">
        <v>326.64999999999998</v>
      </c>
      <c r="K74" s="238">
        <f>ROUND(E74*J74,2)</f>
        <v>13719.3</v>
      </c>
      <c r="L74" s="238">
        <v>21</v>
      </c>
      <c r="M74" s="238">
        <f>G74*(1+L74/100)</f>
        <v>46500.299999999996</v>
      </c>
      <c r="N74" s="238">
        <v>0.50065000000000004</v>
      </c>
      <c r="O74" s="238">
        <f>ROUND(E74*N74,2)</f>
        <v>21.03</v>
      </c>
      <c r="P74" s="238">
        <v>0</v>
      </c>
      <c r="Q74" s="238">
        <f>ROUND(E74*P74,2)</f>
        <v>0</v>
      </c>
      <c r="R74" s="238" t="s">
        <v>322</v>
      </c>
      <c r="S74" s="238" t="s">
        <v>237</v>
      </c>
      <c r="T74" s="239" t="s">
        <v>282</v>
      </c>
      <c r="U74" s="222">
        <v>0.69799999999999995</v>
      </c>
      <c r="V74" s="222">
        <f>ROUND(E74*U74,2)</f>
        <v>29.32</v>
      </c>
      <c r="W74" s="222"/>
      <c r="X74" s="222" t="s">
        <v>265</v>
      </c>
      <c r="Y74" s="213"/>
      <c r="Z74" s="213"/>
      <c r="AA74" s="213"/>
      <c r="AB74" s="213"/>
      <c r="AC74" s="213"/>
      <c r="AD74" s="213"/>
      <c r="AE74" s="213"/>
      <c r="AF74" s="213"/>
      <c r="AG74" s="213" t="s">
        <v>283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5">
      <c r="A75" s="220"/>
      <c r="B75" s="221"/>
      <c r="C75" s="265" t="s">
        <v>445</v>
      </c>
      <c r="D75" s="257"/>
      <c r="E75" s="257"/>
      <c r="F75" s="257"/>
      <c r="G75" s="257"/>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285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5">
      <c r="A76" s="220"/>
      <c r="B76" s="221"/>
      <c r="C76" s="247" t="s">
        <v>446</v>
      </c>
      <c r="D76" s="242"/>
      <c r="E76" s="242"/>
      <c r="F76" s="242"/>
      <c r="G76" s="24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241</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5">
      <c r="A77" s="220"/>
      <c r="B77" s="221"/>
      <c r="C77" s="266" t="s">
        <v>447</v>
      </c>
      <c r="D77" s="251"/>
      <c r="E77" s="252">
        <v>42</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288</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5">
      <c r="A78" s="233">
        <v>17</v>
      </c>
      <c r="B78" s="234" t="s">
        <v>448</v>
      </c>
      <c r="C78" s="245" t="s">
        <v>449</v>
      </c>
      <c r="D78" s="235" t="s">
        <v>280</v>
      </c>
      <c r="E78" s="236">
        <v>1.8720000000000001</v>
      </c>
      <c r="F78" s="237">
        <v>3145</v>
      </c>
      <c r="G78" s="238">
        <f>ROUND(E78*F78,2)</f>
        <v>5887.44</v>
      </c>
      <c r="H78" s="237">
        <v>2610.63</v>
      </c>
      <c r="I78" s="238">
        <f>ROUND(E78*H78,2)</f>
        <v>4887.1000000000004</v>
      </c>
      <c r="J78" s="237">
        <v>534.37</v>
      </c>
      <c r="K78" s="238">
        <f>ROUND(E78*J78,2)</f>
        <v>1000.34</v>
      </c>
      <c r="L78" s="238">
        <v>21</v>
      </c>
      <c r="M78" s="238">
        <f>G78*(1+L78/100)</f>
        <v>7123.8023999999996</v>
      </c>
      <c r="N78" s="238">
        <v>2.5276700000000001</v>
      </c>
      <c r="O78" s="238">
        <f>ROUND(E78*N78,2)</f>
        <v>4.7300000000000004</v>
      </c>
      <c r="P78" s="238">
        <v>0</v>
      </c>
      <c r="Q78" s="238">
        <f>ROUND(E78*P78,2)</f>
        <v>0</v>
      </c>
      <c r="R78" s="238" t="s">
        <v>322</v>
      </c>
      <c r="S78" s="238" t="s">
        <v>237</v>
      </c>
      <c r="T78" s="239" t="s">
        <v>282</v>
      </c>
      <c r="U78" s="222">
        <v>1.093</v>
      </c>
      <c r="V78" s="222">
        <f>ROUND(E78*U78,2)</f>
        <v>2.0499999999999998</v>
      </c>
      <c r="W78" s="222"/>
      <c r="X78" s="222" t="s">
        <v>265</v>
      </c>
      <c r="Y78" s="213"/>
      <c r="Z78" s="213"/>
      <c r="AA78" s="213"/>
      <c r="AB78" s="213"/>
      <c r="AC78" s="213"/>
      <c r="AD78" s="213"/>
      <c r="AE78" s="213"/>
      <c r="AF78" s="213"/>
      <c r="AG78" s="213" t="s">
        <v>283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1" outlineLevel="1" x14ac:dyDescent="0.25">
      <c r="A79" s="220"/>
      <c r="B79" s="221"/>
      <c r="C79" s="265" t="s">
        <v>450</v>
      </c>
      <c r="D79" s="257"/>
      <c r="E79" s="257"/>
      <c r="F79" s="257"/>
      <c r="G79" s="257"/>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285</v>
      </c>
      <c r="AH79" s="213"/>
      <c r="AI79" s="213"/>
      <c r="AJ79" s="213"/>
      <c r="AK79" s="213"/>
      <c r="AL79" s="213"/>
      <c r="AM79" s="213"/>
      <c r="AN79" s="213"/>
      <c r="AO79" s="213"/>
      <c r="AP79" s="213"/>
      <c r="AQ79" s="213"/>
      <c r="AR79" s="213"/>
      <c r="AS79" s="213"/>
      <c r="AT79" s="213"/>
      <c r="AU79" s="213"/>
      <c r="AV79" s="213"/>
      <c r="AW79" s="213"/>
      <c r="AX79" s="213"/>
      <c r="AY79" s="213"/>
      <c r="AZ79" s="213"/>
      <c r="BA79" s="241" t="str">
        <f>C79</f>
        <v>nosných, výplňových, obkladových, půdních, štítových, poprsních apod. (bez výztuže), s pomocným lešením o výšce podlahy do 1900 mm a pro zatížení 1,5 kPa,</v>
      </c>
      <c r="BB79" s="213"/>
      <c r="BC79" s="213"/>
      <c r="BD79" s="213"/>
      <c r="BE79" s="213"/>
      <c r="BF79" s="213"/>
      <c r="BG79" s="213"/>
      <c r="BH79" s="213"/>
    </row>
    <row r="80" spans="1:60" outlineLevel="1" x14ac:dyDescent="0.25">
      <c r="A80" s="220"/>
      <c r="B80" s="221"/>
      <c r="C80" s="247" t="s">
        <v>446</v>
      </c>
      <c r="D80" s="242"/>
      <c r="E80" s="242"/>
      <c r="F80" s="242"/>
      <c r="G80" s="24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241</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5">
      <c r="A81" s="220"/>
      <c r="B81" s="221"/>
      <c r="C81" s="266" t="s">
        <v>451</v>
      </c>
      <c r="D81" s="251"/>
      <c r="E81" s="252">
        <v>0.97199999999999998</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288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5">
      <c r="A82" s="220"/>
      <c r="B82" s="221"/>
      <c r="C82" s="266" t="s">
        <v>452</v>
      </c>
      <c r="D82" s="251"/>
      <c r="E82" s="252">
        <v>0.9</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288</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5">
      <c r="A83" s="233">
        <v>18</v>
      </c>
      <c r="B83" s="234" t="s">
        <v>453</v>
      </c>
      <c r="C83" s="245" t="s">
        <v>454</v>
      </c>
      <c r="D83" s="235" t="s">
        <v>313</v>
      </c>
      <c r="E83" s="236">
        <v>9</v>
      </c>
      <c r="F83" s="237">
        <v>593</v>
      </c>
      <c r="G83" s="238">
        <f>ROUND(E83*F83,2)</f>
        <v>5337</v>
      </c>
      <c r="H83" s="237">
        <v>182.43</v>
      </c>
      <c r="I83" s="238">
        <f>ROUND(E83*H83,2)</f>
        <v>1641.87</v>
      </c>
      <c r="J83" s="237">
        <v>410.57</v>
      </c>
      <c r="K83" s="238">
        <f>ROUND(E83*J83,2)</f>
        <v>3695.13</v>
      </c>
      <c r="L83" s="238">
        <v>21</v>
      </c>
      <c r="M83" s="238">
        <f>G83*(1+L83/100)</f>
        <v>6457.7699999999995</v>
      </c>
      <c r="N83" s="238">
        <v>3.5249999999999997E-2</v>
      </c>
      <c r="O83" s="238">
        <f>ROUND(E83*N83,2)</f>
        <v>0.32</v>
      </c>
      <c r="P83" s="238">
        <v>0</v>
      </c>
      <c r="Q83" s="238">
        <f>ROUND(E83*P83,2)</f>
        <v>0</v>
      </c>
      <c r="R83" s="238" t="s">
        <v>322</v>
      </c>
      <c r="S83" s="238" t="s">
        <v>237</v>
      </c>
      <c r="T83" s="239" t="s">
        <v>282</v>
      </c>
      <c r="U83" s="222">
        <v>0.74</v>
      </c>
      <c r="V83" s="222">
        <f>ROUND(E83*U83,2)</f>
        <v>6.66</v>
      </c>
      <c r="W83" s="222"/>
      <c r="X83" s="222" t="s">
        <v>265</v>
      </c>
      <c r="Y83" s="213"/>
      <c r="Z83" s="213"/>
      <c r="AA83" s="213"/>
      <c r="AB83" s="213"/>
      <c r="AC83" s="213"/>
      <c r="AD83" s="213"/>
      <c r="AE83" s="213"/>
      <c r="AF83" s="213"/>
      <c r="AG83" s="213" t="s">
        <v>283</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1" outlineLevel="1" x14ac:dyDescent="0.25">
      <c r="A84" s="220"/>
      <c r="B84" s="221"/>
      <c r="C84" s="265" t="s">
        <v>455</v>
      </c>
      <c r="D84" s="257"/>
      <c r="E84" s="257"/>
      <c r="F84" s="257"/>
      <c r="G84" s="257"/>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285</v>
      </c>
      <c r="AH84" s="213"/>
      <c r="AI84" s="213"/>
      <c r="AJ84" s="213"/>
      <c r="AK84" s="213"/>
      <c r="AL84" s="213"/>
      <c r="AM84" s="213"/>
      <c r="AN84" s="213"/>
      <c r="AO84" s="213"/>
      <c r="AP84" s="213"/>
      <c r="AQ84" s="213"/>
      <c r="AR84" s="213"/>
      <c r="AS84" s="213"/>
      <c r="AT84" s="213"/>
      <c r="AU84" s="213"/>
      <c r="AV84" s="213"/>
      <c r="AW84" s="213"/>
      <c r="AX84" s="213"/>
      <c r="AY84" s="213"/>
      <c r="AZ84" s="213"/>
      <c r="BA84" s="241" t="str">
        <f>C84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4" s="213"/>
      <c r="BC84" s="213"/>
      <c r="BD84" s="213"/>
      <c r="BE84" s="213"/>
      <c r="BF84" s="213"/>
      <c r="BG84" s="213"/>
      <c r="BH84" s="213"/>
    </row>
    <row r="85" spans="1:60" outlineLevel="1" x14ac:dyDescent="0.25">
      <c r="A85" s="220"/>
      <c r="B85" s="221"/>
      <c r="C85" s="247" t="s">
        <v>446</v>
      </c>
      <c r="D85" s="242"/>
      <c r="E85" s="242"/>
      <c r="F85" s="242"/>
      <c r="G85" s="24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241</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5">
      <c r="A86" s="220"/>
      <c r="B86" s="221"/>
      <c r="C86" s="266" t="s">
        <v>456</v>
      </c>
      <c r="D86" s="251"/>
      <c r="E86" s="252">
        <v>9</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288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5">
      <c r="A87" s="233">
        <v>19</v>
      </c>
      <c r="B87" s="234" t="s">
        <v>457</v>
      </c>
      <c r="C87" s="245" t="s">
        <v>458</v>
      </c>
      <c r="D87" s="235" t="s">
        <v>313</v>
      </c>
      <c r="E87" s="236">
        <v>9</v>
      </c>
      <c r="F87" s="237">
        <v>224</v>
      </c>
      <c r="G87" s="238">
        <f>ROUND(E87*F87,2)</f>
        <v>2016</v>
      </c>
      <c r="H87" s="237">
        <v>0</v>
      </c>
      <c r="I87" s="238">
        <f>ROUND(E87*H87,2)</f>
        <v>0</v>
      </c>
      <c r="J87" s="237">
        <v>224</v>
      </c>
      <c r="K87" s="238">
        <f>ROUND(E87*J87,2)</f>
        <v>2016</v>
      </c>
      <c r="L87" s="238">
        <v>21</v>
      </c>
      <c r="M87" s="238">
        <f>G87*(1+L87/100)</f>
        <v>2439.36</v>
      </c>
      <c r="N87" s="238">
        <v>0</v>
      </c>
      <c r="O87" s="238">
        <f>ROUND(E87*N87,2)</f>
        <v>0</v>
      </c>
      <c r="P87" s="238">
        <v>0</v>
      </c>
      <c r="Q87" s="238">
        <f>ROUND(E87*P87,2)</f>
        <v>0</v>
      </c>
      <c r="R87" s="238" t="s">
        <v>322</v>
      </c>
      <c r="S87" s="238" t="s">
        <v>237</v>
      </c>
      <c r="T87" s="239" t="s">
        <v>282</v>
      </c>
      <c r="U87" s="222">
        <v>0.35</v>
      </c>
      <c r="V87" s="222">
        <f>ROUND(E87*U87,2)</f>
        <v>3.15</v>
      </c>
      <c r="W87" s="222"/>
      <c r="X87" s="222" t="s">
        <v>265</v>
      </c>
      <c r="Y87" s="213"/>
      <c r="Z87" s="213"/>
      <c r="AA87" s="213"/>
      <c r="AB87" s="213"/>
      <c r="AC87" s="213"/>
      <c r="AD87" s="213"/>
      <c r="AE87" s="213"/>
      <c r="AF87" s="213"/>
      <c r="AG87" s="213" t="s">
        <v>283</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1" outlineLevel="1" x14ac:dyDescent="0.25">
      <c r="A88" s="220"/>
      <c r="B88" s="221"/>
      <c r="C88" s="265" t="s">
        <v>455</v>
      </c>
      <c r="D88" s="257"/>
      <c r="E88" s="257"/>
      <c r="F88" s="257"/>
      <c r="G88" s="257"/>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285</v>
      </c>
      <c r="AH88" s="213"/>
      <c r="AI88" s="213"/>
      <c r="AJ88" s="213"/>
      <c r="AK88" s="213"/>
      <c r="AL88" s="213"/>
      <c r="AM88" s="213"/>
      <c r="AN88" s="213"/>
      <c r="AO88" s="213"/>
      <c r="AP88" s="213"/>
      <c r="AQ88" s="213"/>
      <c r="AR88" s="213"/>
      <c r="AS88" s="213"/>
      <c r="AT88" s="213"/>
      <c r="AU88" s="213"/>
      <c r="AV88" s="213"/>
      <c r="AW88" s="213"/>
      <c r="AX88" s="213"/>
      <c r="AY88" s="213"/>
      <c r="AZ88" s="213"/>
      <c r="BA88" s="241" t="str">
        <f>C88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8" s="213"/>
      <c r="BC88" s="213"/>
      <c r="BD88" s="213"/>
      <c r="BE88" s="213"/>
      <c r="BF88" s="213"/>
      <c r="BG88" s="213"/>
      <c r="BH88" s="213"/>
    </row>
    <row r="89" spans="1:60" outlineLevel="1" x14ac:dyDescent="0.25">
      <c r="A89" s="220"/>
      <c r="B89" s="221"/>
      <c r="C89" s="247" t="s">
        <v>446</v>
      </c>
      <c r="D89" s="242"/>
      <c r="E89" s="242"/>
      <c r="F89" s="242"/>
      <c r="G89" s="24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241</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5">
      <c r="A90" s="220"/>
      <c r="B90" s="221"/>
      <c r="C90" s="266" t="s">
        <v>456</v>
      </c>
      <c r="D90" s="251"/>
      <c r="E90" s="252">
        <v>9</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288</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5">
      <c r="A91" s="233">
        <v>20</v>
      </c>
      <c r="B91" s="234" t="s">
        <v>459</v>
      </c>
      <c r="C91" s="245" t="s">
        <v>460</v>
      </c>
      <c r="D91" s="235" t="s">
        <v>330</v>
      </c>
      <c r="E91" s="236">
        <v>0.12</v>
      </c>
      <c r="F91" s="237">
        <v>35230</v>
      </c>
      <c r="G91" s="238">
        <f>ROUND(E91*F91,2)</f>
        <v>4227.6000000000004</v>
      </c>
      <c r="H91" s="237">
        <v>28335.16</v>
      </c>
      <c r="I91" s="238">
        <f>ROUND(E91*H91,2)</f>
        <v>3400.22</v>
      </c>
      <c r="J91" s="237">
        <v>6894.84</v>
      </c>
      <c r="K91" s="238">
        <f>ROUND(E91*J91,2)</f>
        <v>827.38</v>
      </c>
      <c r="L91" s="238">
        <v>21</v>
      </c>
      <c r="M91" s="238">
        <f>G91*(1+L91/100)</f>
        <v>5115.3960000000006</v>
      </c>
      <c r="N91" s="238">
        <v>1.0565500000000001</v>
      </c>
      <c r="O91" s="238">
        <f>ROUND(E91*N91,2)</f>
        <v>0.13</v>
      </c>
      <c r="P91" s="238">
        <v>0</v>
      </c>
      <c r="Q91" s="238">
        <f>ROUND(E91*P91,2)</f>
        <v>0</v>
      </c>
      <c r="R91" s="238" t="s">
        <v>322</v>
      </c>
      <c r="S91" s="238" t="s">
        <v>237</v>
      </c>
      <c r="T91" s="239" t="s">
        <v>282</v>
      </c>
      <c r="U91" s="222">
        <v>15.231</v>
      </c>
      <c r="V91" s="222">
        <f>ROUND(E91*U91,2)</f>
        <v>1.83</v>
      </c>
      <c r="W91" s="222"/>
      <c r="X91" s="222" t="s">
        <v>265</v>
      </c>
      <c r="Y91" s="213"/>
      <c r="Z91" s="213"/>
      <c r="AA91" s="213"/>
      <c r="AB91" s="213"/>
      <c r="AC91" s="213"/>
      <c r="AD91" s="213"/>
      <c r="AE91" s="213"/>
      <c r="AF91" s="213"/>
      <c r="AG91" s="213" t="s">
        <v>283</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5">
      <c r="A92" s="220"/>
      <c r="B92" s="221"/>
      <c r="C92" s="265" t="s">
        <v>432</v>
      </c>
      <c r="D92" s="257"/>
      <c r="E92" s="257"/>
      <c r="F92" s="257"/>
      <c r="G92" s="257"/>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285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5">
      <c r="A93" s="220"/>
      <c r="B93" s="221"/>
      <c r="C93" s="247" t="s">
        <v>446</v>
      </c>
      <c r="D93" s="242"/>
      <c r="E93" s="242"/>
      <c r="F93" s="242"/>
      <c r="G93" s="24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241</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5">
      <c r="A94" s="233">
        <v>21</v>
      </c>
      <c r="B94" s="234" t="s">
        <v>461</v>
      </c>
      <c r="C94" s="245" t="s">
        <v>462</v>
      </c>
      <c r="D94" s="235" t="s">
        <v>330</v>
      </c>
      <c r="E94" s="236">
        <v>0.44251000000000001</v>
      </c>
      <c r="F94" s="237">
        <v>37900</v>
      </c>
      <c r="G94" s="238">
        <f>ROUND(E94*F94,2)</f>
        <v>16771.13</v>
      </c>
      <c r="H94" s="237">
        <v>25164.86</v>
      </c>
      <c r="I94" s="238">
        <f>ROUND(E94*H94,2)</f>
        <v>11135.7</v>
      </c>
      <c r="J94" s="237">
        <v>12735.14</v>
      </c>
      <c r="K94" s="238">
        <f>ROUND(E94*J94,2)</f>
        <v>5635.43</v>
      </c>
      <c r="L94" s="238">
        <v>21</v>
      </c>
      <c r="M94" s="238">
        <f>G94*(1+L94/100)</f>
        <v>20293.067300000002</v>
      </c>
      <c r="N94" s="238">
        <v>1.0202899999999999</v>
      </c>
      <c r="O94" s="238">
        <f>ROUND(E94*N94,2)</f>
        <v>0.45</v>
      </c>
      <c r="P94" s="238">
        <v>0</v>
      </c>
      <c r="Q94" s="238">
        <f>ROUND(E94*P94,2)</f>
        <v>0</v>
      </c>
      <c r="R94" s="238" t="s">
        <v>322</v>
      </c>
      <c r="S94" s="238" t="s">
        <v>237</v>
      </c>
      <c r="T94" s="239" t="s">
        <v>282</v>
      </c>
      <c r="U94" s="222">
        <v>25.271000000000001</v>
      </c>
      <c r="V94" s="222">
        <f>ROUND(E94*U94,2)</f>
        <v>11.18</v>
      </c>
      <c r="W94" s="222"/>
      <c r="X94" s="222" t="s">
        <v>265</v>
      </c>
      <c r="Y94" s="213"/>
      <c r="Z94" s="213"/>
      <c r="AA94" s="213"/>
      <c r="AB94" s="213"/>
      <c r="AC94" s="213"/>
      <c r="AD94" s="213"/>
      <c r="AE94" s="213"/>
      <c r="AF94" s="213"/>
      <c r="AG94" s="213" t="s">
        <v>283</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5">
      <c r="A95" s="220"/>
      <c r="B95" s="221"/>
      <c r="C95" s="265" t="s">
        <v>432</v>
      </c>
      <c r="D95" s="257"/>
      <c r="E95" s="257"/>
      <c r="F95" s="257"/>
      <c r="G95" s="257"/>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285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5">
      <c r="A96" s="220"/>
      <c r="B96" s="221"/>
      <c r="C96" s="247" t="s">
        <v>446</v>
      </c>
      <c r="D96" s="242"/>
      <c r="E96" s="242"/>
      <c r="F96" s="242"/>
      <c r="G96" s="24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241</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5">
      <c r="A97" s="220"/>
      <c r="B97" s="221"/>
      <c r="C97" s="247" t="s">
        <v>463</v>
      </c>
      <c r="D97" s="242"/>
      <c r="E97" s="242"/>
      <c r="F97" s="242"/>
      <c r="G97" s="24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241</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5">
      <c r="A98" s="220"/>
      <c r="B98" s="221"/>
      <c r="C98" s="267" t="s">
        <v>331</v>
      </c>
      <c r="D98" s="253"/>
      <c r="E98" s="254"/>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288</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5">
      <c r="A99" s="220"/>
      <c r="B99" s="221"/>
      <c r="C99" s="268" t="s">
        <v>464</v>
      </c>
      <c r="D99" s="253"/>
      <c r="E99" s="254">
        <v>228</v>
      </c>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288</v>
      </c>
      <c r="AH99" s="213">
        <v>2</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5">
      <c r="A100" s="220"/>
      <c r="B100" s="221"/>
      <c r="C100" s="268" t="s">
        <v>465</v>
      </c>
      <c r="D100" s="253"/>
      <c r="E100" s="254">
        <v>224</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288</v>
      </c>
      <c r="AH100" s="213">
        <v>2</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5">
      <c r="A101" s="220"/>
      <c r="B101" s="221"/>
      <c r="C101" s="269" t="s">
        <v>336</v>
      </c>
      <c r="D101" s="255"/>
      <c r="E101" s="256">
        <v>452</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288</v>
      </c>
      <c r="AH101" s="213">
        <v>3</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5">
      <c r="A102" s="220"/>
      <c r="B102" s="221"/>
      <c r="C102" s="267" t="s">
        <v>337</v>
      </c>
      <c r="D102" s="253"/>
      <c r="E102" s="254"/>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288</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5">
      <c r="A103" s="220"/>
      <c r="B103" s="221"/>
      <c r="C103" s="266" t="s">
        <v>466</v>
      </c>
      <c r="D103" s="251"/>
      <c r="E103" s="252">
        <v>0.44251000000000001</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288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5">
      <c r="A104" s="233">
        <v>22</v>
      </c>
      <c r="B104" s="234" t="s">
        <v>467</v>
      </c>
      <c r="C104" s="245" t="s">
        <v>468</v>
      </c>
      <c r="D104" s="235" t="s">
        <v>330</v>
      </c>
      <c r="E104" s="236">
        <v>1.8849999999999999E-2</v>
      </c>
      <c r="F104" s="237">
        <v>10660</v>
      </c>
      <c r="G104" s="238">
        <f>ROUND(E104*F104,2)</f>
        <v>200.94</v>
      </c>
      <c r="H104" s="237">
        <v>22.93</v>
      </c>
      <c r="I104" s="238">
        <f>ROUND(E104*H104,2)</f>
        <v>0.43</v>
      </c>
      <c r="J104" s="237">
        <v>10637.07</v>
      </c>
      <c r="K104" s="238">
        <f>ROUND(E104*J104,2)</f>
        <v>200.51</v>
      </c>
      <c r="L104" s="238">
        <v>21</v>
      </c>
      <c r="M104" s="238">
        <f>G104*(1+L104/100)</f>
        <v>243.13739999999999</v>
      </c>
      <c r="N104" s="238">
        <v>1.9539999999999998E-2</v>
      </c>
      <c r="O104" s="238">
        <f>ROUND(E104*N104,2)</f>
        <v>0</v>
      </c>
      <c r="P104" s="238">
        <v>0</v>
      </c>
      <c r="Q104" s="238">
        <f>ROUND(E104*P104,2)</f>
        <v>0</v>
      </c>
      <c r="R104" s="238" t="s">
        <v>322</v>
      </c>
      <c r="S104" s="238" t="s">
        <v>237</v>
      </c>
      <c r="T104" s="239" t="s">
        <v>282</v>
      </c>
      <c r="U104" s="222">
        <v>18.175000000000001</v>
      </c>
      <c r="V104" s="222">
        <f>ROUND(E104*U104,2)</f>
        <v>0.34</v>
      </c>
      <c r="W104" s="222"/>
      <c r="X104" s="222" t="s">
        <v>265</v>
      </c>
      <c r="Y104" s="213"/>
      <c r="Z104" s="213"/>
      <c r="AA104" s="213"/>
      <c r="AB104" s="213"/>
      <c r="AC104" s="213"/>
      <c r="AD104" s="213"/>
      <c r="AE104" s="213"/>
      <c r="AF104" s="213"/>
      <c r="AG104" s="213" t="s">
        <v>283</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5">
      <c r="A105" s="220"/>
      <c r="B105" s="221"/>
      <c r="C105" s="265" t="s">
        <v>469</v>
      </c>
      <c r="D105" s="257"/>
      <c r="E105" s="257"/>
      <c r="F105" s="257"/>
      <c r="G105" s="257"/>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285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5">
      <c r="A106" s="220"/>
      <c r="B106" s="221"/>
      <c r="C106" s="247" t="s">
        <v>446</v>
      </c>
      <c r="D106" s="242"/>
      <c r="E106" s="242"/>
      <c r="F106" s="242"/>
      <c r="G106" s="24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241</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5">
      <c r="A107" s="220"/>
      <c r="B107" s="221"/>
      <c r="C107" s="266" t="s">
        <v>470</v>
      </c>
      <c r="D107" s="251"/>
      <c r="E107" s="252">
        <v>1.8849999999999999E-2</v>
      </c>
      <c r="F107" s="222"/>
      <c r="G107" s="22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288</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0.399999999999999" outlineLevel="1" x14ac:dyDescent="0.25">
      <c r="A108" s="233">
        <v>23</v>
      </c>
      <c r="B108" s="234" t="s">
        <v>471</v>
      </c>
      <c r="C108" s="245" t="s">
        <v>472</v>
      </c>
      <c r="D108" s="235" t="s">
        <v>313</v>
      </c>
      <c r="E108" s="236">
        <v>358</v>
      </c>
      <c r="F108" s="237">
        <v>418.5</v>
      </c>
      <c r="G108" s="238">
        <f>ROUND(E108*F108,2)</f>
        <v>149823</v>
      </c>
      <c r="H108" s="237">
        <v>86.4</v>
      </c>
      <c r="I108" s="238">
        <f>ROUND(E108*H108,2)</f>
        <v>30931.200000000001</v>
      </c>
      <c r="J108" s="237">
        <v>332.1</v>
      </c>
      <c r="K108" s="238">
        <f>ROUND(E108*J108,2)</f>
        <v>118891.8</v>
      </c>
      <c r="L108" s="238">
        <v>21</v>
      </c>
      <c r="M108" s="238">
        <f>G108*(1+L108/100)</f>
        <v>181285.83</v>
      </c>
      <c r="N108" s="238">
        <v>0</v>
      </c>
      <c r="O108" s="238">
        <f>ROUND(E108*N108,2)</f>
        <v>0</v>
      </c>
      <c r="P108" s="238">
        <v>0</v>
      </c>
      <c r="Q108" s="238">
        <f>ROUND(E108*P108,2)</f>
        <v>0</v>
      </c>
      <c r="R108" s="238" t="s">
        <v>473</v>
      </c>
      <c r="S108" s="238" t="s">
        <v>237</v>
      </c>
      <c r="T108" s="239" t="s">
        <v>282</v>
      </c>
      <c r="U108" s="222">
        <v>0.51600000000000001</v>
      </c>
      <c r="V108" s="222">
        <f>ROUND(E108*U108,2)</f>
        <v>184.73</v>
      </c>
      <c r="W108" s="222"/>
      <c r="X108" s="222" t="s">
        <v>265</v>
      </c>
      <c r="Y108" s="213"/>
      <c r="Z108" s="213"/>
      <c r="AA108" s="213"/>
      <c r="AB108" s="213"/>
      <c r="AC108" s="213"/>
      <c r="AD108" s="213"/>
      <c r="AE108" s="213"/>
      <c r="AF108" s="213"/>
      <c r="AG108" s="213" t="s">
        <v>283</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5">
      <c r="A109" s="220"/>
      <c r="B109" s="221"/>
      <c r="C109" s="265" t="s">
        <v>474</v>
      </c>
      <c r="D109" s="257"/>
      <c r="E109" s="257"/>
      <c r="F109" s="257"/>
      <c r="G109" s="257"/>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285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5">
      <c r="A110" s="220"/>
      <c r="B110" s="221"/>
      <c r="C110" s="247" t="s">
        <v>446</v>
      </c>
      <c r="D110" s="242"/>
      <c r="E110" s="242"/>
      <c r="F110" s="242"/>
      <c r="G110" s="24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241</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5">
      <c r="A111" s="220"/>
      <c r="B111" s="221"/>
      <c r="C111" s="247" t="s">
        <v>475</v>
      </c>
      <c r="D111" s="242"/>
      <c r="E111" s="242"/>
      <c r="F111" s="242"/>
      <c r="G111" s="24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241</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5">
      <c r="A112" s="220"/>
      <c r="B112" s="221"/>
      <c r="C112" s="266" t="s">
        <v>476</v>
      </c>
      <c r="D112" s="251"/>
      <c r="E112" s="252">
        <v>142</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288</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5">
      <c r="A113" s="220"/>
      <c r="B113" s="221"/>
      <c r="C113" s="266" t="s">
        <v>477</v>
      </c>
      <c r="D113" s="251"/>
      <c r="E113" s="252">
        <v>236</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288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5">
      <c r="A114" s="220"/>
      <c r="B114" s="221"/>
      <c r="C114" s="266" t="s">
        <v>478</v>
      </c>
      <c r="D114" s="251"/>
      <c r="E114" s="252">
        <v>-20</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288</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0.399999999999999" outlineLevel="1" x14ac:dyDescent="0.25">
      <c r="A115" s="233">
        <v>24</v>
      </c>
      <c r="B115" s="234" t="s">
        <v>479</v>
      </c>
      <c r="C115" s="245" t="s">
        <v>480</v>
      </c>
      <c r="D115" s="235" t="s">
        <v>330</v>
      </c>
      <c r="E115" s="236">
        <v>2.0740000000000001E-2</v>
      </c>
      <c r="F115" s="237">
        <v>26510</v>
      </c>
      <c r="G115" s="238">
        <f>ROUND(E115*F115,2)</f>
        <v>549.82000000000005</v>
      </c>
      <c r="H115" s="237">
        <v>26510</v>
      </c>
      <c r="I115" s="238">
        <f>ROUND(E115*H115,2)</f>
        <v>549.82000000000005</v>
      </c>
      <c r="J115" s="237">
        <v>0</v>
      </c>
      <c r="K115" s="238">
        <f>ROUND(E115*J115,2)</f>
        <v>0</v>
      </c>
      <c r="L115" s="238">
        <v>21</v>
      </c>
      <c r="M115" s="238">
        <f>G115*(1+L115/100)</f>
        <v>665.28219999999999</v>
      </c>
      <c r="N115" s="238">
        <v>1</v>
      </c>
      <c r="O115" s="238">
        <f>ROUND(E115*N115,2)</f>
        <v>0.02</v>
      </c>
      <c r="P115" s="238">
        <v>0</v>
      </c>
      <c r="Q115" s="238">
        <f>ROUND(E115*P115,2)</f>
        <v>0</v>
      </c>
      <c r="R115" s="238" t="s">
        <v>407</v>
      </c>
      <c r="S115" s="238" t="s">
        <v>237</v>
      </c>
      <c r="T115" s="239" t="s">
        <v>282</v>
      </c>
      <c r="U115" s="222">
        <v>0</v>
      </c>
      <c r="V115" s="222">
        <f>ROUND(E115*U115,2)</f>
        <v>0</v>
      </c>
      <c r="W115" s="222"/>
      <c r="X115" s="222" t="s">
        <v>376</v>
      </c>
      <c r="Y115" s="213"/>
      <c r="Z115" s="213"/>
      <c r="AA115" s="213"/>
      <c r="AB115" s="213"/>
      <c r="AC115" s="213"/>
      <c r="AD115" s="213"/>
      <c r="AE115" s="213"/>
      <c r="AF115" s="213"/>
      <c r="AG115" s="213" t="s">
        <v>377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5">
      <c r="A116" s="220"/>
      <c r="B116" s="221"/>
      <c r="C116" s="267" t="s">
        <v>331</v>
      </c>
      <c r="D116" s="253"/>
      <c r="E116" s="254"/>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288</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5">
      <c r="A117" s="220"/>
      <c r="B117" s="221"/>
      <c r="C117" s="268" t="s">
        <v>481</v>
      </c>
      <c r="D117" s="253"/>
      <c r="E117" s="254">
        <v>1.8849999999999999E-2</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288</v>
      </c>
      <c r="AH117" s="213">
        <v>2</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5">
      <c r="A118" s="220"/>
      <c r="B118" s="221"/>
      <c r="C118" s="269" t="s">
        <v>336</v>
      </c>
      <c r="D118" s="255"/>
      <c r="E118" s="256">
        <v>1.8849999999999999E-2</v>
      </c>
      <c r="F118" s="222"/>
      <c r="G118" s="222"/>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288</v>
      </c>
      <c r="AH118" s="213">
        <v>3</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5">
      <c r="A119" s="220"/>
      <c r="B119" s="221"/>
      <c r="C119" s="267" t="s">
        <v>337</v>
      </c>
      <c r="D119" s="253"/>
      <c r="E119" s="254"/>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288</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5">
      <c r="A120" s="220"/>
      <c r="B120" s="221"/>
      <c r="C120" s="266" t="s">
        <v>482</v>
      </c>
      <c r="D120" s="251"/>
      <c r="E120" s="252">
        <v>2.0740000000000001E-2</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288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5">
      <c r="A121" s="233">
        <v>25</v>
      </c>
      <c r="B121" s="234" t="s">
        <v>483</v>
      </c>
      <c r="C121" s="245" t="s">
        <v>484</v>
      </c>
      <c r="D121" s="235" t="s">
        <v>313</v>
      </c>
      <c r="E121" s="236">
        <v>393.8</v>
      </c>
      <c r="F121" s="237">
        <v>941</v>
      </c>
      <c r="G121" s="238">
        <f>ROUND(E121*F121,2)</f>
        <v>370565.8</v>
      </c>
      <c r="H121" s="237">
        <v>941</v>
      </c>
      <c r="I121" s="238">
        <f>ROUND(E121*H121,2)</f>
        <v>370565.8</v>
      </c>
      <c r="J121" s="237">
        <v>0</v>
      </c>
      <c r="K121" s="238">
        <f>ROUND(E121*J121,2)</f>
        <v>0</v>
      </c>
      <c r="L121" s="238">
        <v>21</v>
      </c>
      <c r="M121" s="238">
        <f>G121*(1+L121/100)</f>
        <v>448384.61799999996</v>
      </c>
      <c r="N121" s="238">
        <v>3.5999999999999999E-3</v>
      </c>
      <c r="O121" s="238">
        <f>ROUND(E121*N121,2)</f>
        <v>1.42</v>
      </c>
      <c r="P121" s="238">
        <v>0</v>
      </c>
      <c r="Q121" s="238">
        <f>ROUND(E121*P121,2)</f>
        <v>0</v>
      </c>
      <c r="R121" s="238"/>
      <c r="S121" s="238" t="s">
        <v>264</v>
      </c>
      <c r="T121" s="239" t="s">
        <v>282</v>
      </c>
      <c r="U121" s="222">
        <v>0</v>
      </c>
      <c r="V121" s="222">
        <f>ROUND(E121*U121,2)</f>
        <v>0</v>
      </c>
      <c r="W121" s="222"/>
      <c r="X121" s="222" t="s">
        <v>376</v>
      </c>
      <c r="Y121" s="213"/>
      <c r="Z121" s="213"/>
      <c r="AA121" s="213"/>
      <c r="AB121" s="213"/>
      <c r="AC121" s="213"/>
      <c r="AD121" s="213"/>
      <c r="AE121" s="213"/>
      <c r="AF121" s="213"/>
      <c r="AG121" s="213" t="s">
        <v>377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5">
      <c r="A122" s="220"/>
      <c r="B122" s="221"/>
      <c r="C122" s="246" t="s">
        <v>446</v>
      </c>
      <c r="D122" s="240"/>
      <c r="E122" s="240"/>
      <c r="F122" s="240"/>
      <c r="G122" s="240"/>
      <c r="H122" s="222"/>
      <c r="I122" s="222"/>
      <c r="J122" s="222"/>
      <c r="K122" s="222"/>
      <c r="L122" s="222"/>
      <c r="M122" s="222"/>
      <c r="N122" s="222"/>
      <c r="O122" s="222"/>
      <c r="P122" s="222"/>
      <c r="Q122" s="222"/>
      <c r="R122" s="222"/>
      <c r="S122" s="222"/>
      <c r="T122" s="222"/>
      <c r="U122" s="222"/>
      <c r="V122" s="222"/>
      <c r="W122" s="222"/>
      <c r="X122" s="222"/>
      <c r="Y122" s="213"/>
      <c r="Z122" s="213"/>
      <c r="AA122" s="213"/>
      <c r="AB122" s="213"/>
      <c r="AC122" s="213"/>
      <c r="AD122" s="213"/>
      <c r="AE122" s="213"/>
      <c r="AF122" s="213"/>
      <c r="AG122" s="213" t="s">
        <v>241</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5">
      <c r="A123" s="220"/>
      <c r="B123" s="221"/>
      <c r="C123" s="247" t="s">
        <v>485</v>
      </c>
      <c r="D123" s="242"/>
      <c r="E123" s="242"/>
      <c r="F123" s="242"/>
      <c r="G123" s="24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241</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5">
      <c r="A124" s="220"/>
      <c r="B124" s="221"/>
      <c r="C124" s="267" t="s">
        <v>331</v>
      </c>
      <c r="D124" s="253"/>
      <c r="E124" s="254"/>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288</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5">
      <c r="A125" s="220"/>
      <c r="B125" s="221"/>
      <c r="C125" s="268" t="s">
        <v>486</v>
      </c>
      <c r="D125" s="253"/>
      <c r="E125" s="254">
        <v>142</v>
      </c>
      <c r="F125" s="222"/>
      <c r="G125" s="22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288</v>
      </c>
      <c r="AH125" s="213">
        <v>2</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5">
      <c r="A126" s="220"/>
      <c r="B126" s="221"/>
      <c r="C126" s="268" t="s">
        <v>487</v>
      </c>
      <c r="D126" s="253"/>
      <c r="E126" s="254">
        <v>236</v>
      </c>
      <c r="F126" s="222"/>
      <c r="G126" s="222"/>
      <c r="H126" s="222"/>
      <c r="I126" s="222"/>
      <c r="J126" s="222"/>
      <c r="K126" s="222"/>
      <c r="L126" s="222"/>
      <c r="M126" s="222"/>
      <c r="N126" s="222"/>
      <c r="O126" s="222"/>
      <c r="P126" s="222"/>
      <c r="Q126" s="222"/>
      <c r="R126" s="222"/>
      <c r="S126" s="222"/>
      <c r="T126" s="222"/>
      <c r="U126" s="222"/>
      <c r="V126" s="222"/>
      <c r="W126" s="222"/>
      <c r="X126" s="222"/>
      <c r="Y126" s="213"/>
      <c r="Z126" s="213"/>
      <c r="AA126" s="213"/>
      <c r="AB126" s="213"/>
      <c r="AC126" s="213"/>
      <c r="AD126" s="213"/>
      <c r="AE126" s="213"/>
      <c r="AF126" s="213"/>
      <c r="AG126" s="213" t="s">
        <v>288</v>
      </c>
      <c r="AH126" s="213">
        <v>2</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5">
      <c r="A127" s="220"/>
      <c r="B127" s="221"/>
      <c r="C127" s="268" t="s">
        <v>488</v>
      </c>
      <c r="D127" s="253"/>
      <c r="E127" s="254">
        <v>-20</v>
      </c>
      <c r="F127" s="222"/>
      <c r="G127" s="222"/>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288</v>
      </c>
      <c r="AH127" s="213">
        <v>2</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5">
      <c r="A128" s="220"/>
      <c r="B128" s="221"/>
      <c r="C128" s="269" t="s">
        <v>336</v>
      </c>
      <c r="D128" s="255"/>
      <c r="E128" s="256">
        <v>358</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288</v>
      </c>
      <c r="AH128" s="213">
        <v>3</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5">
      <c r="A129" s="220"/>
      <c r="B129" s="221"/>
      <c r="C129" s="267" t="s">
        <v>337</v>
      </c>
      <c r="D129" s="253"/>
      <c r="E129" s="254"/>
      <c r="F129" s="222"/>
      <c r="G129" s="22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288</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5">
      <c r="A130" s="220"/>
      <c r="B130" s="221"/>
      <c r="C130" s="266" t="s">
        <v>489</v>
      </c>
      <c r="D130" s="251"/>
      <c r="E130" s="252">
        <v>393.8</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288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5">
      <c r="A131" s="233">
        <v>26</v>
      </c>
      <c r="B131" s="234" t="s">
        <v>490</v>
      </c>
      <c r="C131" s="245" t="s">
        <v>491</v>
      </c>
      <c r="D131" s="235" t="s">
        <v>313</v>
      </c>
      <c r="E131" s="236">
        <v>358</v>
      </c>
      <c r="F131" s="237">
        <v>80</v>
      </c>
      <c r="G131" s="238">
        <f>ROUND(E131*F131,2)</f>
        <v>28640</v>
      </c>
      <c r="H131" s="237">
        <v>80</v>
      </c>
      <c r="I131" s="238">
        <f>ROUND(E131*H131,2)</f>
        <v>28640</v>
      </c>
      <c r="J131" s="237">
        <v>0</v>
      </c>
      <c r="K131" s="238">
        <f>ROUND(E131*J131,2)</f>
        <v>0</v>
      </c>
      <c r="L131" s="238">
        <v>21</v>
      </c>
      <c r="M131" s="238">
        <f>G131*(1+L131/100)</f>
        <v>34654.400000000001</v>
      </c>
      <c r="N131" s="238">
        <v>0</v>
      </c>
      <c r="O131" s="238">
        <f>ROUND(E131*N131,2)</f>
        <v>0</v>
      </c>
      <c r="P131" s="238">
        <v>0</v>
      </c>
      <c r="Q131" s="238">
        <f>ROUND(E131*P131,2)</f>
        <v>0</v>
      </c>
      <c r="R131" s="238"/>
      <c r="S131" s="238" t="s">
        <v>264</v>
      </c>
      <c r="T131" s="239" t="s">
        <v>238</v>
      </c>
      <c r="U131" s="222">
        <v>0</v>
      </c>
      <c r="V131" s="222">
        <f>ROUND(E131*U131,2)</f>
        <v>0</v>
      </c>
      <c r="W131" s="222"/>
      <c r="X131" s="222" t="s">
        <v>376</v>
      </c>
      <c r="Y131" s="213"/>
      <c r="Z131" s="213"/>
      <c r="AA131" s="213"/>
      <c r="AB131" s="213"/>
      <c r="AC131" s="213"/>
      <c r="AD131" s="213"/>
      <c r="AE131" s="213"/>
      <c r="AF131" s="213"/>
      <c r="AG131" s="213" t="s">
        <v>377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5">
      <c r="A132" s="220"/>
      <c r="B132" s="221"/>
      <c r="C132" s="266" t="s">
        <v>476</v>
      </c>
      <c r="D132" s="251"/>
      <c r="E132" s="252">
        <v>142</v>
      </c>
      <c r="F132" s="222"/>
      <c r="G132" s="22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288</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5">
      <c r="A133" s="220"/>
      <c r="B133" s="221"/>
      <c r="C133" s="266" t="s">
        <v>477</v>
      </c>
      <c r="D133" s="251"/>
      <c r="E133" s="252">
        <v>236</v>
      </c>
      <c r="F133" s="222"/>
      <c r="G133" s="222"/>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288</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5">
      <c r="A134" s="220"/>
      <c r="B134" s="221"/>
      <c r="C134" s="266" t="s">
        <v>492</v>
      </c>
      <c r="D134" s="251"/>
      <c r="E134" s="252">
        <v>-20</v>
      </c>
      <c r="F134" s="222"/>
      <c r="G134" s="22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288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x14ac:dyDescent="0.25">
      <c r="A135" s="258">
        <v>27</v>
      </c>
      <c r="B135" s="259" t="s">
        <v>493</v>
      </c>
      <c r="C135" s="270" t="s">
        <v>494</v>
      </c>
      <c r="D135" s="260" t="s">
        <v>263</v>
      </c>
      <c r="E135" s="261">
        <v>1</v>
      </c>
      <c r="F135" s="262">
        <v>50000</v>
      </c>
      <c r="G135" s="263">
        <f>ROUND(E135*F135,2)</f>
        <v>50000</v>
      </c>
      <c r="H135" s="262">
        <v>50000</v>
      </c>
      <c r="I135" s="263">
        <f>ROUND(E135*H135,2)</f>
        <v>50000</v>
      </c>
      <c r="J135" s="262">
        <v>0</v>
      </c>
      <c r="K135" s="263">
        <f>ROUND(E135*J135,2)</f>
        <v>0</v>
      </c>
      <c r="L135" s="263">
        <v>21</v>
      </c>
      <c r="M135" s="263">
        <f>G135*(1+L135/100)</f>
        <v>60500</v>
      </c>
      <c r="N135" s="263">
        <v>0</v>
      </c>
      <c r="O135" s="263">
        <f>ROUND(E135*N135,2)</f>
        <v>0</v>
      </c>
      <c r="P135" s="263">
        <v>0</v>
      </c>
      <c r="Q135" s="263">
        <f>ROUND(E135*P135,2)</f>
        <v>0</v>
      </c>
      <c r="R135" s="263"/>
      <c r="S135" s="263" t="s">
        <v>264</v>
      </c>
      <c r="T135" s="264" t="s">
        <v>238</v>
      </c>
      <c r="U135" s="222">
        <v>0</v>
      </c>
      <c r="V135" s="222">
        <f>ROUND(E135*U135,2)</f>
        <v>0</v>
      </c>
      <c r="W135" s="222"/>
      <c r="X135" s="222" t="s">
        <v>376</v>
      </c>
      <c r="Y135" s="213"/>
      <c r="Z135" s="213"/>
      <c r="AA135" s="213"/>
      <c r="AB135" s="213"/>
      <c r="AC135" s="213"/>
      <c r="AD135" s="213"/>
      <c r="AE135" s="213"/>
      <c r="AF135" s="213"/>
      <c r="AG135" s="213" t="s">
        <v>377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x14ac:dyDescent="0.25">
      <c r="A136" s="227" t="s">
        <v>232</v>
      </c>
      <c r="B136" s="228" t="s">
        <v>155</v>
      </c>
      <c r="C136" s="244" t="s">
        <v>156</v>
      </c>
      <c r="D136" s="229"/>
      <c r="E136" s="230"/>
      <c r="F136" s="231"/>
      <c r="G136" s="231">
        <f>SUMIF(AG137:AG169,"&lt;&gt;NOR",G137:G169)</f>
        <v>419830.17</v>
      </c>
      <c r="H136" s="231"/>
      <c r="I136" s="231">
        <f>SUM(I137:I169)</f>
        <v>184009.81</v>
      </c>
      <c r="J136" s="231"/>
      <c r="K136" s="231">
        <f>SUM(K137:K169)</f>
        <v>235820.37</v>
      </c>
      <c r="L136" s="231"/>
      <c r="M136" s="231">
        <f>SUM(M137:M169)</f>
        <v>507994.50569999992</v>
      </c>
      <c r="N136" s="231"/>
      <c r="O136" s="231">
        <f>SUM(O137:O169)</f>
        <v>224.77</v>
      </c>
      <c r="P136" s="231"/>
      <c r="Q136" s="231">
        <f>SUM(Q137:Q169)</f>
        <v>0</v>
      </c>
      <c r="R136" s="231"/>
      <c r="S136" s="231"/>
      <c r="T136" s="232"/>
      <c r="U136" s="226"/>
      <c r="V136" s="226">
        <f>SUM(V137:V169)</f>
        <v>299.34000000000003</v>
      </c>
      <c r="W136" s="226"/>
      <c r="X136" s="226"/>
      <c r="AG136" t="s">
        <v>233</v>
      </c>
    </row>
    <row r="137" spans="1:60" outlineLevel="1" x14ac:dyDescent="0.25">
      <c r="A137" s="233">
        <v>28</v>
      </c>
      <c r="B137" s="234" t="s">
        <v>495</v>
      </c>
      <c r="C137" s="245" t="s">
        <v>496</v>
      </c>
      <c r="D137" s="235" t="s">
        <v>280</v>
      </c>
      <c r="E137" s="236">
        <v>20.3</v>
      </c>
      <c r="F137" s="237">
        <v>3420</v>
      </c>
      <c r="G137" s="238">
        <f>ROUND(E137*F137,2)</f>
        <v>69426</v>
      </c>
      <c r="H137" s="237">
        <v>2418.86</v>
      </c>
      <c r="I137" s="238">
        <f>ROUND(E137*H137,2)</f>
        <v>49102.86</v>
      </c>
      <c r="J137" s="237">
        <v>1001.14</v>
      </c>
      <c r="K137" s="238">
        <f>ROUND(E137*J137,2)</f>
        <v>20323.14</v>
      </c>
      <c r="L137" s="238">
        <v>21</v>
      </c>
      <c r="M137" s="238">
        <f>G137*(1+L137/100)</f>
        <v>84005.459999999992</v>
      </c>
      <c r="N137" s="238">
        <v>2.5249999999999999</v>
      </c>
      <c r="O137" s="238">
        <f>ROUND(E137*N137,2)</f>
        <v>51.26</v>
      </c>
      <c r="P137" s="238">
        <v>0</v>
      </c>
      <c r="Q137" s="238">
        <f>ROUND(E137*P137,2)</f>
        <v>0</v>
      </c>
      <c r="R137" s="238" t="s">
        <v>322</v>
      </c>
      <c r="S137" s="238" t="s">
        <v>237</v>
      </c>
      <c r="T137" s="239" t="s">
        <v>282</v>
      </c>
      <c r="U137" s="222">
        <v>2.58</v>
      </c>
      <c r="V137" s="222">
        <f>ROUND(E137*U137,2)</f>
        <v>52.37</v>
      </c>
      <c r="W137" s="222"/>
      <c r="X137" s="222" t="s">
        <v>265</v>
      </c>
      <c r="Y137" s="213"/>
      <c r="Z137" s="213"/>
      <c r="AA137" s="213"/>
      <c r="AB137" s="213"/>
      <c r="AC137" s="213"/>
      <c r="AD137" s="213"/>
      <c r="AE137" s="213"/>
      <c r="AF137" s="213"/>
      <c r="AG137" s="213" t="s">
        <v>283</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5">
      <c r="A138" s="220"/>
      <c r="B138" s="221"/>
      <c r="C138" s="265" t="s">
        <v>497</v>
      </c>
      <c r="D138" s="257"/>
      <c r="E138" s="257"/>
      <c r="F138" s="257"/>
      <c r="G138" s="257"/>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285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5">
      <c r="A139" s="220"/>
      <c r="B139" s="221"/>
      <c r="C139" s="247" t="s">
        <v>446</v>
      </c>
      <c r="D139" s="242"/>
      <c r="E139" s="242"/>
      <c r="F139" s="242"/>
      <c r="G139" s="24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241</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5">
      <c r="A140" s="220"/>
      <c r="B140" s="221"/>
      <c r="C140" s="266" t="s">
        <v>498</v>
      </c>
      <c r="D140" s="251"/>
      <c r="E140" s="252">
        <v>20.3</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288</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0.399999999999999" outlineLevel="1" x14ac:dyDescent="0.25">
      <c r="A141" s="233">
        <v>29</v>
      </c>
      <c r="B141" s="234" t="s">
        <v>499</v>
      </c>
      <c r="C141" s="245" t="s">
        <v>500</v>
      </c>
      <c r="D141" s="235" t="s">
        <v>313</v>
      </c>
      <c r="E141" s="236">
        <v>203</v>
      </c>
      <c r="F141" s="237">
        <v>145</v>
      </c>
      <c r="G141" s="238">
        <f>ROUND(E141*F141,2)</f>
        <v>29435</v>
      </c>
      <c r="H141" s="237">
        <v>50.38</v>
      </c>
      <c r="I141" s="238">
        <f>ROUND(E141*H141,2)</f>
        <v>10227.14</v>
      </c>
      <c r="J141" s="237">
        <v>94.62</v>
      </c>
      <c r="K141" s="238">
        <f>ROUND(E141*J141,2)</f>
        <v>19207.86</v>
      </c>
      <c r="L141" s="238">
        <v>21</v>
      </c>
      <c r="M141" s="238">
        <f>G141*(1+L141/100)</f>
        <v>35616.35</v>
      </c>
      <c r="N141" s="238">
        <v>5.0000000000000001E-3</v>
      </c>
      <c r="O141" s="238">
        <f>ROUND(E141*N141,2)</f>
        <v>1.02</v>
      </c>
      <c r="P141" s="238">
        <v>0</v>
      </c>
      <c r="Q141" s="238">
        <f>ROUND(E141*P141,2)</f>
        <v>0</v>
      </c>
      <c r="R141" s="238" t="s">
        <v>322</v>
      </c>
      <c r="S141" s="238" t="s">
        <v>237</v>
      </c>
      <c r="T141" s="239" t="s">
        <v>282</v>
      </c>
      <c r="U141" s="222">
        <v>0.17799999999999999</v>
      </c>
      <c r="V141" s="222">
        <f>ROUND(E141*U141,2)</f>
        <v>36.130000000000003</v>
      </c>
      <c r="W141" s="222"/>
      <c r="X141" s="222" t="s">
        <v>265</v>
      </c>
      <c r="Y141" s="213"/>
      <c r="Z141" s="213"/>
      <c r="AA141" s="213"/>
      <c r="AB141" s="213"/>
      <c r="AC141" s="213"/>
      <c r="AD141" s="213"/>
      <c r="AE141" s="213"/>
      <c r="AF141" s="213"/>
      <c r="AG141" s="213" t="s">
        <v>283</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5">
      <c r="A142" s="220"/>
      <c r="B142" s="221"/>
      <c r="C142" s="265" t="s">
        <v>497</v>
      </c>
      <c r="D142" s="257"/>
      <c r="E142" s="257"/>
      <c r="F142" s="257"/>
      <c r="G142" s="257"/>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285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5">
      <c r="A143" s="220"/>
      <c r="B143" s="221"/>
      <c r="C143" s="247" t="s">
        <v>446</v>
      </c>
      <c r="D143" s="242"/>
      <c r="E143" s="242"/>
      <c r="F143" s="242"/>
      <c r="G143" s="24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241</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5">
      <c r="A144" s="220"/>
      <c r="B144" s="221"/>
      <c r="C144" s="266" t="s">
        <v>404</v>
      </c>
      <c r="D144" s="251"/>
      <c r="E144" s="252">
        <v>203</v>
      </c>
      <c r="F144" s="222"/>
      <c r="G144" s="222"/>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288</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x14ac:dyDescent="0.25">
      <c r="A145" s="233">
        <v>30</v>
      </c>
      <c r="B145" s="234" t="s">
        <v>501</v>
      </c>
      <c r="C145" s="245" t="s">
        <v>502</v>
      </c>
      <c r="D145" s="235" t="s">
        <v>313</v>
      </c>
      <c r="E145" s="236">
        <v>203</v>
      </c>
      <c r="F145" s="237">
        <v>94.6</v>
      </c>
      <c r="G145" s="238">
        <f>ROUND(E145*F145,2)</f>
        <v>19203.8</v>
      </c>
      <c r="H145" s="237">
        <v>0</v>
      </c>
      <c r="I145" s="238">
        <f>ROUND(E145*H145,2)</f>
        <v>0</v>
      </c>
      <c r="J145" s="237">
        <v>94.6</v>
      </c>
      <c r="K145" s="238">
        <f>ROUND(E145*J145,2)</f>
        <v>19203.8</v>
      </c>
      <c r="L145" s="238">
        <v>21</v>
      </c>
      <c r="M145" s="238">
        <f>G145*(1+L145/100)</f>
        <v>23236.597999999998</v>
      </c>
      <c r="N145" s="238">
        <v>0</v>
      </c>
      <c r="O145" s="238">
        <f>ROUND(E145*N145,2)</f>
        <v>0</v>
      </c>
      <c r="P145" s="238">
        <v>0</v>
      </c>
      <c r="Q145" s="238">
        <f>ROUND(E145*P145,2)</f>
        <v>0</v>
      </c>
      <c r="R145" s="238" t="s">
        <v>322</v>
      </c>
      <c r="S145" s="238" t="s">
        <v>237</v>
      </c>
      <c r="T145" s="239" t="s">
        <v>282</v>
      </c>
      <c r="U145" s="222">
        <v>0.17799999999999999</v>
      </c>
      <c r="V145" s="222">
        <f>ROUND(E145*U145,2)</f>
        <v>36.130000000000003</v>
      </c>
      <c r="W145" s="222"/>
      <c r="X145" s="222" t="s">
        <v>265</v>
      </c>
      <c r="Y145" s="213"/>
      <c r="Z145" s="213"/>
      <c r="AA145" s="213"/>
      <c r="AB145" s="213"/>
      <c r="AC145" s="213"/>
      <c r="AD145" s="213"/>
      <c r="AE145" s="213"/>
      <c r="AF145" s="213"/>
      <c r="AG145" s="213" t="s">
        <v>283</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5">
      <c r="A146" s="220"/>
      <c r="B146" s="221"/>
      <c r="C146" s="265" t="s">
        <v>497</v>
      </c>
      <c r="D146" s="257"/>
      <c r="E146" s="257"/>
      <c r="F146" s="257"/>
      <c r="G146" s="257"/>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285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5">
      <c r="A147" s="220"/>
      <c r="B147" s="221"/>
      <c r="C147" s="247" t="s">
        <v>446</v>
      </c>
      <c r="D147" s="242"/>
      <c r="E147" s="242"/>
      <c r="F147" s="242"/>
      <c r="G147" s="242"/>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241</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5">
      <c r="A148" s="220"/>
      <c r="B148" s="221"/>
      <c r="C148" s="266" t="s">
        <v>404</v>
      </c>
      <c r="D148" s="251"/>
      <c r="E148" s="252">
        <v>203</v>
      </c>
      <c r="F148" s="222"/>
      <c r="G148" s="222"/>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288</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20.399999999999999" outlineLevel="1" x14ac:dyDescent="0.25">
      <c r="A149" s="233">
        <v>31</v>
      </c>
      <c r="B149" s="234" t="s">
        <v>503</v>
      </c>
      <c r="C149" s="245" t="s">
        <v>504</v>
      </c>
      <c r="D149" s="235" t="s">
        <v>280</v>
      </c>
      <c r="E149" s="236">
        <v>30.45</v>
      </c>
      <c r="F149" s="237">
        <v>3880</v>
      </c>
      <c r="G149" s="238">
        <f>ROUND(E149*F149,2)</f>
        <v>118146</v>
      </c>
      <c r="H149" s="237">
        <v>2984.69</v>
      </c>
      <c r="I149" s="238">
        <f>ROUND(E149*H149,2)</f>
        <v>90883.81</v>
      </c>
      <c r="J149" s="237">
        <v>895.31</v>
      </c>
      <c r="K149" s="238">
        <f>ROUND(E149*J149,2)</f>
        <v>27262.19</v>
      </c>
      <c r="L149" s="238">
        <v>21</v>
      </c>
      <c r="M149" s="238">
        <f>G149*(1+L149/100)</f>
        <v>142956.66</v>
      </c>
      <c r="N149" s="238">
        <v>2.5449999999999999</v>
      </c>
      <c r="O149" s="238">
        <f>ROUND(E149*N149,2)</f>
        <v>77.5</v>
      </c>
      <c r="P149" s="238">
        <v>0</v>
      </c>
      <c r="Q149" s="238">
        <f>ROUND(E149*P149,2)</f>
        <v>0</v>
      </c>
      <c r="R149" s="238" t="s">
        <v>322</v>
      </c>
      <c r="S149" s="238" t="s">
        <v>237</v>
      </c>
      <c r="T149" s="239" t="s">
        <v>282</v>
      </c>
      <c r="U149" s="222">
        <v>2.3170000000000002</v>
      </c>
      <c r="V149" s="222">
        <f>ROUND(E149*U149,2)</f>
        <v>70.55</v>
      </c>
      <c r="W149" s="222"/>
      <c r="X149" s="222" t="s">
        <v>265</v>
      </c>
      <c r="Y149" s="213"/>
      <c r="Z149" s="213"/>
      <c r="AA149" s="213"/>
      <c r="AB149" s="213"/>
      <c r="AC149" s="213"/>
      <c r="AD149" s="213"/>
      <c r="AE149" s="213"/>
      <c r="AF149" s="213"/>
      <c r="AG149" s="213" t="s">
        <v>283</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ht="21" outlineLevel="1" x14ac:dyDescent="0.25">
      <c r="A150" s="220"/>
      <c r="B150" s="221"/>
      <c r="C150" s="265" t="s">
        <v>505</v>
      </c>
      <c r="D150" s="257"/>
      <c r="E150" s="257"/>
      <c r="F150" s="257"/>
      <c r="G150" s="257"/>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41" t="str">
        <f>C150</f>
        <v>hlazená dřevěným hladítkem, s vytvořením dilatačních spár v mazanině uložením dočasného dilatačního profilu, s odstraněním dočasného profilu. Bez zaplnění spáry trvalým materiálem (634 60).</v>
      </c>
      <c r="BB150" s="213"/>
      <c r="BC150" s="213"/>
      <c r="BD150" s="213"/>
      <c r="BE150" s="213"/>
      <c r="BF150" s="213"/>
      <c r="BG150" s="213"/>
      <c r="BH150" s="213"/>
    </row>
    <row r="151" spans="1:60" outlineLevel="1" x14ac:dyDescent="0.25">
      <c r="A151" s="220"/>
      <c r="B151" s="221"/>
      <c r="C151" s="247" t="s">
        <v>446</v>
      </c>
      <c r="D151" s="242"/>
      <c r="E151" s="242"/>
      <c r="F151" s="242"/>
      <c r="G151" s="242"/>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241</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5">
      <c r="A152" s="220"/>
      <c r="B152" s="221"/>
      <c r="C152" s="266" t="s">
        <v>506</v>
      </c>
      <c r="D152" s="251"/>
      <c r="E152" s="252">
        <v>30.45</v>
      </c>
      <c r="F152" s="222"/>
      <c r="G152" s="22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288</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0.399999999999999" outlineLevel="1" x14ac:dyDescent="0.25">
      <c r="A153" s="233">
        <v>32</v>
      </c>
      <c r="B153" s="234" t="s">
        <v>507</v>
      </c>
      <c r="C153" s="245" t="s">
        <v>508</v>
      </c>
      <c r="D153" s="235" t="s">
        <v>280</v>
      </c>
      <c r="E153" s="236">
        <v>50.75</v>
      </c>
      <c r="F153" s="237">
        <v>1313</v>
      </c>
      <c r="G153" s="238">
        <f>ROUND(E153*F153,2)</f>
        <v>66634.75</v>
      </c>
      <c r="H153" s="237">
        <v>616.1</v>
      </c>
      <c r="I153" s="238">
        <f>ROUND(E153*H153,2)</f>
        <v>31267.08</v>
      </c>
      <c r="J153" s="237">
        <v>696.9</v>
      </c>
      <c r="K153" s="238">
        <f>ROUND(E153*J153,2)</f>
        <v>35367.68</v>
      </c>
      <c r="L153" s="238">
        <v>21</v>
      </c>
      <c r="M153" s="238">
        <f>G153*(1+L153/100)</f>
        <v>80628.047500000001</v>
      </c>
      <c r="N153" s="238">
        <v>1.837</v>
      </c>
      <c r="O153" s="238">
        <f>ROUND(E153*N153,2)</f>
        <v>93.23</v>
      </c>
      <c r="P153" s="238">
        <v>0</v>
      </c>
      <c r="Q153" s="238">
        <f>ROUND(E153*P153,2)</f>
        <v>0</v>
      </c>
      <c r="R153" s="238" t="s">
        <v>322</v>
      </c>
      <c r="S153" s="238" t="s">
        <v>237</v>
      </c>
      <c r="T153" s="239" t="s">
        <v>282</v>
      </c>
      <c r="U153" s="222">
        <v>1.8360000000000001</v>
      </c>
      <c r="V153" s="222">
        <f>ROUND(E153*U153,2)</f>
        <v>93.18</v>
      </c>
      <c r="W153" s="222"/>
      <c r="X153" s="222" t="s">
        <v>265</v>
      </c>
      <c r="Y153" s="213"/>
      <c r="Z153" s="213"/>
      <c r="AA153" s="213"/>
      <c r="AB153" s="213"/>
      <c r="AC153" s="213"/>
      <c r="AD153" s="213"/>
      <c r="AE153" s="213"/>
      <c r="AF153" s="213"/>
      <c r="AG153" s="213" t="s">
        <v>283</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5">
      <c r="A154" s="220"/>
      <c r="B154" s="221"/>
      <c r="C154" s="265" t="s">
        <v>371</v>
      </c>
      <c r="D154" s="257"/>
      <c r="E154" s="257"/>
      <c r="F154" s="257"/>
      <c r="G154" s="257"/>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285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41" t="str">
        <f>C154</f>
        <v>pod mazaniny a dlažby, popř. na plochých střechách, vodorovný nebo ve spádu, s udusáním a urovnáním povrchu,</v>
      </c>
      <c r="BB154" s="213"/>
      <c r="BC154" s="213"/>
      <c r="BD154" s="213"/>
      <c r="BE154" s="213"/>
      <c r="BF154" s="213"/>
      <c r="BG154" s="213"/>
      <c r="BH154" s="213"/>
    </row>
    <row r="155" spans="1:60" outlineLevel="1" x14ac:dyDescent="0.25">
      <c r="A155" s="220"/>
      <c r="B155" s="221"/>
      <c r="C155" s="247" t="s">
        <v>446</v>
      </c>
      <c r="D155" s="242"/>
      <c r="E155" s="242"/>
      <c r="F155" s="242"/>
      <c r="G155" s="242"/>
      <c r="H155" s="222"/>
      <c r="I155" s="222"/>
      <c r="J155" s="222"/>
      <c r="K155" s="222"/>
      <c r="L155" s="222"/>
      <c r="M155" s="222"/>
      <c r="N155" s="222"/>
      <c r="O155" s="222"/>
      <c r="P155" s="222"/>
      <c r="Q155" s="222"/>
      <c r="R155" s="222"/>
      <c r="S155" s="222"/>
      <c r="T155" s="222"/>
      <c r="U155" s="222"/>
      <c r="V155" s="222"/>
      <c r="W155" s="222"/>
      <c r="X155" s="222"/>
      <c r="Y155" s="213"/>
      <c r="Z155" s="213"/>
      <c r="AA155" s="213"/>
      <c r="AB155" s="213"/>
      <c r="AC155" s="213"/>
      <c r="AD155" s="213"/>
      <c r="AE155" s="213"/>
      <c r="AF155" s="213"/>
      <c r="AG155" s="213" t="s">
        <v>241</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x14ac:dyDescent="0.25">
      <c r="A156" s="220"/>
      <c r="B156" s="221"/>
      <c r="C156" s="266" t="s">
        <v>509</v>
      </c>
      <c r="D156" s="251"/>
      <c r="E156" s="252">
        <v>50.75</v>
      </c>
      <c r="F156" s="222"/>
      <c r="G156" s="222"/>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288</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x14ac:dyDescent="0.25">
      <c r="A157" s="233">
        <v>33</v>
      </c>
      <c r="B157" s="234" t="s">
        <v>510</v>
      </c>
      <c r="C157" s="245" t="s">
        <v>511</v>
      </c>
      <c r="D157" s="235" t="s">
        <v>313</v>
      </c>
      <c r="E157" s="236">
        <v>11.2</v>
      </c>
      <c r="F157" s="237">
        <v>348.5</v>
      </c>
      <c r="G157" s="238">
        <f>ROUND(E157*F157,2)</f>
        <v>3903.2</v>
      </c>
      <c r="H157" s="237">
        <v>146.94999999999999</v>
      </c>
      <c r="I157" s="238">
        <f>ROUND(E157*H157,2)</f>
        <v>1645.84</v>
      </c>
      <c r="J157" s="237">
        <v>201.55</v>
      </c>
      <c r="K157" s="238">
        <f>ROUND(E157*J157,2)</f>
        <v>2257.36</v>
      </c>
      <c r="L157" s="238">
        <v>21</v>
      </c>
      <c r="M157" s="238">
        <f>G157*(1+L157/100)</f>
        <v>4722.8719999999994</v>
      </c>
      <c r="N157" s="238">
        <v>0.1231</v>
      </c>
      <c r="O157" s="238">
        <f>ROUND(E157*N157,2)</f>
        <v>1.38</v>
      </c>
      <c r="P157" s="238">
        <v>0</v>
      </c>
      <c r="Q157" s="238">
        <f>ROUND(E157*P157,2)</f>
        <v>0</v>
      </c>
      <c r="R157" s="238" t="s">
        <v>322</v>
      </c>
      <c r="S157" s="238" t="s">
        <v>237</v>
      </c>
      <c r="T157" s="239" t="s">
        <v>282</v>
      </c>
      <c r="U157" s="222">
        <v>0.45</v>
      </c>
      <c r="V157" s="222">
        <f>ROUND(E157*U157,2)</f>
        <v>5.04</v>
      </c>
      <c r="W157" s="222"/>
      <c r="X157" s="222" t="s">
        <v>265</v>
      </c>
      <c r="Y157" s="213"/>
      <c r="Z157" s="213"/>
      <c r="AA157" s="213"/>
      <c r="AB157" s="213"/>
      <c r="AC157" s="213"/>
      <c r="AD157" s="213"/>
      <c r="AE157" s="213"/>
      <c r="AF157" s="213"/>
      <c r="AG157" s="213" t="s">
        <v>283</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1" outlineLevel="1" x14ac:dyDescent="0.25">
      <c r="A158" s="220"/>
      <c r="B158" s="221"/>
      <c r="C158" s="265" t="s">
        <v>512</v>
      </c>
      <c r="D158" s="257"/>
      <c r="E158" s="257"/>
      <c r="F158" s="257"/>
      <c r="G158" s="257"/>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285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41" t="str">
        <f>C158</f>
        <v>na zdivu jako podklad např. pod izolaci, na parapetech z prefabrikovaných dílců, pod oplechování apod., vodorovný nebo ve spádu do 15°, hlazený dřevěným hladítkem,</v>
      </c>
      <c r="BB158" s="213"/>
      <c r="BC158" s="213"/>
      <c r="BD158" s="213"/>
      <c r="BE158" s="213"/>
      <c r="BF158" s="213"/>
      <c r="BG158" s="213"/>
      <c r="BH158" s="213"/>
    </row>
    <row r="159" spans="1:60" outlineLevel="1" x14ac:dyDescent="0.25">
      <c r="A159" s="220"/>
      <c r="B159" s="221"/>
      <c r="C159" s="247" t="s">
        <v>446</v>
      </c>
      <c r="D159" s="242"/>
      <c r="E159" s="242"/>
      <c r="F159" s="242"/>
      <c r="G159" s="242"/>
      <c r="H159" s="222"/>
      <c r="I159" s="222"/>
      <c r="J159" s="222"/>
      <c r="K159" s="222"/>
      <c r="L159" s="222"/>
      <c r="M159" s="222"/>
      <c r="N159" s="222"/>
      <c r="O159" s="222"/>
      <c r="P159" s="222"/>
      <c r="Q159" s="222"/>
      <c r="R159" s="222"/>
      <c r="S159" s="222"/>
      <c r="T159" s="222"/>
      <c r="U159" s="222"/>
      <c r="V159" s="222"/>
      <c r="W159" s="222"/>
      <c r="X159" s="222"/>
      <c r="Y159" s="213"/>
      <c r="Z159" s="213"/>
      <c r="AA159" s="213"/>
      <c r="AB159" s="213"/>
      <c r="AC159" s="213"/>
      <c r="AD159" s="213"/>
      <c r="AE159" s="213"/>
      <c r="AF159" s="213"/>
      <c r="AG159" s="213" t="s">
        <v>241</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x14ac:dyDescent="0.25">
      <c r="A160" s="220"/>
      <c r="B160" s="221"/>
      <c r="C160" s="266" t="s">
        <v>513</v>
      </c>
      <c r="D160" s="251"/>
      <c r="E160" s="252">
        <v>11.2</v>
      </c>
      <c r="F160" s="222"/>
      <c r="G160" s="222"/>
      <c r="H160" s="222"/>
      <c r="I160" s="222"/>
      <c r="J160" s="222"/>
      <c r="K160" s="222"/>
      <c r="L160" s="222"/>
      <c r="M160" s="222"/>
      <c r="N160" s="222"/>
      <c r="O160" s="222"/>
      <c r="P160" s="222"/>
      <c r="Q160" s="222"/>
      <c r="R160" s="222"/>
      <c r="S160" s="222"/>
      <c r="T160" s="222"/>
      <c r="U160" s="222"/>
      <c r="V160" s="222"/>
      <c r="W160" s="222"/>
      <c r="X160" s="222"/>
      <c r="Y160" s="213"/>
      <c r="Z160" s="213"/>
      <c r="AA160" s="213"/>
      <c r="AB160" s="213"/>
      <c r="AC160" s="213"/>
      <c r="AD160" s="213"/>
      <c r="AE160" s="213"/>
      <c r="AF160" s="213"/>
      <c r="AG160" s="213" t="s">
        <v>288</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x14ac:dyDescent="0.25">
      <c r="A161" s="233">
        <v>34</v>
      </c>
      <c r="B161" s="234" t="s">
        <v>514</v>
      </c>
      <c r="C161" s="245" t="s">
        <v>515</v>
      </c>
      <c r="D161" s="235" t="s">
        <v>438</v>
      </c>
      <c r="E161" s="236">
        <v>64.599999999999994</v>
      </c>
      <c r="F161" s="237">
        <v>47.7</v>
      </c>
      <c r="G161" s="238">
        <f>ROUND(E161*F161,2)</f>
        <v>3081.42</v>
      </c>
      <c r="H161" s="237">
        <v>13.67</v>
      </c>
      <c r="I161" s="238">
        <f>ROUND(E161*H161,2)</f>
        <v>883.08</v>
      </c>
      <c r="J161" s="237">
        <v>34.03</v>
      </c>
      <c r="K161" s="238">
        <f>ROUND(E161*J161,2)</f>
        <v>2198.34</v>
      </c>
      <c r="L161" s="238">
        <v>21</v>
      </c>
      <c r="M161" s="238">
        <f>G161*(1+L161/100)</f>
        <v>3728.5182</v>
      </c>
      <c r="N161" s="238">
        <v>1.2800000000000001E-3</v>
      </c>
      <c r="O161" s="238">
        <f>ROUND(E161*N161,2)</f>
        <v>0.08</v>
      </c>
      <c r="P161" s="238">
        <v>0</v>
      </c>
      <c r="Q161" s="238">
        <f>ROUND(E161*P161,2)</f>
        <v>0</v>
      </c>
      <c r="R161" s="238" t="s">
        <v>322</v>
      </c>
      <c r="S161" s="238" t="s">
        <v>237</v>
      </c>
      <c r="T161" s="239" t="s">
        <v>282</v>
      </c>
      <c r="U161" s="222">
        <v>9.1999999999999998E-2</v>
      </c>
      <c r="V161" s="222">
        <f>ROUND(E161*U161,2)</f>
        <v>5.94</v>
      </c>
      <c r="W161" s="222"/>
      <c r="X161" s="222" t="s">
        <v>265</v>
      </c>
      <c r="Y161" s="213"/>
      <c r="Z161" s="213"/>
      <c r="AA161" s="213"/>
      <c r="AB161" s="213"/>
      <c r="AC161" s="213"/>
      <c r="AD161" s="213"/>
      <c r="AE161" s="213"/>
      <c r="AF161" s="213"/>
      <c r="AG161" s="213" t="s">
        <v>283</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x14ac:dyDescent="0.25">
      <c r="A162" s="220"/>
      <c r="B162" s="221"/>
      <c r="C162" s="265" t="s">
        <v>516</v>
      </c>
      <c r="D162" s="257"/>
      <c r="E162" s="257"/>
      <c r="F162" s="257"/>
      <c r="G162" s="257"/>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285</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x14ac:dyDescent="0.25">
      <c r="A163" s="220"/>
      <c r="B163" s="221"/>
      <c r="C163" s="266" t="s">
        <v>517</v>
      </c>
      <c r="D163" s="251"/>
      <c r="E163" s="252">
        <v>31.2</v>
      </c>
      <c r="F163" s="222"/>
      <c r="G163" s="222"/>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288</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5">
      <c r="A164" s="220"/>
      <c r="B164" s="221"/>
      <c r="C164" s="266" t="s">
        <v>518</v>
      </c>
      <c r="D164" s="251"/>
      <c r="E164" s="252">
        <v>19.399999999999999</v>
      </c>
      <c r="F164" s="222"/>
      <c r="G164" s="222"/>
      <c r="H164" s="222"/>
      <c r="I164" s="222"/>
      <c r="J164" s="222"/>
      <c r="K164" s="222"/>
      <c r="L164" s="222"/>
      <c r="M164" s="222"/>
      <c r="N164" s="222"/>
      <c r="O164" s="222"/>
      <c r="P164" s="222"/>
      <c r="Q164" s="222"/>
      <c r="R164" s="222"/>
      <c r="S164" s="222"/>
      <c r="T164" s="222"/>
      <c r="U164" s="222"/>
      <c r="V164" s="222"/>
      <c r="W164" s="222"/>
      <c r="X164" s="222"/>
      <c r="Y164" s="213"/>
      <c r="Z164" s="213"/>
      <c r="AA164" s="213"/>
      <c r="AB164" s="213"/>
      <c r="AC164" s="213"/>
      <c r="AD164" s="213"/>
      <c r="AE164" s="213"/>
      <c r="AF164" s="213"/>
      <c r="AG164" s="213" t="s">
        <v>288</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5">
      <c r="A165" s="220"/>
      <c r="B165" s="221"/>
      <c r="C165" s="266" t="s">
        <v>519</v>
      </c>
      <c r="D165" s="251"/>
      <c r="E165" s="252">
        <v>14</v>
      </c>
      <c r="F165" s="222"/>
      <c r="G165" s="222"/>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288</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5">
      <c r="A166" s="233">
        <v>35</v>
      </c>
      <c r="B166" s="234" t="s">
        <v>520</v>
      </c>
      <c r="C166" s="245" t="s">
        <v>521</v>
      </c>
      <c r="D166" s="235" t="s">
        <v>522</v>
      </c>
      <c r="E166" s="236">
        <v>1</v>
      </c>
      <c r="F166" s="237">
        <v>110000</v>
      </c>
      <c r="G166" s="238">
        <f>ROUND(E166*F166,2)</f>
        <v>110000</v>
      </c>
      <c r="H166" s="237">
        <v>0</v>
      </c>
      <c r="I166" s="238">
        <f>ROUND(E166*H166,2)</f>
        <v>0</v>
      </c>
      <c r="J166" s="237">
        <v>110000</v>
      </c>
      <c r="K166" s="238">
        <f>ROUND(E166*J166,2)</f>
        <v>110000</v>
      </c>
      <c r="L166" s="238">
        <v>21</v>
      </c>
      <c r="M166" s="238">
        <f>G166*(1+L166/100)</f>
        <v>133100</v>
      </c>
      <c r="N166" s="238">
        <v>0.3</v>
      </c>
      <c r="O166" s="238">
        <f>ROUND(E166*N166,2)</f>
        <v>0.3</v>
      </c>
      <c r="P166" s="238">
        <v>0</v>
      </c>
      <c r="Q166" s="238">
        <f>ROUND(E166*P166,2)</f>
        <v>0</v>
      </c>
      <c r="R166" s="238"/>
      <c r="S166" s="238" t="s">
        <v>264</v>
      </c>
      <c r="T166" s="239" t="s">
        <v>238</v>
      </c>
      <c r="U166" s="222">
        <v>0</v>
      </c>
      <c r="V166" s="222">
        <f>ROUND(E166*U166,2)</f>
        <v>0</v>
      </c>
      <c r="W166" s="222"/>
      <c r="X166" s="222" t="s">
        <v>265</v>
      </c>
      <c r="Y166" s="213"/>
      <c r="Z166" s="213"/>
      <c r="AA166" s="213"/>
      <c r="AB166" s="213"/>
      <c r="AC166" s="213"/>
      <c r="AD166" s="213"/>
      <c r="AE166" s="213"/>
      <c r="AF166" s="213"/>
      <c r="AG166" s="213" t="s">
        <v>283</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5">
      <c r="A167" s="220"/>
      <c r="B167" s="221"/>
      <c r="C167" s="246" t="s">
        <v>523</v>
      </c>
      <c r="D167" s="240"/>
      <c r="E167" s="240"/>
      <c r="F167" s="240"/>
      <c r="G167" s="240"/>
      <c r="H167" s="222"/>
      <c r="I167" s="222"/>
      <c r="J167" s="222"/>
      <c r="K167" s="222"/>
      <c r="L167" s="222"/>
      <c r="M167" s="222"/>
      <c r="N167" s="222"/>
      <c r="O167" s="222"/>
      <c r="P167" s="222"/>
      <c r="Q167" s="222"/>
      <c r="R167" s="222"/>
      <c r="S167" s="222"/>
      <c r="T167" s="222"/>
      <c r="U167" s="222"/>
      <c r="V167" s="222"/>
      <c r="W167" s="222"/>
      <c r="X167" s="222"/>
      <c r="Y167" s="213"/>
      <c r="Z167" s="213"/>
      <c r="AA167" s="213"/>
      <c r="AB167" s="213"/>
      <c r="AC167" s="213"/>
      <c r="AD167" s="213"/>
      <c r="AE167" s="213"/>
      <c r="AF167" s="213"/>
      <c r="AG167" s="213" t="s">
        <v>241</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31.2" outlineLevel="1" x14ac:dyDescent="0.25">
      <c r="A168" s="220"/>
      <c r="B168" s="221"/>
      <c r="C168" s="247" t="s">
        <v>524</v>
      </c>
      <c r="D168" s="242"/>
      <c r="E168" s="242"/>
      <c r="F168" s="242"/>
      <c r="G168" s="242"/>
      <c r="H168" s="222"/>
      <c r="I168" s="222"/>
      <c r="J168" s="222"/>
      <c r="K168" s="222"/>
      <c r="L168" s="222"/>
      <c r="M168" s="222"/>
      <c r="N168" s="222"/>
      <c r="O168" s="222"/>
      <c r="P168" s="222"/>
      <c r="Q168" s="222"/>
      <c r="R168" s="222"/>
      <c r="S168" s="222"/>
      <c r="T168" s="222"/>
      <c r="U168" s="222"/>
      <c r="V168" s="222"/>
      <c r="W168" s="222"/>
      <c r="X168" s="222"/>
      <c r="Y168" s="213"/>
      <c r="Z168" s="213"/>
      <c r="AA168" s="213"/>
      <c r="AB168" s="213"/>
      <c r="AC168" s="213"/>
      <c r="AD168" s="213"/>
      <c r="AE168" s="213"/>
      <c r="AF168" s="213"/>
      <c r="AG168" s="213" t="s">
        <v>241</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1" t="str">
        <f>C168</f>
        <v>Průmyslová sekční vrata 5000x4000mm s elektropohonem, integrovaný vstup jednokřídlové dveře 1000x2000mm, 4kusy prosklení 640x340mm z čirého plastu, panely v provedení lamela-drážka, pohon vrat 400V/50Hz, připojení na rozvod NN, panely tl.40mm, dveře s nízkým prahem - kompletní dodávka a montáž</v>
      </c>
      <c r="BB168" s="213"/>
      <c r="BC168" s="213"/>
      <c r="BD168" s="213"/>
      <c r="BE168" s="213"/>
      <c r="BF168" s="213"/>
      <c r="BG168" s="213"/>
      <c r="BH168" s="213"/>
    </row>
    <row r="169" spans="1:60" outlineLevel="1" x14ac:dyDescent="0.25">
      <c r="A169" s="220"/>
      <c r="B169" s="221"/>
      <c r="C169" s="266" t="s">
        <v>525</v>
      </c>
      <c r="D169" s="251"/>
      <c r="E169" s="252">
        <v>1</v>
      </c>
      <c r="F169" s="222"/>
      <c r="G169" s="222"/>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288</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x14ac:dyDescent="0.25">
      <c r="A170" s="227" t="s">
        <v>232</v>
      </c>
      <c r="B170" s="228" t="s">
        <v>161</v>
      </c>
      <c r="C170" s="244" t="s">
        <v>162</v>
      </c>
      <c r="D170" s="229"/>
      <c r="E170" s="230"/>
      <c r="F170" s="231"/>
      <c r="G170" s="231">
        <f>SUMIF(AG171:AG177,"&lt;&gt;NOR",G171:G177)</f>
        <v>44529</v>
      </c>
      <c r="H170" s="231"/>
      <c r="I170" s="231">
        <f>SUM(I171:I177)</f>
        <v>12755.59</v>
      </c>
      <c r="J170" s="231"/>
      <c r="K170" s="231">
        <f>SUM(K171:K177)</f>
        <v>31773.41</v>
      </c>
      <c r="L170" s="231"/>
      <c r="M170" s="231">
        <f>SUM(M171:M177)</f>
        <v>53880.09</v>
      </c>
      <c r="N170" s="231"/>
      <c r="O170" s="231">
        <f>SUM(O171:O177)</f>
        <v>11.22</v>
      </c>
      <c r="P170" s="231"/>
      <c r="Q170" s="231">
        <f>SUM(Q171:Q177)</f>
        <v>0</v>
      </c>
      <c r="R170" s="231"/>
      <c r="S170" s="231"/>
      <c r="T170" s="232"/>
      <c r="U170" s="226"/>
      <c r="V170" s="226">
        <f>SUM(V171:V177)</f>
        <v>38.89</v>
      </c>
      <c r="W170" s="226"/>
      <c r="X170" s="226"/>
      <c r="AG170" t="s">
        <v>233</v>
      </c>
    </row>
    <row r="171" spans="1:60" outlineLevel="1" x14ac:dyDescent="0.25">
      <c r="A171" s="233">
        <v>36</v>
      </c>
      <c r="B171" s="234" t="s">
        <v>526</v>
      </c>
      <c r="C171" s="245" t="s">
        <v>527</v>
      </c>
      <c r="D171" s="235" t="s">
        <v>375</v>
      </c>
      <c r="E171" s="236">
        <v>1</v>
      </c>
      <c r="F171" s="237">
        <v>28420</v>
      </c>
      <c r="G171" s="238">
        <f>ROUND(E171*F171,2)</f>
        <v>28420</v>
      </c>
      <c r="H171" s="237">
        <v>12113.35</v>
      </c>
      <c r="I171" s="238">
        <f>ROUND(E171*H171,2)</f>
        <v>12113.35</v>
      </c>
      <c r="J171" s="237">
        <v>16306.65</v>
      </c>
      <c r="K171" s="238">
        <f>ROUND(E171*J171,2)</f>
        <v>16306.65</v>
      </c>
      <c r="L171" s="238">
        <v>21</v>
      </c>
      <c r="M171" s="238">
        <f>G171*(1+L171/100)</f>
        <v>34388.199999999997</v>
      </c>
      <c r="N171" s="238">
        <v>10.81826</v>
      </c>
      <c r="O171" s="238">
        <f>ROUND(E171*N171,2)</f>
        <v>10.82</v>
      </c>
      <c r="P171" s="238">
        <v>0</v>
      </c>
      <c r="Q171" s="238">
        <f>ROUND(E171*P171,2)</f>
        <v>0</v>
      </c>
      <c r="R171" s="238" t="s">
        <v>528</v>
      </c>
      <c r="S171" s="238" t="s">
        <v>237</v>
      </c>
      <c r="T171" s="239" t="s">
        <v>282</v>
      </c>
      <c r="U171" s="222">
        <v>37.798999999999999</v>
      </c>
      <c r="V171" s="222">
        <f>ROUND(E171*U171,2)</f>
        <v>37.799999999999997</v>
      </c>
      <c r="W171" s="222"/>
      <c r="X171" s="222" t="s">
        <v>265</v>
      </c>
      <c r="Y171" s="213"/>
      <c r="Z171" s="213"/>
      <c r="AA171" s="213"/>
      <c r="AB171" s="213"/>
      <c r="AC171" s="213"/>
      <c r="AD171" s="213"/>
      <c r="AE171" s="213"/>
      <c r="AF171" s="213"/>
      <c r="AG171" s="213" t="s">
        <v>283</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5">
      <c r="A172" s="220"/>
      <c r="B172" s="221"/>
      <c r="C172" s="265" t="s">
        <v>529</v>
      </c>
      <c r="D172" s="257"/>
      <c r="E172" s="257"/>
      <c r="F172" s="257"/>
      <c r="G172" s="257"/>
      <c r="H172" s="222"/>
      <c r="I172" s="222"/>
      <c r="J172" s="222"/>
      <c r="K172" s="222"/>
      <c r="L172" s="222"/>
      <c r="M172" s="222"/>
      <c r="N172" s="222"/>
      <c r="O172" s="222"/>
      <c r="P172" s="222"/>
      <c r="Q172" s="222"/>
      <c r="R172" s="222"/>
      <c r="S172" s="222"/>
      <c r="T172" s="222"/>
      <c r="U172" s="222"/>
      <c r="V172" s="222"/>
      <c r="W172" s="222"/>
      <c r="X172" s="222"/>
      <c r="Y172" s="213"/>
      <c r="Z172" s="213"/>
      <c r="AA172" s="213"/>
      <c r="AB172" s="213"/>
      <c r="AC172" s="213"/>
      <c r="AD172" s="213"/>
      <c r="AE172" s="213"/>
      <c r="AF172" s="213"/>
      <c r="AG172" s="213" t="s">
        <v>285</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x14ac:dyDescent="0.25">
      <c r="A173" s="220"/>
      <c r="B173" s="221"/>
      <c r="C173" s="247" t="s">
        <v>530</v>
      </c>
      <c r="D173" s="242"/>
      <c r="E173" s="242"/>
      <c r="F173" s="242"/>
      <c r="G173" s="242"/>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241</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31.2" outlineLevel="1" x14ac:dyDescent="0.25">
      <c r="A174" s="220"/>
      <c r="B174" s="221"/>
      <c r="C174" s="247" t="s">
        <v>531</v>
      </c>
      <c r="D174" s="242"/>
      <c r="E174" s="242"/>
      <c r="F174" s="242"/>
      <c r="G174" s="242"/>
      <c r="H174" s="222"/>
      <c r="I174" s="222"/>
      <c r="J174" s="222"/>
      <c r="K174" s="222"/>
      <c r="L174" s="222"/>
      <c r="M174" s="222"/>
      <c r="N174" s="222"/>
      <c r="O174" s="222"/>
      <c r="P174" s="222"/>
      <c r="Q174" s="222"/>
      <c r="R174" s="222"/>
      <c r="S174" s="222"/>
      <c r="T174" s="222"/>
      <c r="U174" s="222"/>
      <c r="V174" s="222"/>
      <c r="W174" s="222"/>
      <c r="X174" s="222"/>
      <c r="Y174" s="213"/>
      <c r="Z174" s="213"/>
      <c r="AA174" s="213"/>
      <c r="AB174" s="213"/>
      <c r="AC174" s="213"/>
      <c r="AD174" s="213"/>
      <c r="AE174" s="213"/>
      <c r="AF174" s="213"/>
      <c r="AG174" s="213" t="s">
        <v>241</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41" t="str">
        <f>C174</f>
        <v>Kompletní provedení armaturní železobetonové šachty včetně bednění a odbednění konstrukce, cena včetně zastropení, ocelového pochůzného poklopu s prostupem pro ovládání šoupěte, odvodnění a podlahové nerezové vpusti nízké zapuštění se sifonem 150x150mm ve dně šachty, hydroizolace, podkladního betonu a vyrovnávací vrstvy ze štěrkodrti, prostupů pro potrubí včetně utěsnění.</v>
      </c>
      <c r="BB174" s="213"/>
      <c r="BC174" s="213"/>
      <c r="BD174" s="213"/>
      <c r="BE174" s="213"/>
      <c r="BF174" s="213"/>
      <c r="BG174" s="213"/>
      <c r="BH174" s="213"/>
    </row>
    <row r="175" spans="1:60" outlineLevel="1" x14ac:dyDescent="0.25">
      <c r="A175" s="233">
        <v>37</v>
      </c>
      <c r="B175" s="234" t="s">
        <v>532</v>
      </c>
      <c r="C175" s="245" t="s">
        <v>533</v>
      </c>
      <c r="D175" s="235" t="s">
        <v>375</v>
      </c>
      <c r="E175" s="236">
        <v>1</v>
      </c>
      <c r="F175" s="237">
        <v>1109</v>
      </c>
      <c r="G175" s="238">
        <f>ROUND(E175*F175,2)</f>
        <v>1109</v>
      </c>
      <c r="H175" s="237">
        <v>642.24</v>
      </c>
      <c r="I175" s="238">
        <f>ROUND(E175*H175,2)</f>
        <v>642.24</v>
      </c>
      <c r="J175" s="237">
        <v>466.76</v>
      </c>
      <c r="K175" s="238">
        <f>ROUND(E175*J175,2)</f>
        <v>466.76</v>
      </c>
      <c r="L175" s="238">
        <v>21</v>
      </c>
      <c r="M175" s="238">
        <f>G175*(1+L175/100)</f>
        <v>1341.8899999999999</v>
      </c>
      <c r="N175" s="238">
        <v>0.40105000000000002</v>
      </c>
      <c r="O175" s="238">
        <f>ROUND(E175*N175,2)</f>
        <v>0.4</v>
      </c>
      <c r="P175" s="238">
        <v>0</v>
      </c>
      <c r="Q175" s="238">
        <f>ROUND(E175*P175,2)</f>
        <v>0</v>
      </c>
      <c r="R175" s="238" t="s">
        <v>322</v>
      </c>
      <c r="S175" s="238" t="s">
        <v>237</v>
      </c>
      <c r="T175" s="239" t="s">
        <v>282</v>
      </c>
      <c r="U175" s="222">
        <v>1.09236</v>
      </c>
      <c r="V175" s="222">
        <f>ROUND(E175*U175,2)</f>
        <v>1.0900000000000001</v>
      </c>
      <c r="W175" s="222"/>
      <c r="X175" s="222" t="s">
        <v>265</v>
      </c>
      <c r="Y175" s="213"/>
      <c r="Z175" s="213"/>
      <c r="AA175" s="213"/>
      <c r="AB175" s="213"/>
      <c r="AC175" s="213"/>
      <c r="AD175" s="213"/>
      <c r="AE175" s="213"/>
      <c r="AF175" s="213"/>
      <c r="AG175" s="213" t="s">
        <v>283</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x14ac:dyDescent="0.25">
      <c r="A176" s="220"/>
      <c r="B176" s="221"/>
      <c r="C176" s="266" t="s">
        <v>534</v>
      </c>
      <c r="D176" s="251"/>
      <c r="E176" s="252">
        <v>1</v>
      </c>
      <c r="F176" s="222"/>
      <c r="G176" s="222"/>
      <c r="H176" s="222"/>
      <c r="I176" s="222"/>
      <c r="J176" s="222"/>
      <c r="K176" s="222"/>
      <c r="L176" s="222"/>
      <c r="M176" s="222"/>
      <c r="N176" s="222"/>
      <c r="O176" s="222"/>
      <c r="P176" s="222"/>
      <c r="Q176" s="222"/>
      <c r="R176" s="222"/>
      <c r="S176" s="222"/>
      <c r="T176" s="222"/>
      <c r="U176" s="222"/>
      <c r="V176" s="222"/>
      <c r="W176" s="222"/>
      <c r="X176" s="222"/>
      <c r="Y176" s="213"/>
      <c r="Z176" s="213"/>
      <c r="AA176" s="213"/>
      <c r="AB176" s="213"/>
      <c r="AC176" s="213"/>
      <c r="AD176" s="213"/>
      <c r="AE176" s="213"/>
      <c r="AF176" s="213"/>
      <c r="AG176" s="213" t="s">
        <v>288</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0.399999999999999" outlineLevel="1" x14ac:dyDescent="0.25">
      <c r="A177" s="258">
        <v>38</v>
      </c>
      <c r="B177" s="259" t="s">
        <v>535</v>
      </c>
      <c r="C177" s="270" t="s">
        <v>536</v>
      </c>
      <c r="D177" s="260" t="s">
        <v>522</v>
      </c>
      <c r="E177" s="261">
        <v>1</v>
      </c>
      <c r="F177" s="262">
        <v>15000</v>
      </c>
      <c r="G177" s="263">
        <f>ROUND(E177*F177,2)</f>
        <v>15000</v>
      </c>
      <c r="H177" s="262">
        <v>0</v>
      </c>
      <c r="I177" s="263">
        <f>ROUND(E177*H177,2)</f>
        <v>0</v>
      </c>
      <c r="J177" s="262">
        <v>15000</v>
      </c>
      <c r="K177" s="263">
        <f>ROUND(E177*J177,2)</f>
        <v>15000</v>
      </c>
      <c r="L177" s="263">
        <v>21</v>
      </c>
      <c r="M177" s="263">
        <f>G177*(1+L177/100)</f>
        <v>18150</v>
      </c>
      <c r="N177" s="263">
        <v>0</v>
      </c>
      <c r="O177" s="263">
        <f>ROUND(E177*N177,2)</f>
        <v>0</v>
      </c>
      <c r="P177" s="263">
        <v>0</v>
      </c>
      <c r="Q177" s="263">
        <f>ROUND(E177*P177,2)</f>
        <v>0</v>
      </c>
      <c r="R177" s="263"/>
      <c r="S177" s="263" t="s">
        <v>264</v>
      </c>
      <c r="T177" s="264" t="s">
        <v>238</v>
      </c>
      <c r="U177" s="222">
        <v>0</v>
      </c>
      <c r="V177" s="222">
        <f>ROUND(E177*U177,2)</f>
        <v>0</v>
      </c>
      <c r="W177" s="222"/>
      <c r="X177" s="222" t="s">
        <v>265</v>
      </c>
      <c r="Y177" s="213"/>
      <c r="Z177" s="213"/>
      <c r="AA177" s="213"/>
      <c r="AB177" s="213"/>
      <c r="AC177" s="213"/>
      <c r="AD177" s="213"/>
      <c r="AE177" s="213"/>
      <c r="AF177" s="213"/>
      <c r="AG177" s="213" t="s">
        <v>283</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x14ac:dyDescent="0.25">
      <c r="A178" s="227" t="s">
        <v>232</v>
      </c>
      <c r="B178" s="228" t="s">
        <v>163</v>
      </c>
      <c r="C178" s="244" t="s">
        <v>164</v>
      </c>
      <c r="D178" s="229"/>
      <c r="E178" s="230"/>
      <c r="F178" s="231"/>
      <c r="G178" s="231">
        <f>SUMIF(AG179:AG202,"&lt;&gt;NOR",G179:G202)</f>
        <v>53907.4</v>
      </c>
      <c r="H178" s="231"/>
      <c r="I178" s="231">
        <f>SUM(I179:I202)</f>
        <v>5216.13</v>
      </c>
      <c r="J178" s="231"/>
      <c r="K178" s="231">
        <f>SUM(K179:K202)</f>
        <v>48691.27</v>
      </c>
      <c r="L178" s="231"/>
      <c r="M178" s="231">
        <f>SUM(M179:M202)</f>
        <v>65227.953999999998</v>
      </c>
      <c r="N178" s="231"/>
      <c r="O178" s="231">
        <f>SUM(O179:O202)</f>
        <v>0.01</v>
      </c>
      <c r="P178" s="231"/>
      <c r="Q178" s="231">
        <f>SUM(Q179:Q202)</f>
        <v>0</v>
      </c>
      <c r="R178" s="231"/>
      <c r="S178" s="231"/>
      <c r="T178" s="232"/>
      <c r="U178" s="226"/>
      <c r="V178" s="226">
        <f>SUM(V179:V202)</f>
        <v>57.91</v>
      </c>
      <c r="W178" s="226"/>
      <c r="X178" s="226"/>
      <c r="AG178" t="s">
        <v>233</v>
      </c>
    </row>
    <row r="179" spans="1:60" outlineLevel="1" x14ac:dyDescent="0.25">
      <c r="A179" s="233">
        <v>39</v>
      </c>
      <c r="B179" s="234" t="s">
        <v>537</v>
      </c>
      <c r="C179" s="245" t="s">
        <v>538</v>
      </c>
      <c r="D179" s="235" t="s">
        <v>438</v>
      </c>
      <c r="E179" s="236">
        <v>64.599999999999994</v>
      </c>
      <c r="F179" s="237">
        <v>246</v>
      </c>
      <c r="G179" s="238">
        <f>ROUND(E179*F179,2)</f>
        <v>15891.6</v>
      </c>
      <c r="H179" s="237">
        <v>76.44</v>
      </c>
      <c r="I179" s="238">
        <f>ROUND(E179*H179,2)</f>
        <v>4938.0200000000004</v>
      </c>
      <c r="J179" s="237">
        <v>169.56</v>
      </c>
      <c r="K179" s="238">
        <f>ROUND(E179*J179,2)</f>
        <v>10953.58</v>
      </c>
      <c r="L179" s="238">
        <v>21</v>
      </c>
      <c r="M179" s="238">
        <f>G179*(1+L179/100)</f>
        <v>19228.835999999999</v>
      </c>
      <c r="N179" s="238">
        <v>1.0000000000000001E-5</v>
      </c>
      <c r="O179" s="238">
        <f>ROUND(E179*N179,2)</f>
        <v>0</v>
      </c>
      <c r="P179" s="238">
        <v>0</v>
      </c>
      <c r="Q179" s="238">
        <f>ROUND(E179*P179,2)</f>
        <v>0</v>
      </c>
      <c r="R179" s="238" t="s">
        <v>539</v>
      </c>
      <c r="S179" s="238" t="s">
        <v>237</v>
      </c>
      <c r="T179" s="239" t="s">
        <v>282</v>
      </c>
      <c r="U179" s="222">
        <v>7.0000000000000007E-2</v>
      </c>
      <c r="V179" s="222">
        <f>ROUND(E179*U179,2)</f>
        <v>4.5199999999999996</v>
      </c>
      <c r="W179" s="222"/>
      <c r="X179" s="222" t="s">
        <v>265</v>
      </c>
      <c r="Y179" s="213"/>
      <c r="Z179" s="213"/>
      <c r="AA179" s="213"/>
      <c r="AB179" s="213"/>
      <c r="AC179" s="213"/>
      <c r="AD179" s="213"/>
      <c r="AE179" s="213"/>
      <c r="AF179" s="213"/>
      <c r="AG179" s="213" t="s">
        <v>283</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x14ac:dyDescent="0.25">
      <c r="A180" s="220"/>
      <c r="B180" s="221"/>
      <c r="C180" s="265" t="s">
        <v>540</v>
      </c>
      <c r="D180" s="257"/>
      <c r="E180" s="257"/>
      <c r="F180" s="257"/>
      <c r="G180" s="257"/>
      <c r="H180" s="222"/>
      <c r="I180" s="222"/>
      <c r="J180" s="222"/>
      <c r="K180" s="222"/>
      <c r="L180" s="222"/>
      <c r="M180" s="222"/>
      <c r="N180" s="222"/>
      <c r="O180" s="222"/>
      <c r="P180" s="222"/>
      <c r="Q180" s="222"/>
      <c r="R180" s="222"/>
      <c r="S180" s="222"/>
      <c r="T180" s="222"/>
      <c r="U180" s="222"/>
      <c r="V180" s="222"/>
      <c r="W180" s="222"/>
      <c r="X180" s="222"/>
      <c r="Y180" s="213"/>
      <c r="Z180" s="213"/>
      <c r="AA180" s="213"/>
      <c r="AB180" s="213"/>
      <c r="AC180" s="213"/>
      <c r="AD180" s="213"/>
      <c r="AE180" s="213"/>
      <c r="AF180" s="213"/>
      <c r="AG180" s="213" t="s">
        <v>285</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x14ac:dyDescent="0.25">
      <c r="A181" s="220"/>
      <c r="B181" s="221"/>
      <c r="C181" s="266" t="s">
        <v>541</v>
      </c>
      <c r="D181" s="251"/>
      <c r="E181" s="252">
        <v>31.2</v>
      </c>
      <c r="F181" s="222"/>
      <c r="G181" s="222"/>
      <c r="H181" s="222"/>
      <c r="I181" s="222"/>
      <c r="J181" s="222"/>
      <c r="K181" s="222"/>
      <c r="L181" s="222"/>
      <c r="M181" s="222"/>
      <c r="N181" s="222"/>
      <c r="O181" s="222"/>
      <c r="P181" s="222"/>
      <c r="Q181" s="222"/>
      <c r="R181" s="222"/>
      <c r="S181" s="222"/>
      <c r="T181" s="222"/>
      <c r="U181" s="222"/>
      <c r="V181" s="222"/>
      <c r="W181" s="222"/>
      <c r="X181" s="222"/>
      <c r="Y181" s="213"/>
      <c r="Z181" s="213"/>
      <c r="AA181" s="213"/>
      <c r="AB181" s="213"/>
      <c r="AC181" s="213"/>
      <c r="AD181" s="213"/>
      <c r="AE181" s="213"/>
      <c r="AF181" s="213"/>
      <c r="AG181" s="213" t="s">
        <v>288</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x14ac:dyDescent="0.25">
      <c r="A182" s="220"/>
      <c r="B182" s="221"/>
      <c r="C182" s="266" t="s">
        <v>518</v>
      </c>
      <c r="D182" s="251"/>
      <c r="E182" s="252">
        <v>19.399999999999999</v>
      </c>
      <c r="F182" s="222"/>
      <c r="G182" s="222"/>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288</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x14ac:dyDescent="0.25">
      <c r="A183" s="220"/>
      <c r="B183" s="221"/>
      <c r="C183" s="266" t="s">
        <v>519</v>
      </c>
      <c r="D183" s="251"/>
      <c r="E183" s="252">
        <v>14</v>
      </c>
      <c r="F183" s="222"/>
      <c r="G183" s="222"/>
      <c r="H183" s="222"/>
      <c r="I183" s="222"/>
      <c r="J183" s="222"/>
      <c r="K183" s="222"/>
      <c r="L183" s="222"/>
      <c r="M183" s="222"/>
      <c r="N183" s="222"/>
      <c r="O183" s="222"/>
      <c r="P183" s="222"/>
      <c r="Q183" s="222"/>
      <c r="R183" s="222"/>
      <c r="S183" s="222"/>
      <c r="T183" s="222"/>
      <c r="U183" s="222"/>
      <c r="V183" s="222"/>
      <c r="W183" s="222"/>
      <c r="X183" s="222"/>
      <c r="Y183" s="213"/>
      <c r="Z183" s="213"/>
      <c r="AA183" s="213"/>
      <c r="AB183" s="213"/>
      <c r="AC183" s="213"/>
      <c r="AD183" s="213"/>
      <c r="AE183" s="213"/>
      <c r="AF183" s="213"/>
      <c r="AG183" s="213" t="s">
        <v>288</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ht="51" outlineLevel="1" x14ac:dyDescent="0.25">
      <c r="A184" s="258">
        <v>40</v>
      </c>
      <c r="B184" s="259" t="s">
        <v>542</v>
      </c>
      <c r="C184" s="270" t="s">
        <v>543</v>
      </c>
      <c r="D184" s="260" t="s">
        <v>313</v>
      </c>
      <c r="E184" s="261">
        <v>203</v>
      </c>
      <c r="F184" s="262">
        <v>98.6</v>
      </c>
      <c r="G184" s="263">
        <f>ROUND(E184*F184,2)</f>
        <v>20015.8</v>
      </c>
      <c r="H184" s="262">
        <v>1.37</v>
      </c>
      <c r="I184" s="263">
        <f>ROUND(E184*H184,2)</f>
        <v>278.11</v>
      </c>
      <c r="J184" s="262">
        <v>97.23</v>
      </c>
      <c r="K184" s="263">
        <f>ROUND(E184*J184,2)</f>
        <v>19737.689999999999</v>
      </c>
      <c r="L184" s="263">
        <v>21</v>
      </c>
      <c r="M184" s="263">
        <f>G184*(1+L184/100)</f>
        <v>24219.117999999999</v>
      </c>
      <c r="N184" s="263">
        <v>4.0000000000000003E-5</v>
      </c>
      <c r="O184" s="263">
        <f>ROUND(E184*N184,2)</f>
        <v>0.01</v>
      </c>
      <c r="P184" s="263">
        <v>0</v>
      </c>
      <c r="Q184" s="263">
        <f>ROUND(E184*P184,2)</f>
        <v>0</v>
      </c>
      <c r="R184" s="263" t="s">
        <v>322</v>
      </c>
      <c r="S184" s="263" t="s">
        <v>237</v>
      </c>
      <c r="T184" s="264" t="s">
        <v>282</v>
      </c>
      <c r="U184" s="222">
        <v>0.26300000000000001</v>
      </c>
      <c r="V184" s="222">
        <f>ROUND(E184*U184,2)</f>
        <v>53.39</v>
      </c>
      <c r="W184" s="222"/>
      <c r="X184" s="222" t="s">
        <v>265</v>
      </c>
      <c r="Y184" s="213"/>
      <c r="Z184" s="213"/>
      <c r="AA184" s="213"/>
      <c r="AB184" s="213"/>
      <c r="AC184" s="213"/>
      <c r="AD184" s="213"/>
      <c r="AE184" s="213"/>
      <c r="AF184" s="213"/>
      <c r="AG184" s="213" t="s">
        <v>283</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x14ac:dyDescent="0.25">
      <c r="A185" s="233">
        <v>41</v>
      </c>
      <c r="B185" s="234" t="s">
        <v>373</v>
      </c>
      <c r="C185" s="245" t="s">
        <v>374</v>
      </c>
      <c r="D185" s="235" t="s">
        <v>263</v>
      </c>
      <c r="E185" s="236">
        <v>1</v>
      </c>
      <c r="F185" s="237">
        <v>8000</v>
      </c>
      <c r="G185" s="238">
        <f>ROUND(E185*F185,2)</f>
        <v>8000</v>
      </c>
      <c r="H185" s="237">
        <v>0</v>
      </c>
      <c r="I185" s="238">
        <f>ROUND(E185*H185,2)</f>
        <v>0</v>
      </c>
      <c r="J185" s="237">
        <v>8000</v>
      </c>
      <c r="K185" s="238">
        <f>ROUND(E185*J185,2)</f>
        <v>8000</v>
      </c>
      <c r="L185" s="238">
        <v>21</v>
      </c>
      <c r="M185" s="238">
        <f>G185*(1+L185/100)</f>
        <v>9680</v>
      </c>
      <c r="N185" s="238">
        <v>0</v>
      </c>
      <c r="O185" s="238">
        <f>ROUND(E185*N185,2)</f>
        <v>0</v>
      </c>
      <c r="P185" s="238">
        <v>0</v>
      </c>
      <c r="Q185" s="238">
        <f>ROUND(E185*P185,2)</f>
        <v>0</v>
      </c>
      <c r="R185" s="238"/>
      <c r="S185" s="238" t="s">
        <v>264</v>
      </c>
      <c r="T185" s="239" t="s">
        <v>238</v>
      </c>
      <c r="U185" s="222">
        <v>0</v>
      </c>
      <c r="V185" s="222">
        <f>ROUND(E185*U185,2)</f>
        <v>0</v>
      </c>
      <c r="W185" s="222"/>
      <c r="X185" s="222" t="s">
        <v>265</v>
      </c>
      <c r="Y185" s="213"/>
      <c r="Z185" s="213"/>
      <c r="AA185" s="213"/>
      <c r="AB185" s="213"/>
      <c r="AC185" s="213"/>
      <c r="AD185" s="213"/>
      <c r="AE185" s="213"/>
      <c r="AF185" s="213"/>
      <c r="AG185" s="213" t="s">
        <v>283</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x14ac:dyDescent="0.25">
      <c r="A186" s="220"/>
      <c r="B186" s="221"/>
      <c r="C186" s="246" t="s">
        <v>373</v>
      </c>
      <c r="D186" s="240"/>
      <c r="E186" s="240"/>
      <c r="F186" s="240"/>
      <c r="G186" s="240"/>
      <c r="H186" s="222"/>
      <c r="I186" s="222"/>
      <c r="J186" s="222"/>
      <c r="K186" s="222"/>
      <c r="L186" s="222"/>
      <c r="M186" s="222"/>
      <c r="N186" s="222"/>
      <c r="O186" s="222"/>
      <c r="P186" s="222"/>
      <c r="Q186" s="222"/>
      <c r="R186" s="222"/>
      <c r="S186" s="222"/>
      <c r="T186" s="222"/>
      <c r="U186" s="222"/>
      <c r="V186" s="222"/>
      <c r="W186" s="222"/>
      <c r="X186" s="222"/>
      <c r="Y186" s="213"/>
      <c r="Z186" s="213"/>
      <c r="AA186" s="213"/>
      <c r="AB186" s="213"/>
      <c r="AC186" s="213"/>
      <c r="AD186" s="213"/>
      <c r="AE186" s="213"/>
      <c r="AF186" s="213"/>
      <c r="AG186" s="213" t="s">
        <v>241</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1" outlineLevel="1" x14ac:dyDescent="0.25">
      <c r="A187" s="220"/>
      <c r="B187" s="221"/>
      <c r="C187" s="247" t="s">
        <v>544</v>
      </c>
      <c r="D187" s="242"/>
      <c r="E187" s="242"/>
      <c r="F187" s="242"/>
      <c r="G187" s="242"/>
      <c r="H187" s="222"/>
      <c r="I187" s="222"/>
      <c r="J187" s="222"/>
      <c r="K187" s="222"/>
      <c r="L187" s="222"/>
      <c r="M187" s="222"/>
      <c r="N187" s="222"/>
      <c r="O187" s="222"/>
      <c r="P187" s="222"/>
      <c r="Q187" s="222"/>
      <c r="R187" s="222"/>
      <c r="S187" s="222"/>
      <c r="T187" s="222"/>
      <c r="U187" s="222"/>
      <c r="V187" s="222"/>
      <c r="W187" s="222"/>
      <c r="X187" s="222"/>
      <c r="Y187" s="213"/>
      <c r="Z187" s="213"/>
      <c r="AA187" s="213"/>
      <c r="AB187" s="213"/>
      <c r="AC187" s="213"/>
      <c r="AD187" s="213"/>
      <c r="AE187" s="213"/>
      <c r="AF187" s="213"/>
      <c r="AG187" s="213" t="s">
        <v>241</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41" t="str">
        <f>C187</f>
        <v>Objekt haly SO – 02, se vybaví 3 ks PHP, bude se jednat o práškové hasící přístroje s hasicí schopností 21 A, označení hlavních uzávěrů, značení únikových cest</v>
      </c>
      <c r="BB187" s="213"/>
      <c r="BC187" s="213"/>
      <c r="BD187" s="213"/>
      <c r="BE187" s="213"/>
      <c r="BF187" s="213"/>
      <c r="BG187" s="213"/>
      <c r="BH187" s="213"/>
    </row>
    <row r="188" spans="1:60" outlineLevel="1" x14ac:dyDescent="0.25">
      <c r="A188" s="220"/>
      <c r="B188" s="221"/>
      <c r="C188" s="247" t="s">
        <v>545</v>
      </c>
      <c r="D188" s="242"/>
      <c r="E188" s="242"/>
      <c r="F188" s="242"/>
      <c r="G188" s="242"/>
      <c r="H188" s="222"/>
      <c r="I188" s="222"/>
      <c r="J188" s="222"/>
      <c r="K188" s="222"/>
      <c r="L188" s="222"/>
      <c r="M188" s="222"/>
      <c r="N188" s="222"/>
      <c r="O188" s="222"/>
      <c r="P188" s="222"/>
      <c r="Q188" s="222"/>
      <c r="R188" s="222"/>
      <c r="S188" s="222"/>
      <c r="T188" s="222"/>
      <c r="U188" s="222"/>
      <c r="V188" s="222"/>
      <c r="W188" s="222"/>
      <c r="X188" s="222"/>
      <c r="Y188" s="213"/>
      <c r="Z188" s="213"/>
      <c r="AA188" s="213"/>
      <c r="AB188" s="213"/>
      <c r="AC188" s="213"/>
      <c r="AD188" s="213"/>
      <c r="AE188" s="213"/>
      <c r="AF188" s="213"/>
      <c r="AG188" s="213" t="s">
        <v>241</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41" t="str">
        <f>C188</f>
        <v>Hasicí přístroje budu rozmístěny rovnoměrně po požárním úseku, min. jeden PHP bude umístěn u únikových dveří na volné prostranství.</v>
      </c>
      <c r="BB188" s="213"/>
      <c r="BC188" s="213"/>
      <c r="BD188" s="213"/>
      <c r="BE188" s="213"/>
      <c r="BF188" s="213"/>
      <c r="BG188" s="213"/>
      <c r="BH188" s="213"/>
    </row>
    <row r="189" spans="1:60" outlineLevel="1" x14ac:dyDescent="0.25">
      <c r="A189" s="233">
        <v>42</v>
      </c>
      <c r="B189" s="234" t="s">
        <v>546</v>
      </c>
      <c r="C189" s="245" t="s">
        <v>547</v>
      </c>
      <c r="D189" s="235" t="s">
        <v>522</v>
      </c>
      <c r="E189" s="236">
        <v>1</v>
      </c>
      <c r="F189" s="237">
        <v>10000</v>
      </c>
      <c r="G189" s="238">
        <f>ROUND(E189*F189,2)</f>
        <v>10000</v>
      </c>
      <c r="H189" s="237">
        <v>0</v>
      </c>
      <c r="I189" s="238">
        <f>ROUND(E189*H189,2)</f>
        <v>0</v>
      </c>
      <c r="J189" s="237">
        <v>10000</v>
      </c>
      <c r="K189" s="238">
        <f>ROUND(E189*J189,2)</f>
        <v>10000</v>
      </c>
      <c r="L189" s="238">
        <v>21</v>
      </c>
      <c r="M189" s="238">
        <f>G189*(1+L189/100)</f>
        <v>12100</v>
      </c>
      <c r="N189" s="238">
        <v>0</v>
      </c>
      <c r="O189" s="238">
        <f>ROUND(E189*N189,2)</f>
        <v>0</v>
      </c>
      <c r="P189" s="238">
        <v>0</v>
      </c>
      <c r="Q189" s="238">
        <f>ROUND(E189*P189,2)</f>
        <v>0</v>
      </c>
      <c r="R189" s="238"/>
      <c r="S189" s="238" t="s">
        <v>264</v>
      </c>
      <c r="T189" s="239" t="s">
        <v>238</v>
      </c>
      <c r="U189" s="222">
        <v>0</v>
      </c>
      <c r="V189" s="222">
        <f>ROUND(E189*U189,2)</f>
        <v>0</v>
      </c>
      <c r="W189" s="222"/>
      <c r="X189" s="222" t="s">
        <v>265</v>
      </c>
      <c r="Y189" s="213"/>
      <c r="Z189" s="213"/>
      <c r="AA189" s="213"/>
      <c r="AB189" s="213"/>
      <c r="AC189" s="213"/>
      <c r="AD189" s="213"/>
      <c r="AE189" s="213"/>
      <c r="AF189" s="213"/>
      <c r="AG189" s="213" t="s">
        <v>283</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x14ac:dyDescent="0.25">
      <c r="A190" s="220"/>
      <c r="B190" s="221"/>
      <c r="C190" s="246" t="s">
        <v>548</v>
      </c>
      <c r="D190" s="240"/>
      <c r="E190" s="240"/>
      <c r="F190" s="240"/>
      <c r="G190" s="240"/>
      <c r="H190" s="222"/>
      <c r="I190" s="222"/>
      <c r="J190" s="222"/>
      <c r="K190" s="222"/>
      <c r="L190" s="222"/>
      <c r="M190" s="222"/>
      <c r="N190" s="222"/>
      <c r="O190" s="222"/>
      <c r="P190" s="222"/>
      <c r="Q190" s="222"/>
      <c r="R190" s="222"/>
      <c r="S190" s="222"/>
      <c r="T190" s="222"/>
      <c r="U190" s="222"/>
      <c r="V190" s="222"/>
      <c r="W190" s="222"/>
      <c r="X190" s="222"/>
      <c r="Y190" s="213"/>
      <c r="Z190" s="213"/>
      <c r="AA190" s="213"/>
      <c r="AB190" s="213"/>
      <c r="AC190" s="213"/>
      <c r="AD190" s="213"/>
      <c r="AE190" s="213"/>
      <c r="AF190" s="213"/>
      <c r="AG190" s="213" t="s">
        <v>241</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5">
      <c r="A191" s="220"/>
      <c r="B191" s="221"/>
      <c r="C191" s="247" t="s">
        <v>549</v>
      </c>
      <c r="D191" s="242"/>
      <c r="E191" s="242"/>
      <c r="F191" s="242"/>
      <c r="G191" s="242"/>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241</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5">
      <c r="A192" s="220"/>
      <c r="B192" s="221"/>
      <c r="C192" s="247" t="s">
        <v>550</v>
      </c>
      <c r="D192" s="242"/>
      <c r="E192" s="242"/>
      <c r="F192" s="242"/>
      <c r="G192" s="242"/>
      <c r="H192" s="222"/>
      <c r="I192" s="222"/>
      <c r="J192" s="222"/>
      <c r="K192" s="222"/>
      <c r="L192" s="222"/>
      <c r="M192" s="222"/>
      <c r="N192" s="222"/>
      <c r="O192" s="222"/>
      <c r="P192" s="222"/>
      <c r="Q192" s="222"/>
      <c r="R192" s="222"/>
      <c r="S192" s="222"/>
      <c r="T192" s="222"/>
      <c r="U192" s="222"/>
      <c r="V192" s="222"/>
      <c r="W192" s="222"/>
      <c r="X192" s="222"/>
      <c r="Y192" s="213"/>
      <c r="Z192" s="213"/>
      <c r="AA192" s="213"/>
      <c r="AB192" s="213"/>
      <c r="AC192" s="213"/>
      <c r="AD192" s="213"/>
      <c r="AE192" s="213"/>
      <c r="AF192" s="213"/>
      <c r="AG192" s="213" t="s">
        <v>241</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x14ac:dyDescent="0.25">
      <c r="A193" s="220"/>
      <c r="B193" s="221"/>
      <c r="C193" s="247" t="s">
        <v>551</v>
      </c>
      <c r="D193" s="242"/>
      <c r="E193" s="242"/>
      <c r="F193" s="242"/>
      <c r="G193" s="242"/>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241</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x14ac:dyDescent="0.25">
      <c r="A194" s="220"/>
      <c r="B194" s="221"/>
      <c r="C194" s="247" t="s">
        <v>552</v>
      </c>
      <c r="D194" s="242"/>
      <c r="E194" s="242"/>
      <c r="F194" s="242"/>
      <c r="G194" s="242"/>
      <c r="H194" s="222"/>
      <c r="I194" s="222"/>
      <c r="J194" s="222"/>
      <c r="K194" s="222"/>
      <c r="L194" s="222"/>
      <c r="M194" s="222"/>
      <c r="N194" s="222"/>
      <c r="O194" s="222"/>
      <c r="P194" s="222"/>
      <c r="Q194" s="222"/>
      <c r="R194" s="222"/>
      <c r="S194" s="222"/>
      <c r="T194" s="222"/>
      <c r="U194" s="222"/>
      <c r="V194" s="222"/>
      <c r="W194" s="222"/>
      <c r="X194" s="222"/>
      <c r="Y194" s="213"/>
      <c r="Z194" s="213"/>
      <c r="AA194" s="213"/>
      <c r="AB194" s="213"/>
      <c r="AC194" s="213"/>
      <c r="AD194" s="213"/>
      <c r="AE194" s="213"/>
      <c r="AF194" s="213"/>
      <c r="AG194" s="213" t="s">
        <v>241</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x14ac:dyDescent="0.25">
      <c r="A195" s="220"/>
      <c r="B195" s="221"/>
      <c r="C195" s="247" t="s">
        <v>553</v>
      </c>
      <c r="D195" s="242"/>
      <c r="E195" s="242"/>
      <c r="F195" s="242"/>
      <c r="G195" s="242"/>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241</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1" x14ac:dyDescent="0.25">
      <c r="A196" s="220"/>
      <c r="B196" s="221"/>
      <c r="C196" s="247" t="s">
        <v>554</v>
      </c>
      <c r="D196" s="242"/>
      <c r="E196" s="242"/>
      <c r="F196" s="242"/>
      <c r="G196" s="242"/>
      <c r="H196" s="222"/>
      <c r="I196" s="222"/>
      <c r="J196" s="222"/>
      <c r="K196" s="222"/>
      <c r="L196" s="222"/>
      <c r="M196" s="222"/>
      <c r="N196" s="222"/>
      <c r="O196" s="222"/>
      <c r="P196" s="222"/>
      <c r="Q196" s="222"/>
      <c r="R196" s="222"/>
      <c r="S196" s="222"/>
      <c r="T196" s="222"/>
      <c r="U196" s="222"/>
      <c r="V196" s="222"/>
      <c r="W196" s="222"/>
      <c r="X196" s="222"/>
      <c r="Y196" s="213"/>
      <c r="Z196" s="213"/>
      <c r="AA196" s="213"/>
      <c r="AB196" s="213"/>
      <c r="AC196" s="213"/>
      <c r="AD196" s="213"/>
      <c r="AE196" s="213"/>
      <c r="AF196" s="213"/>
      <c r="AG196" s="213" t="s">
        <v>241</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x14ac:dyDescent="0.25">
      <c r="A197" s="220"/>
      <c r="B197" s="221"/>
      <c r="C197" s="247" t="s">
        <v>555</v>
      </c>
      <c r="D197" s="242"/>
      <c r="E197" s="242"/>
      <c r="F197" s="242"/>
      <c r="G197" s="242"/>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241</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x14ac:dyDescent="0.25">
      <c r="A198" s="220"/>
      <c r="B198" s="221"/>
      <c r="C198" s="247" t="s">
        <v>556</v>
      </c>
      <c r="D198" s="242"/>
      <c r="E198" s="242"/>
      <c r="F198" s="242"/>
      <c r="G198" s="242"/>
      <c r="H198" s="222"/>
      <c r="I198" s="222"/>
      <c r="J198" s="222"/>
      <c r="K198" s="222"/>
      <c r="L198" s="222"/>
      <c r="M198" s="222"/>
      <c r="N198" s="222"/>
      <c r="O198" s="222"/>
      <c r="P198" s="222"/>
      <c r="Q198" s="222"/>
      <c r="R198" s="222"/>
      <c r="S198" s="222"/>
      <c r="T198" s="222"/>
      <c r="U198" s="222"/>
      <c r="V198" s="222"/>
      <c r="W198" s="222"/>
      <c r="X198" s="222"/>
      <c r="Y198" s="213"/>
      <c r="Z198" s="213"/>
      <c r="AA198" s="213"/>
      <c r="AB198" s="213"/>
      <c r="AC198" s="213"/>
      <c r="AD198" s="213"/>
      <c r="AE198" s="213"/>
      <c r="AF198" s="213"/>
      <c r="AG198" s="213" t="s">
        <v>241</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x14ac:dyDescent="0.25">
      <c r="A199" s="220"/>
      <c r="B199" s="221"/>
      <c r="C199" s="247" t="s">
        <v>557</v>
      </c>
      <c r="D199" s="242"/>
      <c r="E199" s="242"/>
      <c r="F199" s="242"/>
      <c r="G199" s="242"/>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241</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5">
      <c r="A200" s="220"/>
      <c r="B200" s="221"/>
      <c r="C200" s="247" t="s">
        <v>558</v>
      </c>
      <c r="D200" s="242"/>
      <c r="E200" s="242"/>
      <c r="F200" s="242"/>
      <c r="G200" s="242"/>
      <c r="H200" s="222"/>
      <c r="I200" s="222"/>
      <c r="J200" s="222"/>
      <c r="K200" s="222"/>
      <c r="L200" s="222"/>
      <c r="M200" s="222"/>
      <c r="N200" s="222"/>
      <c r="O200" s="222"/>
      <c r="P200" s="222"/>
      <c r="Q200" s="222"/>
      <c r="R200" s="222"/>
      <c r="S200" s="222"/>
      <c r="T200" s="222"/>
      <c r="U200" s="222"/>
      <c r="V200" s="222"/>
      <c r="W200" s="222"/>
      <c r="X200" s="222"/>
      <c r="Y200" s="213"/>
      <c r="Z200" s="213"/>
      <c r="AA200" s="213"/>
      <c r="AB200" s="213"/>
      <c r="AC200" s="213"/>
      <c r="AD200" s="213"/>
      <c r="AE200" s="213"/>
      <c r="AF200" s="213"/>
      <c r="AG200" s="213" t="s">
        <v>241</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5">
      <c r="A201" s="220"/>
      <c r="B201" s="221"/>
      <c r="C201" s="247" t="s">
        <v>559</v>
      </c>
      <c r="D201" s="242"/>
      <c r="E201" s="242"/>
      <c r="F201" s="242"/>
      <c r="G201" s="242"/>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241</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5">
      <c r="A202" s="220"/>
      <c r="B202" s="221"/>
      <c r="C202" s="247" t="s">
        <v>560</v>
      </c>
      <c r="D202" s="242"/>
      <c r="E202" s="242"/>
      <c r="F202" s="242"/>
      <c r="G202" s="242"/>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241</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x14ac:dyDescent="0.25">
      <c r="A203" s="227" t="s">
        <v>232</v>
      </c>
      <c r="B203" s="228" t="s">
        <v>169</v>
      </c>
      <c r="C203" s="244" t="s">
        <v>170</v>
      </c>
      <c r="D203" s="229"/>
      <c r="E203" s="230"/>
      <c r="F203" s="231"/>
      <c r="G203" s="231">
        <f>SUMIF(AG204:AG212,"&lt;&gt;NOR",G204:G212)</f>
        <v>90552.5</v>
      </c>
      <c r="H203" s="231"/>
      <c r="I203" s="231">
        <f>SUM(I204:I212)</f>
        <v>26056.160000000003</v>
      </c>
      <c r="J203" s="231"/>
      <c r="K203" s="231">
        <f>SUM(K204:K212)</f>
        <v>64496.34</v>
      </c>
      <c r="L203" s="231"/>
      <c r="M203" s="231">
        <f>SUM(M204:M212)</f>
        <v>109568.52499999999</v>
      </c>
      <c r="N203" s="231"/>
      <c r="O203" s="231">
        <f>SUM(O204:O212)</f>
        <v>8.59</v>
      </c>
      <c r="P203" s="231"/>
      <c r="Q203" s="231">
        <f>SUM(Q204:Q212)</f>
        <v>0</v>
      </c>
      <c r="R203" s="231"/>
      <c r="S203" s="231"/>
      <c r="T203" s="232"/>
      <c r="U203" s="226"/>
      <c r="V203" s="226">
        <f>SUM(V204:V212)</f>
        <v>143.22</v>
      </c>
      <c r="W203" s="226"/>
      <c r="X203" s="226"/>
      <c r="AG203" t="s">
        <v>233</v>
      </c>
    </row>
    <row r="204" spans="1:60" ht="20.399999999999999" outlineLevel="1" x14ac:dyDescent="0.25">
      <c r="A204" s="233">
        <v>43</v>
      </c>
      <c r="B204" s="234" t="s">
        <v>561</v>
      </c>
      <c r="C204" s="245" t="s">
        <v>562</v>
      </c>
      <c r="D204" s="235" t="s">
        <v>313</v>
      </c>
      <c r="E204" s="236">
        <v>380</v>
      </c>
      <c r="F204" s="237">
        <v>61.5</v>
      </c>
      <c r="G204" s="238">
        <f>ROUND(E204*F204,2)</f>
        <v>23370</v>
      </c>
      <c r="H204" s="237">
        <v>0.02</v>
      </c>
      <c r="I204" s="238">
        <f>ROUND(E204*H204,2)</f>
        <v>7.6</v>
      </c>
      <c r="J204" s="237">
        <v>61.48</v>
      </c>
      <c r="K204" s="238">
        <f>ROUND(E204*J204,2)</f>
        <v>23362.400000000001</v>
      </c>
      <c r="L204" s="238">
        <v>21</v>
      </c>
      <c r="M204" s="238">
        <f>G204*(1+L204/100)</f>
        <v>28277.7</v>
      </c>
      <c r="N204" s="238">
        <v>1.8380000000000001E-2</v>
      </c>
      <c r="O204" s="238">
        <f>ROUND(E204*N204,2)</f>
        <v>6.98</v>
      </c>
      <c r="P204" s="238">
        <v>0</v>
      </c>
      <c r="Q204" s="238">
        <f>ROUND(E204*P204,2)</f>
        <v>0</v>
      </c>
      <c r="R204" s="238" t="s">
        <v>563</v>
      </c>
      <c r="S204" s="238" t="s">
        <v>237</v>
      </c>
      <c r="T204" s="239" t="s">
        <v>282</v>
      </c>
      <c r="U204" s="222">
        <v>0.13</v>
      </c>
      <c r="V204" s="222">
        <f>ROUND(E204*U204,2)</f>
        <v>49.4</v>
      </c>
      <c r="W204" s="222"/>
      <c r="X204" s="222" t="s">
        <v>265</v>
      </c>
      <c r="Y204" s="213"/>
      <c r="Z204" s="213"/>
      <c r="AA204" s="213"/>
      <c r="AB204" s="213"/>
      <c r="AC204" s="213"/>
      <c r="AD204" s="213"/>
      <c r="AE204" s="213"/>
      <c r="AF204" s="213"/>
      <c r="AG204" s="213" t="s">
        <v>283</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5">
      <c r="A205" s="220"/>
      <c r="B205" s="221"/>
      <c r="C205" s="265" t="s">
        <v>564</v>
      </c>
      <c r="D205" s="257"/>
      <c r="E205" s="257"/>
      <c r="F205" s="257"/>
      <c r="G205" s="257"/>
      <c r="H205" s="222"/>
      <c r="I205" s="222"/>
      <c r="J205" s="222"/>
      <c r="K205" s="222"/>
      <c r="L205" s="222"/>
      <c r="M205" s="222"/>
      <c r="N205" s="222"/>
      <c r="O205" s="222"/>
      <c r="P205" s="222"/>
      <c r="Q205" s="222"/>
      <c r="R205" s="222"/>
      <c r="S205" s="222"/>
      <c r="T205" s="222"/>
      <c r="U205" s="222"/>
      <c r="V205" s="222"/>
      <c r="W205" s="222"/>
      <c r="X205" s="222"/>
      <c r="Y205" s="213"/>
      <c r="Z205" s="213"/>
      <c r="AA205" s="213"/>
      <c r="AB205" s="213"/>
      <c r="AC205" s="213"/>
      <c r="AD205" s="213"/>
      <c r="AE205" s="213"/>
      <c r="AF205" s="213"/>
      <c r="AG205" s="213" t="s">
        <v>285</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5">
      <c r="A206" s="220"/>
      <c r="B206" s="221"/>
      <c r="C206" s="247" t="s">
        <v>446</v>
      </c>
      <c r="D206" s="242"/>
      <c r="E206" s="242"/>
      <c r="F206" s="242"/>
      <c r="G206" s="242"/>
      <c r="H206" s="222"/>
      <c r="I206" s="222"/>
      <c r="J206" s="222"/>
      <c r="K206" s="222"/>
      <c r="L206" s="222"/>
      <c r="M206" s="222"/>
      <c r="N206" s="222"/>
      <c r="O206" s="222"/>
      <c r="P206" s="222"/>
      <c r="Q206" s="222"/>
      <c r="R206" s="222"/>
      <c r="S206" s="222"/>
      <c r="T206" s="222"/>
      <c r="U206" s="222"/>
      <c r="V206" s="222"/>
      <c r="W206" s="222"/>
      <c r="X206" s="222"/>
      <c r="Y206" s="213"/>
      <c r="Z206" s="213"/>
      <c r="AA206" s="213"/>
      <c r="AB206" s="213"/>
      <c r="AC206" s="213"/>
      <c r="AD206" s="213"/>
      <c r="AE206" s="213"/>
      <c r="AF206" s="213"/>
      <c r="AG206" s="213" t="s">
        <v>241</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x14ac:dyDescent="0.25">
      <c r="A207" s="220"/>
      <c r="B207" s="221"/>
      <c r="C207" s="266" t="s">
        <v>565</v>
      </c>
      <c r="D207" s="251"/>
      <c r="E207" s="252">
        <v>380</v>
      </c>
      <c r="F207" s="222"/>
      <c r="G207" s="222"/>
      <c r="H207" s="222"/>
      <c r="I207" s="222"/>
      <c r="J207" s="222"/>
      <c r="K207" s="222"/>
      <c r="L207" s="222"/>
      <c r="M207" s="222"/>
      <c r="N207" s="222"/>
      <c r="O207" s="222"/>
      <c r="P207" s="222"/>
      <c r="Q207" s="222"/>
      <c r="R207" s="222"/>
      <c r="S207" s="222"/>
      <c r="T207" s="222"/>
      <c r="U207" s="222"/>
      <c r="V207" s="222"/>
      <c r="W207" s="222"/>
      <c r="X207" s="222"/>
      <c r="Y207" s="213"/>
      <c r="Z207" s="213"/>
      <c r="AA207" s="213"/>
      <c r="AB207" s="213"/>
      <c r="AC207" s="213"/>
      <c r="AD207" s="213"/>
      <c r="AE207" s="213"/>
      <c r="AF207" s="213"/>
      <c r="AG207" s="213" t="s">
        <v>288</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30.6" outlineLevel="1" x14ac:dyDescent="0.25">
      <c r="A208" s="233">
        <v>44</v>
      </c>
      <c r="B208" s="234" t="s">
        <v>566</v>
      </c>
      <c r="C208" s="245" t="s">
        <v>567</v>
      </c>
      <c r="D208" s="235" t="s">
        <v>313</v>
      </c>
      <c r="E208" s="236">
        <v>380</v>
      </c>
      <c r="F208" s="237">
        <v>27.4</v>
      </c>
      <c r="G208" s="238">
        <f>ROUND(E208*F208,2)</f>
        <v>10412</v>
      </c>
      <c r="H208" s="237">
        <v>25</v>
      </c>
      <c r="I208" s="238">
        <f>ROUND(E208*H208,2)</f>
        <v>9500</v>
      </c>
      <c r="J208" s="237">
        <v>2.4</v>
      </c>
      <c r="K208" s="238">
        <f>ROUND(E208*J208,2)</f>
        <v>912</v>
      </c>
      <c r="L208" s="238">
        <v>21</v>
      </c>
      <c r="M208" s="238">
        <f>G208*(1+L208/100)</f>
        <v>12598.52</v>
      </c>
      <c r="N208" s="238">
        <v>8.4999999999999995E-4</v>
      </c>
      <c r="O208" s="238">
        <f>ROUND(E208*N208,2)</f>
        <v>0.32</v>
      </c>
      <c r="P208" s="238">
        <v>0</v>
      </c>
      <c r="Q208" s="238">
        <f>ROUND(E208*P208,2)</f>
        <v>0</v>
      </c>
      <c r="R208" s="238" t="s">
        <v>563</v>
      </c>
      <c r="S208" s="238" t="s">
        <v>237</v>
      </c>
      <c r="T208" s="239" t="s">
        <v>282</v>
      </c>
      <c r="U208" s="222">
        <v>6.0000000000000001E-3</v>
      </c>
      <c r="V208" s="222">
        <f>ROUND(E208*U208,2)</f>
        <v>2.2799999999999998</v>
      </c>
      <c r="W208" s="222"/>
      <c r="X208" s="222" t="s">
        <v>265</v>
      </c>
      <c r="Y208" s="213"/>
      <c r="Z208" s="213"/>
      <c r="AA208" s="213"/>
      <c r="AB208" s="213"/>
      <c r="AC208" s="213"/>
      <c r="AD208" s="213"/>
      <c r="AE208" s="213"/>
      <c r="AF208" s="213"/>
      <c r="AG208" s="213" t="s">
        <v>283</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5">
      <c r="A209" s="220"/>
      <c r="B209" s="221"/>
      <c r="C209" s="265" t="s">
        <v>564</v>
      </c>
      <c r="D209" s="257"/>
      <c r="E209" s="257"/>
      <c r="F209" s="257"/>
      <c r="G209" s="257"/>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285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5">
      <c r="A210" s="258">
        <v>45</v>
      </c>
      <c r="B210" s="259" t="s">
        <v>568</v>
      </c>
      <c r="C210" s="270" t="s">
        <v>569</v>
      </c>
      <c r="D210" s="260" t="s">
        <v>313</v>
      </c>
      <c r="E210" s="261">
        <v>380</v>
      </c>
      <c r="F210" s="262">
        <v>50.3</v>
      </c>
      <c r="G210" s="263">
        <f>ROUND(E210*F210,2)</f>
        <v>19114</v>
      </c>
      <c r="H210" s="262">
        <v>0</v>
      </c>
      <c r="I210" s="263">
        <f>ROUND(E210*H210,2)</f>
        <v>0</v>
      </c>
      <c r="J210" s="262">
        <v>50.3</v>
      </c>
      <c r="K210" s="263">
        <f>ROUND(E210*J210,2)</f>
        <v>19114</v>
      </c>
      <c r="L210" s="263">
        <v>21</v>
      </c>
      <c r="M210" s="263">
        <f>G210*(1+L210/100)</f>
        <v>23127.94</v>
      </c>
      <c r="N210" s="263">
        <v>0</v>
      </c>
      <c r="O210" s="263">
        <f>ROUND(E210*N210,2)</f>
        <v>0</v>
      </c>
      <c r="P210" s="263">
        <v>0</v>
      </c>
      <c r="Q210" s="263">
        <f>ROUND(E210*P210,2)</f>
        <v>0</v>
      </c>
      <c r="R210" s="263" t="s">
        <v>563</v>
      </c>
      <c r="S210" s="263" t="s">
        <v>237</v>
      </c>
      <c r="T210" s="264" t="s">
        <v>282</v>
      </c>
      <c r="U210" s="222">
        <v>0.10199999999999999</v>
      </c>
      <c r="V210" s="222">
        <f>ROUND(E210*U210,2)</f>
        <v>38.76</v>
      </c>
      <c r="W210" s="222"/>
      <c r="X210" s="222" t="s">
        <v>265</v>
      </c>
      <c r="Y210" s="213"/>
      <c r="Z210" s="213"/>
      <c r="AA210" s="213"/>
      <c r="AB210" s="213"/>
      <c r="AC210" s="213"/>
      <c r="AD210" s="213"/>
      <c r="AE210" s="213"/>
      <c r="AF210" s="213"/>
      <c r="AG210" s="213" t="s">
        <v>283</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5">
      <c r="A211" s="233">
        <v>46</v>
      </c>
      <c r="B211" s="234" t="s">
        <v>570</v>
      </c>
      <c r="C211" s="245" t="s">
        <v>571</v>
      </c>
      <c r="D211" s="235" t="s">
        <v>313</v>
      </c>
      <c r="E211" s="236">
        <v>203</v>
      </c>
      <c r="F211" s="237">
        <v>185.5</v>
      </c>
      <c r="G211" s="238">
        <f>ROUND(E211*F211,2)</f>
        <v>37656.5</v>
      </c>
      <c r="H211" s="237">
        <v>81.52</v>
      </c>
      <c r="I211" s="238">
        <f>ROUND(E211*H211,2)</f>
        <v>16548.560000000001</v>
      </c>
      <c r="J211" s="237">
        <v>103.98</v>
      </c>
      <c r="K211" s="238">
        <f>ROUND(E211*J211,2)</f>
        <v>21107.94</v>
      </c>
      <c r="L211" s="238">
        <v>21</v>
      </c>
      <c r="M211" s="238">
        <f>G211*(1+L211/100)</f>
        <v>45564.364999999998</v>
      </c>
      <c r="N211" s="238">
        <v>6.3499999999999997E-3</v>
      </c>
      <c r="O211" s="238">
        <f>ROUND(E211*N211,2)</f>
        <v>1.29</v>
      </c>
      <c r="P211" s="238">
        <v>0</v>
      </c>
      <c r="Q211" s="238">
        <f>ROUND(E211*P211,2)</f>
        <v>0</v>
      </c>
      <c r="R211" s="238" t="s">
        <v>563</v>
      </c>
      <c r="S211" s="238" t="s">
        <v>237</v>
      </c>
      <c r="T211" s="239" t="s">
        <v>282</v>
      </c>
      <c r="U211" s="222">
        <v>0.26</v>
      </c>
      <c r="V211" s="222">
        <f>ROUND(E211*U211,2)</f>
        <v>52.78</v>
      </c>
      <c r="W211" s="222"/>
      <c r="X211" s="222" t="s">
        <v>265</v>
      </c>
      <c r="Y211" s="213"/>
      <c r="Z211" s="213"/>
      <c r="AA211" s="213"/>
      <c r="AB211" s="213"/>
      <c r="AC211" s="213"/>
      <c r="AD211" s="213"/>
      <c r="AE211" s="213"/>
      <c r="AF211" s="213"/>
      <c r="AG211" s="213" t="s">
        <v>283</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5">
      <c r="A212" s="220"/>
      <c r="B212" s="221"/>
      <c r="C212" s="246" t="s">
        <v>446</v>
      </c>
      <c r="D212" s="240"/>
      <c r="E212" s="240"/>
      <c r="F212" s="240"/>
      <c r="G212" s="240"/>
      <c r="H212" s="222"/>
      <c r="I212" s="222"/>
      <c r="J212" s="222"/>
      <c r="K212" s="222"/>
      <c r="L212" s="222"/>
      <c r="M212" s="222"/>
      <c r="N212" s="222"/>
      <c r="O212" s="222"/>
      <c r="P212" s="222"/>
      <c r="Q212" s="222"/>
      <c r="R212" s="222"/>
      <c r="S212" s="222"/>
      <c r="T212" s="222"/>
      <c r="U212" s="222"/>
      <c r="V212" s="222"/>
      <c r="W212" s="222"/>
      <c r="X212" s="222"/>
      <c r="Y212" s="213"/>
      <c r="Z212" s="213"/>
      <c r="AA212" s="213"/>
      <c r="AB212" s="213"/>
      <c r="AC212" s="213"/>
      <c r="AD212" s="213"/>
      <c r="AE212" s="213"/>
      <c r="AF212" s="213"/>
      <c r="AG212" s="213" t="s">
        <v>241</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x14ac:dyDescent="0.25">
      <c r="A213" s="227" t="s">
        <v>232</v>
      </c>
      <c r="B213" s="228" t="s">
        <v>173</v>
      </c>
      <c r="C213" s="244" t="s">
        <v>174</v>
      </c>
      <c r="D213" s="229"/>
      <c r="E213" s="230"/>
      <c r="F213" s="231"/>
      <c r="G213" s="231">
        <f>SUMIF(AG214:AG214,"&lt;&gt;NOR",G214:G214)</f>
        <v>36101.18</v>
      </c>
      <c r="H213" s="231"/>
      <c r="I213" s="231">
        <f>SUM(I214:I214)</f>
        <v>0</v>
      </c>
      <c r="J213" s="231"/>
      <c r="K213" s="231">
        <f>SUM(K214:K214)</f>
        <v>36101.18</v>
      </c>
      <c r="L213" s="231"/>
      <c r="M213" s="231">
        <f>SUM(M214:M214)</f>
        <v>43682.427799999998</v>
      </c>
      <c r="N213" s="231"/>
      <c r="O213" s="231">
        <f>SUM(O214:O214)</f>
        <v>0</v>
      </c>
      <c r="P213" s="231"/>
      <c r="Q213" s="231">
        <f>SUM(Q214:Q214)</f>
        <v>0</v>
      </c>
      <c r="R213" s="231"/>
      <c r="S213" s="231"/>
      <c r="T213" s="232"/>
      <c r="U213" s="226"/>
      <c r="V213" s="226">
        <f>SUM(V214:V214)</f>
        <v>44.84</v>
      </c>
      <c r="W213" s="226"/>
      <c r="X213" s="226"/>
      <c r="AG213" t="s">
        <v>233</v>
      </c>
    </row>
    <row r="214" spans="1:60" outlineLevel="1" x14ac:dyDescent="0.25">
      <c r="A214" s="258">
        <v>47</v>
      </c>
      <c r="B214" s="259" t="s">
        <v>379</v>
      </c>
      <c r="C214" s="270" t="s">
        <v>380</v>
      </c>
      <c r="D214" s="260" t="s">
        <v>330</v>
      </c>
      <c r="E214" s="261">
        <v>462.24308000000002</v>
      </c>
      <c r="F214" s="262">
        <v>78.099999999999994</v>
      </c>
      <c r="G214" s="263">
        <f>ROUND(E214*F214,2)</f>
        <v>36101.18</v>
      </c>
      <c r="H214" s="262">
        <v>0</v>
      </c>
      <c r="I214" s="263">
        <f>ROUND(E214*H214,2)</f>
        <v>0</v>
      </c>
      <c r="J214" s="262">
        <v>78.099999999999994</v>
      </c>
      <c r="K214" s="263">
        <f>ROUND(E214*J214,2)</f>
        <v>36101.18</v>
      </c>
      <c r="L214" s="263">
        <v>21</v>
      </c>
      <c r="M214" s="263">
        <f>G214*(1+L214/100)</f>
        <v>43682.427799999998</v>
      </c>
      <c r="N214" s="263">
        <v>0</v>
      </c>
      <c r="O214" s="263">
        <f>ROUND(E214*N214,2)</f>
        <v>0</v>
      </c>
      <c r="P214" s="263">
        <v>0</v>
      </c>
      <c r="Q214" s="263">
        <f>ROUND(E214*P214,2)</f>
        <v>0</v>
      </c>
      <c r="R214" s="263"/>
      <c r="S214" s="263" t="s">
        <v>237</v>
      </c>
      <c r="T214" s="264" t="s">
        <v>282</v>
      </c>
      <c r="U214" s="222">
        <v>9.7000000000000003E-2</v>
      </c>
      <c r="V214" s="222">
        <f>ROUND(E214*U214,2)</f>
        <v>44.84</v>
      </c>
      <c r="W214" s="222"/>
      <c r="X214" s="222" t="s">
        <v>381</v>
      </c>
      <c r="Y214" s="213"/>
      <c r="Z214" s="213"/>
      <c r="AA214" s="213"/>
      <c r="AB214" s="213"/>
      <c r="AC214" s="213"/>
      <c r="AD214" s="213"/>
      <c r="AE214" s="213"/>
      <c r="AF214" s="213"/>
      <c r="AG214" s="213" t="s">
        <v>382</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x14ac:dyDescent="0.25">
      <c r="A215" s="227" t="s">
        <v>232</v>
      </c>
      <c r="B215" s="228" t="s">
        <v>175</v>
      </c>
      <c r="C215" s="244" t="s">
        <v>176</v>
      </c>
      <c r="D215" s="229"/>
      <c r="E215" s="230"/>
      <c r="F215" s="231"/>
      <c r="G215" s="231">
        <f>SUMIF(AG216:AG222,"&lt;&gt;NOR",G216:G222)</f>
        <v>94924</v>
      </c>
      <c r="H215" s="231"/>
      <c r="I215" s="231">
        <f>SUM(I216:I222)</f>
        <v>48943.94</v>
      </c>
      <c r="J215" s="231"/>
      <c r="K215" s="231">
        <f>SUM(K216:K222)</f>
        <v>45980.06</v>
      </c>
      <c r="L215" s="231"/>
      <c r="M215" s="231">
        <f>SUM(M216:M222)</f>
        <v>114858.04000000001</v>
      </c>
      <c r="N215" s="231"/>
      <c r="O215" s="231">
        <f>SUM(O216:O222)</f>
        <v>0.60000000000000009</v>
      </c>
      <c r="P215" s="231"/>
      <c r="Q215" s="231">
        <f>SUM(Q216:Q222)</f>
        <v>0</v>
      </c>
      <c r="R215" s="231"/>
      <c r="S215" s="231"/>
      <c r="T215" s="232"/>
      <c r="U215" s="226"/>
      <c r="V215" s="226">
        <f>SUM(V216:V222)</f>
        <v>87.740000000000009</v>
      </c>
      <c r="W215" s="226"/>
      <c r="X215" s="226"/>
      <c r="AG215" t="s">
        <v>233</v>
      </c>
    </row>
    <row r="216" spans="1:60" ht="20.399999999999999" outlineLevel="1" x14ac:dyDescent="0.25">
      <c r="A216" s="233">
        <v>48</v>
      </c>
      <c r="B216" s="234" t="s">
        <v>572</v>
      </c>
      <c r="C216" s="245" t="s">
        <v>573</v>
      </c>
      <c r="D216" s="235" t="s">
        <v>313</v>
      </c>
      <c r="E216" s="236">
        <v>214</v>
      </c>
      <c r="F216" s="237">
        <v>312.5</v>
      </c>
      <c r="G216" s="238">
        <f>ROUND(E216*F216,2)</f>
        <v>66875</v>
      </c>
      <c r="H216" s="237">
        <v>162.97</v>
      </c>
      <c r="I216" s="238">
        <f>ROUND(E216*H216,2)</f>
        <v>34875.58</v>
      </c>
      <c r="J216" s="237">
        <v>149.53</v>
      </c>
      <c r="K216" s="238">
        <f>ROUND(E216*J216,2)</f>
        <v>31999.42</v>
      </c>
      <c r="L216" s="238">
        <v>21</v>
      </c>
      <c r="M216" s="238">
        <f>G216*(1+L216/100)</f>
        <v>80918.75</v>
      </c>
      <c r="N216" s="238">
        <v>2.15E-3</v>
      </c>
      <c r="O216" s="238">
        <f>ROUND(E216*N216,2)</f>
        <v>0.46</v>
      </c>
      <c r="P216" s="238">
        <v>0</v>
      </c>
      <c r="Q216" s="238">
        <f>ROUND(E216*P216,2)</f>
        <v>0</v>
      </c>
      <c r="R216" s="238" t="s">
        <v>574</v>
      </c>
      <c r="S216" s="238" t="s">
        <v>237</v>
      </c>
      <c r="T216" s="239" t="s">
        <v>282</v>
      </c>
      <c r="U216" s="222">
        <v>0.31</v>
      </c>
      <c r="V216" s="222">
        <f>ROUND(E216*U216,2)</f>
        <v>66.34</v>
      </c>
      <c r="W216" s="222"/>
      <c r="X216" s="222" t="s">
        <v>265</v>
      </c>
      <c r="Y216" s="213"/>
      <c r="Z216" s="213"/>
      <c r="AA216" s="213"/>
      <c r="AB216" s="213"/>
      <c r="AC216" s="213"/>
      <c r="AD216" s="213"/>
      <c r="AE216" s="213"/>
      <c r="AF216" s="213"/>
      <c r="AG216" s="213" t="s">
        <v>283</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5">
      <c r="A217" s="220"/>
      <c r="B217" s="221"/>
      <c r="C217" s="246" t="s">
        <v>446</v>
      </c>
      <c r="D217" s="240"/>
      <c r="E217" s="240"/>
      <c r="F217" s="240"/>
      <c r="G217" s="240"/>
      <c r="H217" s="222"/>
      <c r="I217" s="222"/>
      <c r="J217" s="222"/>
      <c r="K217" s="222"/>
      <c r="L217" s="222"/>
      <c r="M217" s="222"/>
      <c r="N217" s="222"/>
      <c r="O217" s="222"/>
      <c r="P217" s="222"/>
      <c r="Q217" s="222"/>
      <c r="R217" s="222"/>
      <c r="S217" s="222"/>
      <c r="T217" s="222"/>
      <c r="U217" s="222"/>
      <c r="V217" s="222"/>
      <c r="W217" s="222"/>
      <c r="X217" s="222"/>
      <c r="Y217" s="213"/>
      <c r="Z217" s="213"/>
      <c r="AA217" s="213"/>
      <c r="AB217" s="213"/>
      <c r="AC217" s="213"/>
      <c r="AD217" s="213"/>
      <c r="AE217" s="213"/>
      <c r="AF217" s="213"/>
      <c r="AG217" s="213" t="s">
        <v>241</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5">
      <c r="A218" s="220"/>
      <c r="B218" s="221"/>
      <c r="C218" s="266" t="s">
        <v>575</v>
      </c>
      <c r="D218" s="251"/>
      <c r="E218" s="252">
        <v>214</v>
      </c>
      <c r="F218" s="222"/>
      <c r="G218" s="222"/>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288</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5">
      <c r="A219" s="233">
        <v>49</v>
      </c>
      <c r="B219" s="234" t="s">
        <v>576</v>
      </c>
      <c r="C219" s="245" t="s">
        <v>577</v>
      </c>
      <c r="D219" s="235" t="s">
        <v>313</v>
      </c>
      <c r="E219" s="236">
        <v>428</v>
      </c>
      <c r="F219" s="237">
        <v>56.8</v>
      </c>
      <c r="G219" s="238">
        <f>ROUND(E219*F219,2)</f>
        <v>24310.400000000001</v>
      </c>
      <c r="H219" s="237">
        <v>32.869999999999997</v>
      </c>
      <c r="I219" s="238">
        <f>ROUND(E219*H219,2)</f>
        <v>14068.36</v>
      </c>
      <c r="J219" s="237">
        <v>23.93</v>
      </c>
      <c r="K219" s="238">
        <f>ROUND(E219*J219,2)</f>
        <v>10242.040000000001</v>
      </c>
      <c r="L219" s="238">
        <v>21</v>
      </c>
      <c r="M219" s="238">
        <f>G219*(1+L219/100)</f>
        <v>29415.584000000003</v>
      </c>
      <c r="N219" s="238">
        <v>3.2000000000000003E-4</v>
      </c>
      <c r="O219" s="238">
        <f>ROUND(E219*N219,2)</f>
        <v>0.14000000000000001</v>
      </c>
      <c r="P219" s="238">
        <v>0</v>
      </c>
      <c r="Q219" s="238">
        <f>ROUND(E219*P219,2)</f>
        <v>0</v>
      </c>
      <c r="R219" s="238" t="s">
        <v>574</v>
      </c>
      <c r="S219" s="238" t="s">
        <v>237</v>
      </c>
      <c r="T219" s="239" t="s">
        <v>282</v>
      </c>
      <c r="U219" s="222">
        <v>0.05</v>
      </c>
      <c r="V219" s="222">
        <f>ROUND(E219*U219,2)</f>
        <v>21.4</v>
      </c>
      <c r="W219" s="222"/>
      <c r="X219" s="222" t="s">
        <v>265</v>
      </c>
      <c r="Y219" s="213"/>
      <c r="Z219" s="213"/>
      <c r="AA219" s="213"/>
      <c r="AB219" s="213"/>
      <c r="AC219" s="213"/>
      <c r="AD219" s="213"/>
      <c r="AE219" s="213"/>
      <c r="AF219" s="213"/>
      <c r="AG219" s="213" t="s">
        <v>283</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5">
      <c r="A220" s="220"/>
      <c r="B220" s="221"/>
      <c r="C220" s="266" t="s">
        <v>578</v>
      </c>
      <c r="D220" s="251"/>
      <c r="E220" s="252">
        <v>428</v>
      </c>
      <c r="F220" s="222"/>
      <c r="G220" s="222"/>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288</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5">
      <c r="A221" s="233">
        <v>50</v>
      </c>
      <c r="B221" s="234" t="s">
        <v>579</v>
      </c>
      <c r="C221" s="245" t="s">
        <v>580</v>
      </c>
      <c r="D221" s="235" t="s">
        <v>0</v>
      </c>
      <c r="E221" s="236">
        <v>911.85400000000004</v>
      </c>
      <c r="F221" s="237">
        <v>4.0999999999999996</v>
      </c>
      <c r="G221" s="238">
        <f>ROUND(E221*F221,2)</f>
        <v>3738.6</v>
      </c>
      <c r="H221" s="237">
        <v>0</v>
      </c>
      <c r="I221" s="238">
        <f>ROUND(E221*H221,2)</f>
        <v>0</v>
      </c>
      <c r="J221" s="237">
        <v>4.0999999999999996</v>
      </c>
      <c r="K221" s="238">
        <f>ROUND(E221*J221,2)</f>
        <v>3738.6</v>
      </c>
      <c r="L221" s="238">
        <v>21</v>
      </c>
      <c r="M221" s="238">
        <f>G221*(1+L221/100)</f>
        <v>4523.7060000000001</v>
      </c>
      <c r="N221" s="238">
        <v>0</v>
      </c>
      <c r="O221" s="238">
        <f>ROUND(E221*N221,2)</f>
        <v>0</v>
      </c>
      <c r="P221" s="238">
        <v>0</v>
      </c>
      <c r="Q221" s="238">
        <f>ROUND(E221*P221,2)</f>
        <v>0</v>
      </c>
      <c r="R221" s="238" t="s">
        <v>574</v>
      </c>
      <c r="S221" s="238" t="s">
        <v>237</v>
      </c>
      <c r="T221" s="239" t="s">
        <v>282</v>
      </c>
      <c r="U221" s="222">
        <v>0</v>
      </c>
      <c r="V221" s="222">
        <f>ROUND(E221*U221,2)</f>
        <v>0</v>
      </c>
      <c r="W221" s="222"/>
      <c r="X221" s="222" t="s">
        <v>381</v>
      </c>
      <c r="Y221" s="213"/>
      <c r="Z221" s="213"/>
      <c r="AA221" s="213"/>
      <c r="AB221" s="213"/>
      <c r="AC221" s="213"/>
      <c r="AD221" s="213"/>
      <c r="AE221" s="213"/>
      <c r="AF221" s="213"/>
      <c r="AG221" s="213" t="s">
        <v>382</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5">
      <c r="A222" s="220"/>
      <c r="B222" s="221"/>
      <c r="C222" s="265" t="s">
        <v>581</v>
      </c>
      <c r="D222" s="257"/>
      <c r="E222" s="257"/>
      <c r="F222" s="257"/>
      <c r="G222" s="257"/>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285</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x14ac:dyDescent="0.25">
      <c r="A223" s="227" t="s">
        <v>232</v>
      </c>
      <c r="B223" s="228" t="s">
        <v>177</v>
      </c>
      <c r="C223" s="244" t="s">
        <v>178</v>
      </c>
      <c r="D223" s="229"/>
      <c r="E223" s="230"/>
      <c r="F223" s="231"/>
      <c r="G223" s="231">
        <f>SUMIF(AG224:AG225,"&lt;&gt;NOR",G224:G225)</f>
        <v>1457.5</v>
      </c>
      <c r="H223" s="231"/>
      <c r="I223" s="231">
        <f>SUM(I224:I225)</f>
        <v>142.44999999999999</v>
      </c>
      <c r="J223" s="231"/>
      <c r="K223" s="231">
        <f>SUM(K224:K225)</f>
        <v>1315.05</v>
      </c>
      <c r="L223" s="231"/>
      <c r="M223" s="231">
        <f>SUM(M224:M225)</f>
        <v>1763.575</v>
      </c>
      <c r="N223" s="231"/>
      <c r="O223" s="231">
        <f>SUM(O224:O225)</f>
        <v>0</v>
      </c>
      <c r="P223" s="231"/>
      <c r="Q223" s="231">
        <f>SUM(Q224:Q225)</f>
        <v>0</v>
      </c>
      <c r="R223" s="231"/>
      <c r="S223" s="231"/>
      <c r="T223" s="232"/>
      <c r="U223" s="226"/>
      <c r="V223" s="226">
        <f>SUM(V224:V225)</f>
        <v>2.75</v>
      </c>
      <c r="W223" s="226"/>
      <c r="X223" s="226"/>
      <c r="AG223" t="s">
        <v>233</v>
      </c>
    </row>
    <row r="224" spans="1:60" ht="20.399999999999999" outlineLevel="1" x14ac:dyDescent="0.25">
      <c r="A224" s="233">
        <v>51</v>
      </c>
      <c r="B224" s="234" t="s">
        <v>582</v>
      </c>
      <c r="C224" s="245" t="s">
        <v>583</v>
      </c>
      <c r="D224" s="235" t="s">
        <v>438</v>
      </c>
      <c r="E224" s="236">
        <v>55</v>
      </c>
      <c r="F224" s="237">
        <v>26.5</v>
      </c>
      <c r="G224" s="238">
        <f>ROUND(E224*F224,2)</f>
        <v>1457.5</v>
      </c>
      <c r="H224" s="237">
        <v>2.59</v>
      </c>
      <c r="I224" s="238">
        <f>ROUND(E224*H224,2)</f>
        <v>142.44999999999999</v>
      </c>
      <c r="J224" s="237">
        <v>23.91</v>
      </c>
      <c r="K224" s="238">
        <f>ROUND(E224*J224,2)</f>
        <v>1315.05</v>
      </c>
      <c r="L224" s="238">
        <v>21</v>
      </c>
      <c r="M224" s="238">
        <f>G224*(1+L224/100)</f>
        <v>1763.575</v>
      </c>
      <c r="N224" s="238">
        <v>0</v>
      </c>
      <c r="O224" s="238">
        <f>ROUND(E224*N224,2)</f>
        <v>0</v>
      </c>
      <c r="P224" s="238">
        <v>0</v>
      </c>
      <c r="Q224" s="238">
        <f>ROUND(E224*P224,2)</f>
        <v>0</v>
      </c>
      <c r="R224" s="238" t="s">
        <v>584</v>
      </c>
      <c r="S224" s="238" t="s">
        <v>237</v>
      </c>
      <c r="T224" s="239" t="s">
        <v>282</v>
      </c>
      <c r="U224" s="222">
        <v>0.05</v>
      </c>
      <c r="V224" s="222">
        <f>ROUND(E224*U224,2)</f>
        <v>2.75</v>
      </c>
      <c r="W224" s="222"/>
      <c r="X224" s="222" t="s">
        <v>265</v>
      </c>
      <c r="Y224" s="213"/>
      <c r="Z224" s="213"/>
      <c r="AA224" s="213"/>
      <c r="AB224" s="213"/>
      <c r="AC224" s="213"/>
      <c r="AD224" s="213"/>
      <c r="AE224" s="213"/>
      <c r="AF224" s="213"/>
      <c r="AG224" s="213" t="s">
        <v>283</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5">
      <c r="A225" s="220"/>
      <c r="B225" s="221"/>
      <c r="C225" s="266" t="s">
        <v>585</v>
      </c>
      <c r="D225" s="251"/>
      <c r="E225" s="252">
        <v>55</v>
      </c>
      <c r="F225" s="222"/>
      <c r="G225" s="222"/>
      <c r="H225" s="222"/>
      <c r="I225" s="222"/>
      <c r="J225" s="222"/>
      <c r="K225" s="222"/>
      <c r="L225" s="222"/>
      <c r="M225" s="222"/>
      <c r="N225" s="222"/>
      <c r="O225" s="222"/>
      <c r="P225" s="222"/>
      <c r="Q225" s="222"/>
      <c r="R225" s="222"/>
      <c r="S225" s="222"/>
      <c r="T225" s="222"/>
      <c r="U225" s="222"/>
      <c r="V225" s="222"/>
      <c r="W225" s="222"/>
      <c r="X225" s="222"/>
      <c r="Y225" s="213"/>
      <c r="Z225" s="213"/>
      <c r="AA225" s="213"/>
      <c r="AB225" s="213"/>
      <c r="AC225" s="213"/>
      <c r="AD225" s="213"/>
      <c r="AE225" s="213"/>
      <c r="AF225" s="213"/>
      <c r="AG225" s="213" t="s">
        <v>288</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x14ac:dyDescent="0.25">
      <c r="A226" s="227" t="s">
        <v>232</v>
      </c>
      <c r="B226" s="228" t="s">
        <v>179</v>
      </c>
      <c r="C226" s="244" t="s">
        <v>180</v>
      </c>
      <c r="D226" s="229"/>
      <c r="E226" s="230"/>
      <c r="F226" s="231"/>
      <c r="G226" s="231">
        <f>SUMIF(AG227:AG243,"&lt;&gt;NOR",G227:G243)</f>
        <v>14058.86</v>
      </c>
      <c r="H226" s="231"/>
      <c r="I226" s="231">
        <f>SUM(I227:I243)</f>
        <v>12082.699999999999</v>
      </c>
      <c r="J226" s="231"/>
      <c r="K226" s="231">
        <f>SUM(K227:K243)</f>
        <v>1976.1600000000003</v>
      </c>
      <c r="L226" s="231"/>
      <c r="M226" s="231">
        <f>SUM(M227:M243)</f>
        <v>17011.220600000001</v>
      </c>
      <c r="N226" s="231"/>
      <c r="O226" s="231">
        <f>SUM(O227:O243)</f>
        <v>0.17</v>
      </c>
      <c r="P226" s="231"/>
      <c r="Q226" s="231">
        <f>SUM(Q227:Q243)</f>
        <v>0</v>
      </c>
      <c r="R226" s="231"/>
      <c r="S226" s="231"/>
      <c r="T226" s="232"/>
      <c r="U226" s="226"/>
      <c r="V226" s="226">
        <f>SUM(V227:V243)</f>
        <v>3.4099999999999997</v>
      </c>
      <c r="W226" s="226"/>
      <c r="X226" s="226"/>
      <c r="AG226" t="s">
        <v>233</v>
      </c>
    </row>
    <row r="227" spans="1:60" outlineLevel="1" x14ac:dyDescent="0.25">
      <c r="A227" s="233">
        <v>52</v>
      </c>
      <c r="B227" s="234" t="s">
        <v>586</v>
      </c>
      <c r="C227" s="245" t="s">
        <v>587</v>
      </c>
      <c r="D227" s="235" t="s">
        <v>438</v>
      </c>
      <c r="E227" s="236">
        <v>3</v>
      </c>
      <c r="F227" s="237">
        <v>232</v>
      </c>
      <c r="G227" s="238">
        <f>ROUND(E227*F227,2)</f>
        <v>696</v>
      </c>
      <c r="H227" s="237">
        <v>78.84</v>
      </c>
      <c r="I227" s="238">
        <f>ROUND(E227*H227,2)</f>
        <v>236.52</v>
      </c>
      <c r="J227" s="237">
        <v>153.16</v>
      </c>
      <c r="K227" s="238">
        <f>ROUND(E227*J227,2)</f>
        <v>459.48</v>
      </c>
      <c r="L227" s="238">
        <v>21</v>
      </c>
      <c r="M227" s="238">
        <f>G227*(1+L227/100)</f>
        <v>842.16</v>
      </c>
      <c r="N227" s="238">
        <v>3.8000000000000002E-4</v>
      </c>
      <c r="O227" s="238">
        <f>ROUND(E227*N227,2)</f>
        <v>0</v>
      </c>
      <c r="P227" s="238">
        <v>0</v>
      </c>
      <c r="Q227" s="238">
        <f>ROUND(E227*P227,2)</f>
        <v>0</v>
      </c>
      <c r="R227" s="238" t="s">
        <v>385</v>
      </c>
      <c r="S227" s="238" t="s">
        <v>237</v>
      </c>
      <c r="T227" s="239" t="s">
        <v>282</v>
      </c>
      <c r="U227" s="222">
        <v>0.32</v>
      </c>
      <c r="V227" s="222">
        <f>ROUND(E227*U227,2)</f>
        <v>0.96</v>
      </c>
      <c r="W227" s="222"/>
      <c r="X227" s="222" t="s">
        <v>265</v>
      </c>
      <c r="Y227" s="213"/>
      <c r="Z227" s="213"/>
      <c r="AA227" s="213"/>
      <c r="AB227" s="213"/>
      <c r="AC227" s="213"/>
      <c r="AD227" s="213"/>
      <c r="AE227" s="213"/>
      <c r="AF227" s="213"/>
      <c r="AG227" s="213" t="s">
        <v>283</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5">
      <c r="A228" s="220"/>
      <c r="B228" s="221"/>
      <c r="C228" s="265" t="s">
        <v>588</v>
      </c>
      <c r="D228" s="257"/>
      <c r="E228" s="257"/>
      <c r="F228" s="257"/>
      <c r="G228" s="257"/>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285</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5">
      <c r="A229" s="220"/>
      <c r="B229" s="221"/>
      <c r="C229" s="247" t="s">
        <v>530</v>
      </c>
      <c r="D229" s="242"/>
      <c r="E229" s="242"/>
      <c r="F229" s="242"/>
      <c r="G229" s="242"/>
      <c r="H229" s="222"/>
      <c r="I229" s="222"/>
      <c r="J229" s="222"/>
      <c r="K229" s="222"/>
      <c r="L229" s="222"/>
      <c r="M229" s="222"/>
      <c r="N229" s="222"/>
      <c r="O229" s="222"/>
      <c r="P229" s="222"/>
      <c r="Q229" s="222"/>
      <c r="R229" s="222"/>
      <c r="S229" s="222"/>
      <c r="T229" s="222"/>
      <c r="U229" s="222"/>
      <c r="V229" s="222"/>
      <c r="W229" s="222"/>
      <c r="X229" s="222"/>
      <c r="Y229" s="213"/>
      <c r="Z229" s="213"/>
      <c r="AA229" s="213"/>
      <c r="AB229" s="213"/>
      <c r="AC229" s="213"/>
      <c r="AD229" s="213"/>
      <c r="AE229" s="213"/>
      <c r="AF229" s="213"/>
      <c r="AG229" s="213" t="s">
        <v>241</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5">
      <c r="A230" s="220"/>
      <c r="B230" s="221"/>
      <c r="C230" s="247" t="s">
        <v>589</v>
      </c>
      <c r="D230" s="242"/>
      <c r="E230" s="242"/>
      <c r="F230" s="242"/>
      <c r="G230" s="242"/>
      <c r="H230" s="222"/>
      <c r="I230" s="222"/>
      <c r="J230" s="222"/>
      <c r="K230" s="222"/>
      <c r="L230" s="222"/>
      <c r="M230" s="222"/>
      <c r="N230" s="222"/>
      <c r="O230" s="222"/>
      <c r="P230" s="222"/>
      <c r="Q230" s="222"/>
      <c r="R230" s="222"/>
      <c r="S230" s="222"/>
      <c r="T230" s="222"/>
      <c r="U230" s="222"/>
      <c r="V230" s="222"/>
      <c r="W230" s="222"/>
      <c r="X230" s="222"/>
      <c r="Y230" s="213"/>
      <c r="Z230" s="213"/>
      <c r="AA230" s="213"/>
      <c r="AB230" s="213"/>
      <c r="AC230" s="213"/>
      <c r="AD230" s="213"/>
      <c r="AE230" s="213"/>
      <c r="AF230" s="213"/>
      <c r="AG230" s="213" t="s">
        <v>241</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5">
      <c r="A231" s="220"/>
      <c r="B231" s="221"/>
      <c r="C231" s="266" t="s">
        <v>590</v>
      </c>
      <c r="D231" s="251"/>
      <c r="E231" s="252">
        <v>3</v>
      </c>
      <c r="F231" s="222"/>
      <c r="G231" s="222"/>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288</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5">
      <c r="A232" s="233">
        <v>53</v>
      </c>
      <c r="B232" s="234" t="s">
        <v>591</v>
      </c>
      <c r="C232" s="245" t="s">
        <v>592</v>
      </c>
      <c r="D232" s="235" t="s">
        <v>438</v>
      </c>
      <c r="E232" s="236">
        <v>2</v>
      </c>
      <c r="F232" s="237">
        <v>254.5</v>
      </c>
      <c r="G232" s="238">
        <f>ROUND(E232*F232,2)</f>
        <v>509</v>
      </c>
      <c r="H232" s="237">
        <v>82.67</v>
      </c>
      <c r="I232" s="238">
        <f>ROUND(E232*H232,2)</f>
        <v>165.34</v>
      </c>
      <c r="J232" s="237">
        <v>171.83</v>
      </c>
      <c r="K232" s="238">
        <f>ROUND(E232*J232,2)</f>
        <v>343.66</v>
      </c>
      <c r="L232" s="238">
        <v>21</v>
      </c>
      <c r="M232" s="238">
        <f>G232*(1+L232/100)</f>
        <v>615.89</v>
      </c>
      <c r="N232" s="238">
        <v>4.6999999999999999E-4</v>
      </c>
      <c r="O232" s="238">
        <f>ROUND(E232*N232,2)</f>
        <v>0</v>
      </c>
      <c r="P232" s="238">
        <v>0</v>
      </c>
      <c r="Q232" s="238">
        <f>ROUND(E232*P232,2)</f>
        <v>0</v>
      </c>
      <c r="R232" s="238" t="s">
        <v>385</v>
      </c>
      <c r="S232" s="238" t="s">
        <v>237</v>
      </c>
      <c r="T232" s="239" t="s">
        <v>282</v>
      </c>
      <c r="U232" s="222">
        <v>0.35899999999999999</v>
      </c>
      <c r="V232" s="222">
        <f>ROUND(E232*U232,2)</f>
        <v>0.72</v>
      </c>
      <c r="W232" s="222"/>
      <c r="X232" s="222" t="s">
        <v>265</v>
      </c>
      <c r="Y232" s="213"/>
      <c r="Z232" s="213"/>
      <c r="AA232" s="213"/>
      <c r="AB232" s="213"/>
      <c r="AC232" s="213"/>
      <c r="AD232" s="213"/>
      <c r="AE232" s="213"/>
      <c r="AF232" s="213"/>
      <c r="AG232" s="213" t="s">
        <v>283</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x14ac:dyDescent="0.25">
      <c r="A233" s="220"/>
      <c r="B233" s="221"/>
      <c r="C233" s="265" t="s">
        <v>588</v>
      </c>
      <c r="D233" s="257"/>
      <c r="E233" s="257"/>
      <c r="F233" s="257"/>
      <c r="G233" s="257"/>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285</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x14ac:dyDescent="0.25">
      <c r="A234" s="220"/>
      <c r="B234" s="221"/>
      <c r="C234" s="266" t="s">
        <v>593</v>
      </c>
      <c r="D234" s="251"/>
      <c r="E234" s="252">
        <v>2</v>
      </c>
      <c r="F234" s="222"/>
      <c r="G234" s="222"/>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288</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x14ac:dyDescent="0.25">
      <c r="A235" s="233">
        <v>54</v>
      </c>
      <c r="B235" s="234" t="s">
        <v>594</v>
      </c>
      <c r="C235" s="245" t="s">
        <v>595</v>
      </c>
      <c r="D235" s="235" t="s">
        <v>375</v>
      </c>
      <c r="E235" s="236">
        <v>1</v>
      </c>
      <c r="F235" s="237">
        <v>75.2</v>
      </c>
      <c r="G235" s="238">
        <f>ROUND(E235*F235,2)</f>
        <v>75.2</v>
      </c>
      <c r="H235" s="237">
        <v>0</v>
      </c>
      <c r="I235" s="238">
        <f>ROUND(E235*H235,2)</f>
        <v>0</v>
      </c>
      <c r="J235" s="237">
        <v>75.2</v>
      </c>
      <c r="K235" s="238">
        <f>ROUND(E235*J235,2)</f>
        <v>75.2</v>
      </c>
      <c r="L235" s="238">
        <v>21</v>
      </c>
      <c r="M235" s="238">
        <f>G235*(1+L235/100)</f>
        <v>90.992000000000004</v>
      </c>
      <c r="N235" s="238">
        <v>0</v>
      </c>
      <c r="O235" s="238">
        <f>ROUND(E235*N235,2)</f>
        <v>0</v>
      </c>
      <c r="P235" s="238">
        <v>0</v>
      </c>
      <c r="Q235" s="238">
        <f>ROUND(E235*P235,2)</f>
        <v>0</v>
      </c>
      <c r="R235" s="238" t="s">
        <v>385</v>
      </c>
      <c r="S235" s="238" t="s">
        <v>237</v>
      </c>
      <c r="T235" s="239" t="s">
        <v>282</v>
      </c>
      <c r="U235" s="222">
        <v>0.157</v>
      </c>
      <c r="V235" s="222">
        <f>ROUND(E235*U235,2)</f>
        <v>0.16</v>
      </c>
      <c r="W235" s="222"/>
      <c r="X235" s="222" t="s">
        <v>265</v>
      </c>
      <c r="Y235" s="213"/>
      <c r="Z235" s="213"/>
      <c r="AA235" s="213"/>
      <c r="AB235" s="213"/>
      <c r="AC235" s="213"/>
      <c r="AD235" s="213"/>
      <c r="AE235" s="213"/>
      <c r="AF235" s="213"/>
      <c r="AG235" s="213" t="s">
        <v>283</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5">
      <c r="A236" s="220"/>
      <c r="B236" s="221"/>
      <c r="C236" s="265" t="s">
        <v>596</v>
      </c>
      <c r="D236" s="257"/>
      <c r="E236" s="257"/>
      <c r="F236" s="257"/>
      <c r="G236" s="257"/>
      <c r="H236" s="222"/>
      <c r="I236" s="222"/>
      <c r="J236" s="222"/>
      <c r="K236" s="222"/>
      <c r="L236" s="222"/>
      <c r="M236" s="222"/>
      <c r="N236" s="222"/>
      <c r="O236" s="222"/>
      <c r="P236" s="222"/>
      <c r="Q236" s="222"/>
      <c r="R236" s="222"/>
      <c r="S236" s="222"/>
      <c r="T236" s="222"/>
      <c r="U236" s="222"/>
      <c r="V236" s="222"/>
      <c r="W236" s="222"/>
      <c r="X236" s="222"/>
      <c r="Y236" s="213"/>
      <c r="Z236" s="213"/>
      <c r="AA236" s="213"/>
      <c r="AB236" s="213"/>
      <c r="AC236" s="213"/>
      <c r="AD236" s="213"/>
      <c r="AE236" s="213"/>
      <c r="AF236" s="213"/>
      <c r="AG236" s="213" t="s">
        <v>285</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x14ac:dyDescent="0.25">
      <c r="A237" s="233">
        <v>55</v>
      </c>
      <c r="B237" s="234" t="s">
        <v>597</v>
      </c>
      <c r="C237" s="245" t="s">
        <v>598</v>
      </c>
      <c r="D237" s="235" t="s">
        <v>375</v>
      </c>
      <c r="E237" s="236">
        <v>1</v>
      </c>
      <c r="F237" s="237">
        <v>83.3</v>
      </c>
      <c r="G237" s="238">
        <f>ROUND(E237*F237,2)</f>
        <v>83.3</v>
      </c>
      <c r="H237" s="237">
        <v>0</v>
      </c>
      <c r="I237" s="238">
        <f>ROUND(E237*H237,2)</f>
        <v>0</v>
      </c>
      <c r="J237" s="237">
        <v>83.3</v>
      </c>
      <c r="K237" s="238">
        <f>ROUND(E237*J237,2)</f>
        <v>83.3</v>
      </c>
      <c r="L237" s="238">
        <v>21</v>
      </c>
      <c r="M237" s="238">
        <f>G237*(1+L237/100)</f>
        <v>100.79299999999999</v>
      </c>
      <c r="N237" s="238">
        <v>0</v>
      </c>
      <c r="O237" s="238">
        <f>ROUND(E237*N237,2)</f>
        <v>0</v>
      </c>
      <c r="P237" s="238">
        <v>0</v>
      </c>
      <c r="Q237" s="238">
        <f>ROUND(E237*P237,2)</f>
        <v>0</v>
      </c>
      <c r="R237" s="238" t="s">
        <v>385</v>
      </c>
      <c r="S237" s="238" t="s">
        <v>237</v>
      </c>
      <c r="T237" s="239" t="s">
        <v>282</v>
      </c>
      <c r="U237" s="222">
        <v>0.17399999999999999</v>
      </c>
      <c r="V237" s="222">
        <f>ROUND(E237*U237,2)</f>
        <v>0.17</v>
      </c>
      <c r="W237" s="222"/>
      <c r="X237" s="222" t="s">
        <v>265</v>
      </c>
      <c r="Y237" s="213"/>
      <c r="Z237" s="213"/>
      <c r="AA237" s="213"/>
      <c r="AB237" s="213"/>
      <c r="AC237" s="213"/>
      <c r="AD237" s="213"/>
      <c r="AE237" s="213"/>
      <c r="AF237" s="213"/>
      <c r="AG237" s="213" t="s">
        <v>283</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x14ac:dyDescent="0.25">
      <c r="A238" s="220"/>
      <c r="B238" s="221"/>
      <c r="C238" s="265" t="s">
        <v>596</v>
      </c>
      <c r="D238" s="257"/>
      <c r="E238" s="257"/>
      <c r="F238" s="257"/>
      <c r="G238" s="257"/>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285</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30.6" outlineLevel="1" x14ac:dyDescent="0.25">
      <c r="A239" s="258">
        <v>56</v>
      </c>
      <c r="B239" s="259" t="s">
        <v>599</v>
      </c>
      <c r="C239" s="270" t="s">
        <v>600</v>
      </c>
      <c r="D239" s="260" t="s">
        <v>375</v>
      </c>
      <c r="E239" s="261">
        <v>2</v>
      </c>
      <c r="F239" s="262">
        <v>3620</v>
      </c>
      <c r="G239" s="263">
        <f>ROUND(E239*F239,2)</f>
        <v>7240</v>
      </c>
      <c r="H239" s="262">
        <v>3380.68</v>
      </c>
      <c r="I239" s="263">
        <f>ROUND(E239*H239,2)</f>
        <v>6761.36</v>
      </c>
      <c r="J239" s="262">
        <v>239.32</v>
      </c>
      <c r="K239" s="263">
        <f>ROUND(E239*J239,2)</f>
        <v>478.64</v>
      </c>
      <c r="L239" s="263">
        <v>21</v>
      </c>
      <c r="M239" s="263">
        <f>G239*(1+L239/100)</f>
        <v>8760.4</v>
      </c>
      <c r="N239" s="263">
        <v>8.3799999999999999E-2</v>
      </c>
      <c r="O239" s="263">
        <f>ROUND(E239*N239,2)</f>
        <v>0.17</v>
      </c>
      <c r="P239" s="263">
        <v>0</v>
      </c>
      <c r="Q239" s="263">
        <f>ROUND(E239*P239,2)</f>
        <v>0</v>
      </c>
      <c r="R239" s="263" t="s">
        <v>385</v>
      </c>
      <c r="S239" s="263" t="s">
        <v>237</v>
      </c>
      <c r="T239" s="264" t="s">
        <v>282</v>
      </c>
      <c r="U239" s="222">
        <v>0.5</v>
      </c>
      <c r="V239" s="222">
        <f>ROUND(E239*U239,2)</f>
        <v>1</v>
      </c>
      <c r="W239" s="222"/>
      <c r="X239" s="222" t="s">
        <v>265</v>
      </c>
      <c r="Y239" s="213"/>
      <c r="Z239" s="213"/>
      <c r="AA239" s="213"/>
      <c r="AB239" s="213"/>
      <c r="AC239" s="213"/>
      <c r="AD239" s="213"/>
      <c r="AE239" s="213"/>
      <c r="AF239" s="213"/>
      <c r="AG239" s="213" t="s">
        <v>283</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x14ac:dyDescent="0.25">
      <c r="A240" s="233">
        <v>57</v>
      </c>
      <c r="B240" s="234" t="s">
        <v>601</v>
      </c>
      <c r="C240" s="245" t="s">
        <v>602</v>
      </c>
      <c r="D240" s="235" t="s">
        <v>375</v>
      </c>
      <c r="E240" s="236">
        <v>2</v>
      </c>
      <c r="F240" s="237">
        <v>2600</v>
      </c>
      <c r="G240" s="238">
        <f>ROUND(E240*F240,2)</f>
        <v>5200</v>
      </c>
      <c r="H240" s="237">
        <v>2459.7399999999998</v>
      </c>
      <c r="I240" s="238">
        <f>ROUND(E240*H240,2)</f>
        <v>4919.4799999999996</v>
      </c>
      <c r="J240" s="237">
        <v>140.26</v>
      </c>
      <c r="K240" s="238">
        <f>ROUND(E240*J240,2)</f>
        <v>280.52</v>
      </c>
      <c r="L240" s="238">
        <v>21</v>
      </c>
      <c r="M240" s="238">
        <f>G240*(1+L240/100)</f>
        <v>6292</v>
      </c>
      <c r="N240" s="238">
        <v>1.0499999999999999E-3</v>
      </c>
      <c r="O240" s="238">
        <f>ROUND(E240*N240,2)</f>
        <v>0</v>
      </c>
      <c r="P240" s="238">
        <v>0</v>
      </c>
      <c r="Q240" s="238">
        <f>ROUND(E240*P240,2)</f>
        <v>0</v>
      </c>
      <c r="R240" s="238"/>
      <c r="S240" s="238" t="s">
        <v>264</v>
      </c>
      <c r="T240" s="239" t="s">
        <v>238</v>
      </c>
      <c r="U240" s="222">
        <v>0.2</v>
      </c>
      <c r="V240" s="222">
        <f>ROUND(E240*U240,2)</f>
        <v>0.4</v>
      </c>
      <c r="W240" s="222"/>
      <c r="X240" s="222" t="s">
        <v>265</v>
      </c>
      <c r="Y240" s="213"/>
      <c r="Z240" s="213"/>
      <c r="AA240" s="213"/>
      <c r="AB240" s="213"/>
      <c r="AC240" s="213"/>
      <c r="AD240" s="213"/>
      <c r="AE240" s="213"/>
      <c r="AF240" s="213"/>
      <c r="AG240" s="213" t="s">
        <v>283</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x14ac:dyDescent="0.25">
      <c r="A241" s="220"/>
      <c r="B241" s="221"/>
      <c r="C241" s="246" t="s">
        <v>603</v>
      </c>
      <c r="D241" s="240"/>
      <c r="E241" s="240"/>
      <c r="F241" s="240"/>
      <c r="G241" s="240"/>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241</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1" x14ac:dyDescent="0.25">
      <c r="A242" s="233">
        <v>58</v>
      </c>
      <c r="B242" s="234" t="s">
        <v>604</v>
      </c>
      <c r="C242" s="245" t="s">
        <v>605</v>
      </c>
      <c r="D242" s="235" t="s">
        <v>0</v>
      </c>
      <c r="E242" s="236">
        <v>138.035</v>
      </c>
      <c r="F242" s="237">
        <v>1.85</v>
      </c>
      <c r="G242" s="238">
        <f>ROUND(E242*F242,2)</f>
        <v>255.36</v>
      </c>
      <c r="H242" s="237">
        <v>0</v>
      </c>
      <c r="I242" s="238">
        <f>ROUND(E242*H242,2)</f>
        <v>0</v>
      </c>
      <c r="J242" s="237">
        <v>1.85</v>
      </c>
      <c r="K242" s="238">
        <f>ROUND(E242*J242,2)</f>
        <v>255.36</v>
      </c>
      <c r="L242" s="238">
        <v>21</v>
      </c>
      <c r="M242" s="238">
        <f>G242*(1+L242/100)</f>
        <v>308.98560000000003</v>
      </c>
      <c r="N242" s="238">
        <v>0</v>
      </c>
      <c r="O242" s="238">
        <f>ROUND(E242*N242,2)</f>
        <v>0</v>
      </c>
      <c r="P242" s="238">
        <v>0</v>
      </c>
      <c r="Q242" s="238">
        <f>ROUND(E242*P242,2)</f>
        <v>0</v>
      </c>
      <c r="R242" s="238" t="s">
        <v>385</v>
      </c>
      <c r="S242" s="238" t="s">
        <v>237</v>
      </c>
      <c r="T242" s="239" t="s">
        <v>282</v>
      </c>
      <c r="U242" s="222">
        <v>0</v>
      </c>
      <c r="V242" s="222">
        <f>ROUND(E242*U242,2)</f>
        <v>0</v>
      </c>
      <c r="W242" s="222"/>
      <c r="X242" s="222" t="s">
        <v>381</v>
      </c>
      <c r="Y242" s="213"/>
      <c r="Z242" s="213"/>
      <c r="AA242" s="213"/>
      <c r="AB242" s="213"/>
      <c r="AC242" s="213"/>
      <c r="AD242" s="213"/>
      <c r="AE242" s="213"/>
      <c r="AF242" s="213"/>
      <c r="AG242" s="213" t="s">
        <v>382</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x14ac:dyDescent="0.25">
      <c r="A243" s="220"/>
      <c r="B243" s="221"/>
      <c r="C243" s="265" t="s">
        <v>388</v>
      </c>
      <c r="D243" s="257"/>
      <c r="E243" s="257"/>
      <c r="F243" s="257"/>
      <c r="G243" s="257"/>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285</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x14ac:dyDescent="0.25">
      <c r="A244" s="227" t="s">
        <v>232</v>
      </c>
      <c r="B244" s="228" t="s">
        <v>181</v>
      </c>
      <c r="C244" s="244" t="s">
        <v>182</v>
      </c>
      <c r="D244" s="229"/>
      <c r="E244" s="230"/>
      <c r="F244" s="231"/>
      <c r="G244" s="231">
        <f>SUMIF(AG245:AG267,"&lt;&gt;NOR",G245:G267)</f>
        <v>16274.93</v>
      </c>
      <c r="H244" s="231"/>
      <c r="I244" s="231">
        <f>SUM(I245:I267)</f>
        <v>10831.74</v>
      </c>
      <c r="J244" s="231"/>
      <c r="K244" s="231">
        <f>SUM(K245:K267)</f>
        <v>5443.2</v>
      </c>
      <c r="L244" s="231"/>
      <c r="M244" s="231">
        <f>SUM(M245:M267)</f>
        <v>19692.665300000001</v>
      </c>
      <c r="N244" s="231"/>
      <c r="O244" s="231">
        <f>SUM(O245:O267)</f>
        <v>0</v>
      </c>
      <c r="P244" s="231"/>
      <c r="Q244" s="231">
        <f>SUM(Q245:Q267)</f>
        <v>0</v>
      </c>
      <c r="R244" s="231"/>
      <c r="S244" s="231"/>
      <c r="T244" s="232"/>
      <c r="U244" s="226"/>
      <c r="V244" s="226">
        <f>SUM(V245:V267)</f>
        <v>4.49</v>
      </c>
      <c r="W244" s="226"/>
      <c r="X244" s="226"/>
      <c r="AG244" t="s">
        <v>233</v>
      </c>
    </row>
    <row r="245" spans="1:60" ht="20.399999999999999" outlineLevel="1" x14ac:dyDescent="0.25">
      <c r="A245" s="233">
        <v>59</v>
      </c>
      <c r="B245" s="234" t="s">
        <v>606</v>
      </c>
      <c r="C245" s="245" t="s">
        <v>607</v>
      </c>
      <c r="D245" s="235" t="s">
        <v>438</v>
      </c>
      <c r="E245" s="236">
        <v>1.5</v>
      </c>
      <c r="F245" s="237">
        <v>327</v>
      </c>
      <c r="G245" s="238">
        <f>ROUND(E245*F245,2)</f>
        <v>490.5</v>
      </c>
      <c r="H245" s="237">
        <v>197.29</v>
      </c>
      <c r="I245" s="238">
        <f>ROUND(E245*H245,2)</f>
        <v>295.94</v>
      </c>
      <c r="J245" s="237">
        <v>129.71</v>
      </c>
      <c r="K245" s="238">
        <f>ROUND(E245*J245,2)</f>
        <v>194.57</v>
      </c>
      <c r="L245" s="238">
        <v>21</v>
      </c>
      <c r="M245" s="238">
        <f>G245*(1+L245/100)</f>
        <v>593.505</v>
      </c>
      <c r="N245" s="238">
        <v>1.07E-3</v>
      </c>
      <c r="O245" s="238">
        <f>ROUND(E245*N245,2)</f>
        <v>0</v>
      </c>
      <c r="P245" s="238">
        <v>0</v>
      </c>
      <c r="Q245" s="238">
        <f>ROUND(E245*P245,2)</f>
        <v>0</v>
      </c>
      <c r="R245" s="238" t="s">
        <v>385</v>
      </c>
      <c r="S245" s="238" t="s">
        <v>237</v>
      </c>
      <c r="T245" s="239" t="s">
        <v>282</v>
      </c>
      <c r="U245" s="222">
        <v>0.27400000000000002</v>
      </c>
      <c r="V245" s="222">
        <f>ROUND(E245*U245,2)</f>
        <v>0.41</v>
      </c>
      <c r="W245" s="222"/>
      <c r="X245" s="222" t="s">
        <v>265</v>
      </c>
      <c r="Y245" s="213"/>
      <c r="Z245" s="213"/>
      <c r="AA245" s="213"/>
      <c r="AB245" s="213"/>
      <c r="AC245" s="213"/>
      <c r="AD245" s="213"/>
      <c r="AE245" s="213"/>
      <c r="AF245" s="213"/>
      <c r="AG245" s="213" t="s">
        <v>283</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5">
      <c r="A246" s="220"/>
      <c r="B246" s="221"/>
      <c r="C246" s="265" t="s">
        <v>608</v>
      </c>
      <c r="D246" s="257"/>
      <c r="E246" s="257"/>
      <c r="F246" s="257"/>
      <c r="G246" s="257"/>
      <c r="H246" s="222"/>
      <c r="I246" s="222"/>
      <c r="J246" s="222"/>
      <c r="K246" s="222"/>
      <c r="L246" s="222"/>
      <c r="M246" s="222"/>
      <c r="N246" s="222"/>
      <c r="O246" s="222"/>
      <c r="P246" s="222"/>
      <c r="Q246" s="222"/>
      <c r="R246" s="222"/>
      <c r="S246" s="222"/>
      <c r="T246" s="222"/>
      <c r="U246" s="222"/>
      <c r="V246" s="222"/>
      <c r="W246" s="222"/>
      <c r="X246" s="222"/>
      <c r="Y246" s="213"/>
      <c r="Z246" s="213"/>
      <c r="AA246" s="213"/>
      <c r="AB246" s="213"/>
      <c r="AC246" s="213"/>
      <c r="AD246" s="213"/>
      <c r="AE246" s="213"/>
      <c r="AF246" s="213"/>
      <c r="AG246" s="213" t="s">
        <v>285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x14ac:dyDescent="0.25">
      <c r="A247" s="220"/>
      <c r="B247" s="221"/>
      <c r="C247" s="247" t="s">
        <v>530</v>
      </c>
      <c r="D247" s="242"/>
      <c r="E247" s="242"/>
      <c r="F247" s="242"/>
      <c r="G247" s="242"/>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241</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1" x14ac:dyDescent="0.25">
      <c r="A248" s="220"/>
      <c r="B248" s="221"/>
      <c r="C248" s="247" t="s">
        <v>609</v>
      </c>
      <c r="D248" s="242"/>
      <c r="E248" s="242"/>
      <c r="F248" s="242"/>
      <c r="G248" s="242"/>
      <c r="H248" s="222"/>
      <c r="I248" s="222"/>
      <c r="J248" s="222"/>
      <c r="K248" s="222"/>
      <c r="L248" s="222"/>
      <c r="M248" s="222"/>
      <c r="N248" s="222"/>
      <c r="O248" s="222"/>
      <c r="P248" s="222"/>
      <c r="Q248" s="222"/>
      <c r="R248" s="222"/>
      <c r="S248" s="222"/>
      <c r="T248" s="222"/>
      <c r="U248" s="222"/>
      <c r="V248" s="222"/>
      <c r="W248" s="222"/>
      <c r="X248" s="222"/>
      <c r="Y248" s="213"/>
      <c r="Z248" s="213"/>
      <c r="AA248" s="213"/>
      <c r="AB248" s="213"/>
      <c r="AC248" s="213"/>
      <c r="AD248" s="213"/>
      <c r="AE248" s="213"/>
      <c r="AF248" s="213"/>
      <c r="AG248" s="213" t="s">
        <v>241</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ht="20.399999999999999" outlineLevel="1" x14ac:dyDescent="0.25">
      <c r="A249" s="233">
        <v>60</v>
      </c>
      <c r="B249" s="234" t="s">
        <v>610</v>
      </c>
      <c r="C249" s="245" t="s">
        <v>611</v>
      </c>
      <c r="D249" s="235" t="s">
        <v>438</v>
      </c>
      <c r="E249" s="236">
        <v>3</v>
      </c>
      <c r="F249" s="237">
        <v>400</v>
      </c>
      <c r="G249" s="238">
        <f>ROUND(E249*F249,2)</f>
        <v>1200</v>
      </c>
      <c r="H249" s="237">
        <v>265.02</v>
      </c>
      <c r="I249" s="238">
        <f>ROUND(E249*H249,2)</f>
        <v>795.06</v>
      </c>
      <c r="J249" s="237">
        <v>134.97999999999999</v>
      </c>
      <c r="K249" s="238">
        <f>ROUND(E249*J249,2)</f>
        <v>404.94</v>
      </c>
      <c r="L249" s="238">
        <v>21</v>
      </c>
      <c r="M249" s="238">
        <f>G249*(1+L249/100)</f>
        <v>1452</v>
      </c>
      <c r="N249" s="238">
        <v>1.33E-3</v>
      </c>
      <c r="O249" s="238">
        <f>ROUND(E249*N249,2)</f>
        <v>0</v>
      </c>
      <c r="P249" s="238">
        <v>0</v>
      </c>
      <c r="Q249" s="238">
        <f>ROUND(E249*P249,2)</f>
        <v>0</v>
      </c>
      <c r="R249" s="238" t="s">
        <v>385</v>
      </c>
      <c r="S249" s="238" t="s">
        <v>237</v>
      </c>
      <c r="T249" s="239" t="s">
        <v>282</v>
      </c>
      <c r="U249" s="222">
        <v>0.28499999999999998</v>
      </c>
      <c r="V249" s="222">
        <f>ROUND(E249*U249,2)</f>
        <v>0.86</v>
      </c>
      <c r="W249" s="222"/>
      <c r="X249" s="222" t="s">
        <v>265</v>
      </c>
      <c r="Y249" s="213"/>
      <c r="Z249" s="213"/>
      <c r="AA249" s="213"/>
      <c r="AB249" s="213"/>
      <c r="AC249" s="213"/>
      <c r="AD249" s="213"/>
      <c r="AE249" s="213"/>
      <c r="AF249" s="213"/>
      <c r="AG249" s="213" t="s">
        <v>283</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x14ac:dyDescent="0.25">
      <c r="A250" s="220"/>
      <c r="B250" s="221"/>
      <c r="C250" s="265" t="s">
        <v>608</v>
      </c>
      <c r="D250" s="257"/>
      <c r="E250" s="257"/>
      <c r="F250" s="257"/>
      <c r="G250" s="257"/>
      <c r="H250" s="222"/>
      <c r="I250" s="222"/>
      <c r="J250" s="222"/>
      <c r="K250" s="222"/>
      <c r="L250" s="222"/>
      <c r="M250" s="222"/>
      <c r="N250" s="222"/>
      <c r="O250" s="222"/>
      <c r="P250" s="222"/>
      <c r="Q250" s="222"/>
      <c r="R250" s="222"/>
      <c r="S250" s="222"/>
      <c r="T250" s="222"/>
      <c r="U250" s="222"/>
      <c r="V250" s="222"/>
      <c r="W250" s="222"/>
      <c r="X250" s="222"/>
      <c r="Y250" s="213"/>
      <c r="Z250" s="213"/>
      <c r="AA250" s="213"/>
      <c r="AB250" s="213"/>
      <c r="AC250" s="213"/>
      <c r="AD250" s="213"/>
      <c r="AE250" s="213"/>
      <c r="AF250" s="213"/>
      <c r="AG250" s="213" t="s">
        <v>285</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5">
      <c r="A251" s="220"/>
      <c r="B251" s="221"/>
      <c r="C251" s="247" t="s">
        <v>530</v>
      </c>
      <c r="D251" s="242"/>
      <c r="E251" s="242"/>
      <c r="F251" s="242"/>
      <c r="G251" s="242"/>
      <c r="H251" s="222"/>
      <c r="I251" s="222"/>
      <c r="J251" s="222"/>
      <c r="K251" s="222"/>
      <c r="L251" s="222"/>
      <c r="M251" s="222"/>
      <c r="N251" s="222"/>
      <c r="O251" s="222"/>
      <c r="P251" s="222"/>
      <c r="Q251" s="222"/>
      <c r="R251" s="222"/>
      <c r="S251" s="222"/>
      <c r="T251" s="222"/>
      <c r="U251" s="222"/>
      <c r="V251" s="222"/>
      <c r="W251" s="222"/>
      <c r="X251" s="222"/>
      <c r="Y251" s="213"/>
      <c r="Z251" s="213"/>
      <c r="AA251" s="213"/>
      <c r="AB251" s="213"/>
      <c r="AC251" s="213"/>
      <c r="AD251" s="213"/>
      <c r="AE251" s="213"/>
      <c r="AF251" s="213"/>
      <c r="AG251" s="213" t="s">
        <v>241</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x14ac:dyDescent="0.25">
      <c r="A252" s="220"/>
      <c r="B252" s="221"/>
      <c r="C252" s="247" t="s">
        <v>609</v>
      </c>
      <c r="D252" s="242"/>
      <c r="E252" s="242"/>
      <c r="F252" s="242"/>
      <c r="G252" s="242"/>
      <c r="H252" s="222"/>
      <c r="I252" s="222"/>
      <c r="J252" s="222"/>
      <c r="K252" s="222"/>
      <c r="L252" s="222"/>
      <c r="M252" s="222"/>
      <c r="N252" s="222"/>
      <c r="O252" s="222"/>
      <c r="P252" s="222"/>
      <c r="Q252" s="222"/>
      <c r="R252" s="222"/>
      <c r="S252" s="222"/>
      <c r="T252" s="222"/>
      <c r="U252" s="222"/>
      <c r="V252" s="222"/>
      <c r="W252" s="222"/>
      <c r="X252" s="222"/>
      <c r="Y252" s="213"/>
      <c r="Z252" s="213"/>
      <c r="AA252" s="213"/>
      <c r="AB252" s="213"/>
      <c r="AC252" s="213"/>
      <c r="AD252" s="213"/>
      <c r="AE252" s="213"/>
      <c r="AF252" s="213"/>
      <c r="AG252" s="213" t="s">
        <v>241</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x14ac:dyDescent="0.25">
      <c r="A253" s="220"/>
      <c r="B253" s="221"/>
      <c r="C253" s="266" t="s">
        <v>612</v>
      </c>
      <c r="D253" s="251"/>
      <c r="E253" s="252">
        <v>3</v>
      </c>
      <c r="F253" s="222"/>
      <c r="G253" s="222"/>
      <c r="H253" s="222"/>
      <c r="I253" s="222"/>
      <c r="J253" s="222"/>
      <c r="K253" s="222"/>
      <c r="L253" s="222"/>
      <c r="M253" s="222"/>
      <c r="N253" s="222"/>
      <c r="O253" s="222"/>
      <c r="P253" s="222"/>
      <c r="Q253" s="222"/>
      <c r="R253" s="222"/>
      <c r="S253" s="222"/>
      <c r="T253" s="222"/>
      <c r="U253" s="222"/>
      <c r="V253" s="222"/>
      <c r="W253" s="222"/>
      <c r="X253" s="222"/>
      <c r="Y253" s="213"/>
      <c r="Z253" s="213"/>
      <c r="AA253" s="213"/>
      <c r="AB253" s="213"/>
      <c r="AC253" s="213"/>
      <c r="AD253" s="213"/>
      <c r="AE253" s="213"/>
      <c r="AF253" s="213"/>
      <c r="AG253" s="213" t="s">
        <v>288</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1" x14ac:dyDescent="0.25">
      <c r="A254" s="233">
        <v>61</v>
      </c>
      <c r="B254" s="234" t="s">
        <v>613</v>
      </c>
      <c r="C254" s="245" t="s">
        <v>614</v>
      </c>
      <c r="D254" s="235" t="s">
        <v>375</v>
      </c>
      <c r="E254" s="236">
        <v>2</v>
      </c>
      <c r="F254" s="237">
        <v>217.5</v>
      </c>
      <c r="G254" s="238">
        <f>ROUND(E254*F254,2)</f>
        <v>435</v>
      </c>
      <c r="H254" s="237">
        <v>0</v>
      </c>
      <c r="I254" s="238">
        <f>ROUND(E254*H254,2)</f>
        <v>0</v>
      </c>
      <c r="J254" s="237">
        <v>217.5</v>
      </c>
      <c r="K254" s="238">
        <f>ROUND(E254*J254,2)</f>
        <v>435</v>
      </c>
      <c r="L254" s="238">
        <v>21</v>
      </c>
      <c r="M254" s="238">
        <f>G254*(1+L254/100)</f>
        <v>526.35</v>
      </c>
      <c r="N254" s="238">
        <v>0</v>
      </c>
      <c r="O254" s="238">
        <f>ROUND(E254*N254,2)</f>
        <v>0</v>
      </c>
      <c r="P254" s="238">
        <v>0</v>
      </c>
      <c r="Q254" s="238">
        <f>ROUND(E254*P254,2)</f>
        <v>0</v>
      </c>
      <c r="R254" s="238" t="s">
        <v>385</v>
      </c>
      <c r="S254" s="238" t="s">
        <v>237</v>
      </c>
      <c r="T254" s="239" t="s">
        <v>282</v>
      </c>
      <c r="U254" s="222">
        <v>0.42499999999999999</v>
      </c>
      <c r="V254" s="222">
        <f>ROUND(E254*U254,2)</f>
        <v>0.85</v>
      </c>
      <c r="W254" s="222"/>
      <c r="X254" s="222" t="s">
        <v>265</v>
      </c>
      <c r="Y254" s="213"/>
      <c r="Z254" s="213"/>
      <c r="AA254" s="213"/>
      <c r="AB254" s="213"/>
      <c r="AC254" s="213"/>
      <c r="AD254" s="213"/>
      <c r="AE254" s="213"/>
      <c r="AF254" s="213"/>
      <c r="AG254" s="213" t="s">
        <v>283</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x14ac:dyDescent="0.25">
      <c r="A255" s="220"/>
      <c r="B255" s="221"/>
      <c r="C255" s="246" t="s">
        <v>530</v>
      </c>
      <c r="D255" s="240"/>
      <c r="E255" s="240"/>
      <c r="F255" s="240"/>
      <c r="G255" s="240"/>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241</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ht="20.399999999999999" outlineLevel="1" x14ac:dyDescent="0.25">
      <c r="A256" s="233">
        <v>62</v>
      </c>
      <c r="B256" s="234" t="s">
        <v>615</v>
      </c>
      <c r="C256" s="245" t="s">
        <v>616</v>
      </c>
      <c r="D256" s="235" t="s">
        <v>375</v>
      </c>
      <c r="E256" s="236">
        <v>1</v>
      </c>
      <c r="F256" s="237">
        <v>242</v>
      </c>
      <c r="G256" s="238">
        <f>ROUND(E256*F256,2)</f>
        <v>242</v>
      </c>
      <c r="H256" s="237">
        <v>202.27</v>
      </c>
      <c r="I256" s="238">
        <f>ROUND(E256*H256,2)</f>
        <v>202.27</v>
      </c>
      <c r="J256" s="237">
        <v>39.729999999999997</v>
      </c>
      <c r="K256" s="238">
        <f>ROUND(E256*J256,2)</f>
        <v>39.729999999999997</v>
      </c>
      <c r="L256" s="238">
        <v>21</v>
      </c>
      <c r="M256" s="238">
        <f>G256*(1+L256/100)</f>
        <v>292.82</v>
      </c>
      <c r="N256" s="238">
        <v>1.9000000000000001E-4</v>
      </c>
      <c r="O256" s="238">
        <f>ROUND(E256*N256,2)</f>
        <v>0</v>
      </c>
      <c r="P256" s="238">
        <v>0</v>
      </c>
      <c r="Q256" s="238">
        <f>ROUND(E256*P256,2)</f>
        <v>0</v>
      </c>
      <c r="R256" s="238" t="s">
        <v>385</v>
      </c>
      <c r="S256" s="238" t="s">
        <v>237</v>
      </c>
      <c r="T256" s="239" t="s">
        <v>282</v>
      </c>
      <c r="U256" s="222">
        <v>8.3000000000000004E-2</v>
      </c>
      <c r="V256" s="222">
        <f>ROUND(E256*U256,2)</f>
        <v>0.08</v>
      </c>
      <c r="W256" s="222"/>
      <c r="X256" s="222" t="s">
        <v>265</v>
      </c>
      <c r="Y256" s="213"/>
      <c r="Z256" s="213"/>
      <c r="AA256" s="213"/>
      <c r="AB256" s="213"/>
      <c r="AC256" s="213"/>
      <c r="AD256" s="213"/>
      <c r="AE256" s="213"/>
      <c r="AF256" s="213"/>
      <c r="AG256" s="213" t="s">
        <v>283</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x14ac:dyDescent="0.25">
      <c r="A257" s="220"/>
      <c r="B257" s="221"/>
      <c r="C257" s="246" t="s">
        <v>530</v>
      </c>
      <c r="D257" s="240"/>
      <c r="E257" s="240"/>
      <c r="F257" s="240"/>
      <c r="G257" s="240"/>
      <c r="H257" s="222"/>
      <c r="I257" s="222"/>
      <c r="J257" s="222"/>
      <c r="K257" s="222"/>
      <c r="L257" s="222"/>
      <c r="M257" s="222"/>
      <c r="N257" s="222"/>
      <c r="O257" s="222"/>
      <c r="P257" s="222"/>
      <c r="Q257" s="222"/>
      <c r="R257" s="222"/>
      <c r="S257" s="222"/>
      <c r="T257" s="222"/>
      <c r="U257" s="222"/>
      <c r="V257" s="222"/>
      <c r="W257" s="222"/>
      <c r="X257" s="222"/>
      <c r="Y257" s="213"/>
      <c r="Z257" s="213"/>
      <c r="AA257" s="213"/>
      <c r="AB257" s="213"/>
      <c r="AC257" s="213"/>
      <c r="AD257" s="213"/>
      <c r="AE257" s="213"/>
      <c r="AF257" s="213"/>
      <c r="AG257" s="213" t="s">
        <v>241</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ht="20.399999999999999" outlineLevel="1" x14ac:dyDescent="0.25">
      <c r="A258" s="233">
        <v>63</v>
      </c>
      <c r="B258" s="234" t="s">
        <v>617</v>
      </c>
      <c r="C258" s="245" t="s">
        <v>618</v>
      </c>
      <c r="D258" s="235" t="s">
        <v>375</v>
      </c>
      <c r="E258" s="236">
        <v>1</v>
      </c>
      <c r="F258" s="237">
        <v>691</v>
      </c>
      <c r="G258" s="238">
        <f>ROUND(E258*F258,2)</f>
        <v>691</v>
      </c>
      <c r="H258" s="237">
        <v>582.35</v>
      </c>
      <c r="I258" s="238">
        <f>ROUND(E258*H258,2)</f>
        <v>582.35</v>
      </c>
      <c r="J258" s="237">
        <v>108.65</v>
      </c>
      <c r="K258" s="238">
        <f>ROUND(E258*J258,2)</f>
        <v>108.65</v>
      </c>
      <c r="L258" s="238">
        <v>21</v>
      </c>
      <c r="M258" s="238">
        <f>G258*(1+L258/100)</f>
        <v>836.11</v>
      </c>
      <c r="N258" s="238">
        <v>5.1999999999999995E-4</v>
      </c>
      <c r="O258" s="238">
        <f>ROUND(E258*N258,2)</f>
        <v>0</v>
      </c>
      <c r="P258" s="238">
        <v>0</v>
      </c>
      <c r="Q258" s="238">
        <f>ROUND(E258*P258,2)</f>
        <v>0</v>
      </c>
      <c r="R258" s="238" t="s">
        <v>385</v>
      </c>
      <c r="S258" s="238" t="s">
        <v>237</v>
      </c>
      <c r="T258" s="239" t="s">
        <v>282</v>
      </c>
      <c r="U258" s="222">
        <v>0.22700000000000001</v>
      </c>
      <c r="V258" s="222">
        <f>ROUND(E258*U258,2)</f>
        <v>0.23</v>
      </c>
      <c r="W258" s="222"/>
      <c r="X258" s="222" t="s">
        <v>265</v>
      </c>
      <c r="Y258" s="213"/>
      <c r="Z258" s="213"/>
      <c r="AA258" s="213"/>
      <c r="AB258" s="213"/>
      <c r="AC258" s="213"/>
      <c r="AD258" s="213"/>
      <c r="AE258" s="213"/>
      <c r="AF258" s="213"/>
      <c r="AG258" s="213" t="s">
        <v>283</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5">
      <c r="A259" s="220"/>
      <c r="B259" s="221"/>
      <c r="C259" s="246" t="s">
        <v>530</v>
      </c>
      <c r="D259" s="240"/>
      <c r="E259" s="240"/>
      <c r="F259" s="240"/>
      <c r="G259" s="240"/>
      <c r="H259" s="222"/>
      <c r="I259" s="222"/>
      <c r="J259" s="222"/>
      <c r="K259" s="222"/>
      <c r="L259" s="222"/>
      <c r="M259" s="222"/>
      <c r="N259" s="222"/>
      <c r="O259" s="222"/>
      <c r="P259" s="222"/>
      <c r="Q259" s="222"/>
      <c r="R259" s="222"/>
      <c r="S259" s="222"/>
      <c r="T259" s="222"/>
      <c r="U259" s="222"/>
      <c r="V259" s="222"/>
      <c r="W259" s="222"/>
      <c r="X259" s="222"/>
      <c r="Y259" s="213"/>
      <c r="Z259" s="213"/>
      <c r="AA259" s="213"/>
      <c r="AB259" s="213"/>
      <c r="AC259" s="213"/>
      <c r="AD259" s="213"/>
      <c r="AE259" s="213"/>
      <c r="AF259" s="213"/>
      <c r="AG259" s="213" t="s">
        <v>241</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0.399999999999999" outlineLevel="1" x14ac:dyDescent="0.25">
      <c r="A260" s="233">
        <v>64</v>
      </c>
      <c r="B260" s="234" t="s">
        <v>619</v>
      </c>
      <c r="C260" s="245" t="s">
        <v>620</v>
      </c>
      <c r="D260" s="235" t="s">
        <v>263</v>
      </c>
      <c r="E260" s="236">
        <v>1</v>
      </c>
      <c r="F260" s="237">
        <v>9640</v>
      </c>
      <c r="G260" s="238">
        <f>ROUND(E260*F260,2)</f>
        <v>9640</v>
      </c>
      <c r="H260" s="237">
        <v>8955.2199999999993</v>
      </c>
      <c r="I260" s="238">
        <f>ROUND(E260*H260,2)</f>
        <v>8955.2199999999993</v>
      </c>
      <c r="J260" s="237">
        <v>684.78</v>
      </c>
      <c r="K260" s="238">
        <f>ROUND(E260*J260,2)</f>
        <v>684.78</v>
      </c>
      <c r="L260" s="238">
        <v>21</v>
      </c>
      <c r="M260" s="238">
        <f>G260*(1+L260/100)</f>
        <v>11664.4</v>
      </c>
      <c r="N260" s="238">
        <v>3.46E-3</v>
      </c>
      <c r="O260" s="238">
        <f>ROUND(E260*N260,2)</f>
        <v>0</v>
      </c>
      <c r="P260" s="238">
        <v>0</v>
      </c>
      <c r="Q260" s="238">
        <f>ROUND(E260*P260,2)</f>
        <v>0</v>
      </c>
      <c r="R260" s="238" t="s">
        <v>385</v>
      </c>
      <c r="S260" s="238" t="s">
        <v>237</v>
      </c>
      <c r="T260" s="239" t="s">
        <v>282</v>
      </c>
      <c r="U260" s="222">
        <v>1.6439999999999999</v>
      </c>
      <c r="V260" s="222">
        <f>ROUND(E260*U260,2)</f>
        <v>1.64</v>
      </c>
      <c r="W260" s="222"/>
      <c r="X260" s="222" t="s">
        <v>265</v>
      </c>
      <c r="Y260" s="213"/>
      <c r="Z260" s="213"/>
      <c r="AA260" s="213"/>
      <c r="AB260" s="213"/>
      <c r="AC260" s="213"/>
      <c r="AD260" s="213"/>
      <c r="AE260" s="213"/>
      <c r="AF260" s="213"/>
      <c r="AG260" s="213" t="s">
        <v>283</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5">
      <c r="A261" s="220"/>
      <c r="B261" s="221"/>
      <c r="C261" s="246" t="s">
        <v>530</v>
      </c>
      <c r="D261" s="240"/>
      <c r="E261" s="240"/>
      <c r="F261" s="240"/>
      <c r="G261" s="240"/>
      <c r="H261" s="222"/>
      <c r="I261" s="222"/>
      <c r="J261" s="222"/>
      <c r="K261" s="222"/>
      <c r="L261" s="222"/>
      <c r="M261" s="222"/>
      <c r="N261" s="222"/>
      <c r="O261" s="222"/>
      <c r="P261" s="222"/>
      <c r="Q261" s="222"/>
      <c r="R261" s="222"/>
      <c r="S261" s="222"/>
      <c r="T261" s="222"/>
      <c r="U261" s="222"/>
      <c r="V261" s="222"/>
      <c r="W261" s="222"/>
      <c r="X261" s="222"/>
      <c r="Y261" s="213"/>
      <c r="Z261" s="213"/>
      <c r="AA261" s="213"/>
      <c r="AB261" s="213"/>
      <c r="AC261" s="213"/>
      <c r="AD261" s="213"/>
      <c r="AE261" s="213"/>
      <c r="AF261" s="213"/>
      <c r="AG261" s="213" t="s">
        <v>241</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5">
      <c r="A262" s="258">
        <v>65</v>
      </c>
      <c r="B262" s="259" t="s">
        <v>621</v>
      </c>
      <c r="C262" s="270" t="s">
        <v>622</v>
      </c>
      <c r="D262" s="260" t="s">
        <v>375</v>
      </c>
      <c r="E262" s="261">
        <v>1</v>
      </c>
      <c r="F262" s="262">
        <v>220</v>
      </c>
      <c r="G262" s="263">
        <f>ROUND(E262*F262,2)</f>
        <v>220</v>
      </c>
      <c r="H262" s="262">
        <v>0</v>
      </c>
      <c r="I262" s="263">
        <f>ROUND(E262*H262,2)</f>
        <v>0</v>
      </c>
      <c r="J262" s="262">
        <v>220</v>
      </c>
      <c r="K262" s="263">
        <f>ROUND(E262*J262,2)</f>
        <v>220</v>
      </c>
      <c r="L262" s="263">
        <v>21</v>
      </c>
      <c r="M262" s="263">
        <f>G262*(1+L262/100)</f>
        <v>266.2</v>
      </c>
      <c r="N262" s="263">
        <v>0</v>
      </c>
      <c r="O262" s="263">
        <f>ROUND(E262*N262,2)</f>
        <v>0</v>
      </c>
      <c r="P262" s="263">
        <v>0</v>
      </c>
      <c r="Q262" s="263">
        <f>ROUND(E262*P262,2)</f>
        <v>0</v>
      </c>
      <c r="R262" s="263" t="s">
        <v>385</v>
      </c>
      <c r="S262" s="263" t="s">
        <v>237</v>
      </c>
      <c r="T262" s="264" t="s">
        <v>282</v>
      </c>
      <c r="U262" s="222">
        <v>0.29060000000000002</v>
      </c>
      <c r="V262" s="222">
        <f>ROUND(E262*U262,2)</f>
        <v>0.28999999999999998</v>
      </c>
      <c r="W262" s="222"/>
      <c r="X262" s="222" t="s">
        <v>265</v>
      </c>
      <c r="Y262" s="213"/>
      <c r="Z262" s="213"/>
      <c r="AA262" s="213"/>
      <c r="AB262" s="213"/>
      <c r="AC262" s="213"/>
      <c r="AD262" s="213"/>
      <c r="AE262" s="213"/>
      <c r="AF262" s="213"/>
      <c r="AG262" s="213" t="s">
        <v>283</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x14ac:dyDescent="0.25">
      <c r="A263" s="258">
        <v>66</v>
      </c>
      <c r="B263" s="259" t="s">
        <v>623</v>
      </c>
      <c r="C263" s="270" t="s">
        <v>624</v>
      </c>
      <c r="D263" s="260" t="s">
        <v>438</v>
      </c>
      <c r="E263" s="261">
        <v>4.5</v>
      </c>
      <c r="F263" s="262">
        <v>14.1</v>
      </c>
      <c r="G263" s="263">
        <f>ROUND(E263*F263,2)</f>
        <v>63.45</v>
      </c>
      <c r="H263" s="262">
        <v>0.2</v>
      </c>
      <c r="I263" s="263">
        <f>ROUND(E263*H263,2)</f>
        <v>0.9</v>
      </c>
      <c r="J263" s="262">
        <v>13.9</v>
      </c>
      <c r="K263" s="263">
        <f>ROUND(E263*J263,2)</f>
        <v>62.55</v>
      </c>
      <c r="L263" s="263">
        <v>21</v>
      </c>
      <c r="M263" s="263">
        <f>G263*(1+L263/100)</f>
        <v>76.774500000000003</v>
      </c>
      <c r="N263" s="263">
        <v>0</v>
      </c>
      <c r="O263" s="263">
        <f>ROUND(E263*N263,2)</f>
        <v>0</v>
      </c>
      <c r="P263" s="263">
        <v>0</v>
      </c>
      <c r="Q263" s="263">
        <f>ROUND(E263*P263,2)</f>
        <v>0</v>
      </c>
      <c r="R263" s="263" t="s">
        <v>385</v>
      </c>
      <c r="S263" s="263" t="s">
        <v>237</v>
      </c>
      <c r="T263" s="264" t="s">
        <v>282</v>
      </c>
      <c r="U263" s="222">
        <v>2.9000000000000001E-2</v>
      </c>
      <c r="V263" s="222">
        <f>ROUND(E263*U263,2)</f>
        <v>0.13</v>
      </c>
      <c r="W263" s="222"/>
      <c r="X263" s="222" t="s">
        <v>265</v>
      </c>
      <c r="Y263" s="213"/>
      <c r="Z263" s="213"/>
      <c r="AA263" s="213"/>
      <c r="AB263" s="213"/>
      <c r="AC263" s="213"/>
      <c r="AD263" s="213"/>
      <c r="AE263" s="213"/>
      <c r="AF263" s="213"/>
      <c r="AG263" s="213" t="s">
        <v>283</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5">
      <c r="A264" s="258">
        <v>67</v>
      </c>
      <c r="B264" s="259" t="s">
        <v>625</v>
      </c>
      <c r="C264" s="270" t="s">
        <v>626</v>
      </c>
      <c r="D264" s="260" t="s">
        <v>522</v>
      </c>
      <c r="E264" s="261">
        <v>1</v>
      </c>
      <c r="F264" s="262">
        <v>2500</v>
      </c>
      <c r="G264" s="263">
        <f>ROUND(E264*F264,2)</f>
        <v>2500</v>
      </c>
      <c r="H264" s="262">
        <v>0</v>
      </c>
      <c r="I264" s="263">
        <f>ROUND(E264*H264,2)</f>
        <v>0</v>
      </c>
      <c r="J264" s="262">
        <v>2500</v>
      </c>
      <c r="K264" s="263">
        <f>ROUND(E264*J264,2)</f>
        <v>2500</v>
      </c>
      <c r="L264" s="263">
        <v>21</v>
      </c>
      <c r="M264" s="263">
        <f>G264*(1+L264/100)</f>
        <v>3025</v>
      </c>
      <c r="N264" s="263">
        <v>0</v>
      </c>
      <c r="O264" s="263">
        <f>ROUND(E264*N264,2)</f>
        <v>0</v>
      </c>
      <c r="P264" s="263">
        <v>0</v>
      </c>
      <c r="Q264" s="263">
        <f>ROUND(E264*P264,2)</f>
        <v>0</v>
      </c>
      <c r="R264" s="263"/>
      <c r="S264" s="263" t="s">
        <v>264</v>
      </c>
      <c r="T264" s="264" t="s">
        <v>238</v>
      </c>
      <c r="U264" s="222">
        <v>0</v>
      </c>
      <c r="V264" s="222">
        <f>ROUND(E264*U264,2)</f>
        <v>0</v>
      </c>
      <c r="W264" s="222"/>
      <c r="X264" s="222" t="s">
        <v>265</v>
      </c>
      <c r="Y264" s="213"/>
      <c r="Z264" s="213"/>
      <c r="AA264" s="213"/>
      <c r="AB264" s="213"/>
      <c r="AC264" s="213"/>
      <c r="AD264" s="213"/>
      <c r="AE264" s="213"/>
      <c r="AF264" s="213"/>
      <c r="AG264" s="213" t="s">
        <v>283</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5">
      <c r="A265" s="258">
        <v>68</v>
      </c>
      <c r="B265" s="259" t="s">
        <v>627</v>
      </c>
      <c r="C265" s="270" t="s">
        <v>628</v>
      </c>
      <c r="D265" s="260" t="s">
        <v>522</v>
      </c>
      <c r="E265" s="261">
        <v>2</v>
      </c>
      <c r="F265" s="262">
        <v>300</v>
      </c>
      <c r="G265" s="263">
        <f>ROUND(E265*F265,2)</f>
        <v>600</v>
      </c>
      <c r="H265" s="262">
        <v>0</v>
      </c>
      <c r="I265" s="263">
        <f>ROUND(E265*H265,2)</f>
        <v>0</v>
      </c>
      <c r="J265" s="262">
        <v>300</v>
      </c>
      <c r="K265" s="263">
        <f>ROUND(E265*J265,2)</f>
        <v>600</v>
      </c>
      <c r="L265" s="263">
        <v>21</v>
      </c>
      <c r="M265" s="263">
        <f>G265*(1+L265/100)</f>
        <v>726</v>
      </c>
      <c r="N265" s="263">
        <v>0</v>
      </c>
      <c r="O265" s="263">
        <f>ROUND(E265*N265,2)</f>
        <v>0</v>
      </c>
      <c r="P265" s="263">
        <v>0</v>
      </c>
      <c r="Q265" s="263">
        <f>ROUND(E265*P265,2)</f>
        <v>0</v>
      </c>
      <c r="R265" s="263"/>
      <c r="S265" s="263" t="s">
        <v>264</v>
      </c>
      <c r="T265" s="264" t="s">
        <v>238</v>
      </c>
      <c r="U265" s="222">
        <v>0</v>
      </c>
      <c r="V265" s="222">
        <f>ROUND(E265*U265,2)</f>
        <v>0</v>
      </c>
      <c r="W265" s="222"/>
      <c r="X265" s="222" t="s">
        <v>265</v>
      </c>
      <c r="Y265" s="213"/>
      <c r="Z265" s="213"/>
      <c r="AA265" s="213"/>
      <c r="AB265" s="213"/>
      <c r="AC265" s="213"/>
      <c r="AD265" s="213"/>
      <c r="AE265" s="213"/>
      <c r="AF265" s="213"/>
      <c r="AG265" s="213" t="s">
        <v>283</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1" x14ac:dyDescent="0.25">
      <c r="A266" s="233">
        <v>69</v>
      </c>
      <c r="B266" s="234" t="s">
        <v>629</v>
      </c>
      <c r="C266" s="245" t="s">
        <v>630</v>
      </c>
      <c r="D266" s="235" t="s">
        <v>0</v>
      </c>
      <c r="E266" s="236">
        <v>160.81950000000001</v>
      </c>
      <c r="F266" s="237">
        <v>1.2</v>
      </c>
      <c r="G266" s="238">
        <f>ROUND(E266*F266,2)</f>
        <v>192.98</v>
      </c>
      <c r="H266" s="237">
        <v>0</v>
      </c>
      <c r="I266" s="238">
        <f>ROUND(E266*H266,2)</f>
        <v>0</v>
      </c>
      <c r="J266" s="237">
        <v>1.2</v>
      </c>
      <c r="K266" s="238">
        <f>ROUND(E266*J266,2)</f>
        <v>192.98</v>
      </c>
      <c r="L266" s="238">
        <v>21</v>
      </c>
      <c r="M266" s="238">
        <f>G266*(1+L266/100)</f>
        <v>233.50579999999999</v>
      </c>
      <c r="N266" s="238">
        <v>0</v>
      </c>
      <c r="O266" s="238">
        <f>ROUND(E266*N266,2)</f>
        <v>0</v>
      </c>
      <c r="P266" s="238">
        <v>0</v>
      </c>
      <c r="Q266" s="238">
        <f>ROUND(E266*P266,2)</f>
        <v>0</v>
      </c>
      <c r="R266" s="238" t="s">
        <v>385</v>
      </c>
      <c r="S266" s="238" t="s">
        <v>237</v>
      </c>
      <c r="T266" s="239" t="s">
        <v>282</v>
      </c>
      <c r="U266" s="222">
        <v>0</v>
      </c>
      <c r="V266" s="222">
        <f>ROUND(E266*U266,2)</f>
        <v>0</v>
      </c>
      <c r="W266" s="222"/>
      <c r="X266" s="222" t="s">
        <v>381</v>
      </c>
      <c r="Y266" s="213"/>
      <c r="Z266" s="213"/>
      <c r="AA266" s="213"/>
      <c r="AB266" s="213"/>
      <c r="AC266" s="213"/>
      <c r="AD266" s="213"/>
      <c r="AE266" s="213"/>
      <c r="AF266" s="213"/>
      <c r="AG266" s="213" t="s">
        <v>382</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x14ac:dyDescent="0.25">
      <c r="A267" s="220"/>
      <c r="B267" s="221"/>
      <c r="C267" s="265" t="s">
        <v>631</v>
      </c>
      <c r="D267" s="257"/>
      <c r="E267" s="257"/>
      <c r="F267" s="257"/>
      <c r="G267" s="257"/>
      <c r="H267" s="222"/>
      <c r="I267" s="222"/>
      <c r="J267" s="222"/>
      <c r="K267" s="222"/>
      <c r="L267" s="222"/>
      <c r="M267" s="222"/>
      <c r="N267" s="222"/>
      <c r="O267" s="222"/>
      <c r="P267" s="222"/>
      <c r="Q267" s="222"/>
      <c r="R267" s="222"/>
      <c r="S267" s="222"/>
      <c r="T267" s="222"/>
      <c r="U267" s="222"/>
      <c r="V267" s="222"/>
      <c r="W267" s="222"/>
      <c r="X267" s="222"/>
      <c r="Y267" s="213"/>
      <c r="Z267" s="213"/>
      <c r="AA267" s="213"/>
      <c r="AB267" s="213"/>
      <c r="AC267" s="213"/>
      <c r="AD267" s="213"/>
      <c r="AE267" s="213"/>
      <c r="AF267" s="213"/>
      <c r="AG267" s="213" t="s">
        <v>285</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x14ac:dyDescent="0.25">
      <c r="A268" s="227" t="s">
        <v>232</v>
      </c>
      <c r="B268" s="228" t="s">
        <v>183</v>
      </c>
      <c r="C268" s="244" t="s">
        <v>184</v>
      </c>
      <c r="D268" s="229"/>
      <c r="E268" s="230"/>
      <c r="F268" s="231"/>
      <c r="G268" s="231">
        <f>SUMIF(AG269:AG286,"&lt;&gt;NOR",G269:G286)</f>
        <v>13510.57</v>
      </c>
      <c r="H268" s="231"/>
      <c r="I268" s="231">
        <f>SUM(I269:I286)</f>
        <v>9332.2000000000007</v>
      </c>
      <c r="J268" s="231"/>
      <c r="K268" s="231">
        <f>SUM(K269:K286)</f>
        <v>4178.37</v>
      </c>
      <c r="L268" s="231"/>
      <c r="M268" s="231">
        <f>SUM(M269:M286)</f>
        <v>16347.789699999999</v>
      </c>
      <c r="N268" s="231"/>
      <c r="O268" s="231">
        <f>SUM(O269:O286)</f>
        <v>0.01</v>
      </c>
      <c r="P268" s="231"/>
      <c r="Q268" s="231">
        <f>SUM(Q269:Q286)</f>
        <v>0</v>
      </c>
      <c r="R268" s="231"/>
      <c r="S268" s="231"/>
      <c r="T268" s="232"/>
      <c r="U268" s="226"/>
      <c r="V268" s="226">
        <f>SUM(V269:V286)</f>
        <v>4.4000000000000004</v>
      </c>
      <c r="W268" s="226"/>
      <c r="X268" s="226"/>
      <c r="AG268" t="s">
        <v>233</v>
      </c>
    </row>
    <row r="269" spans="1:60" outlineLevel="1" x14ac:dyDescent="0.25">
      <c r="A269" s="233">
        <v>70</v>
      </c>
      <c r="B269" s="234" t="s">
        <v>632</v>
      </c>
      <c r="C269" s="245" t="s">
        <v>633</v>
      </c>
      <c r="D269" s="235" t="s">
        <v>375</v>
      </c>
      <c r="E269" s="236">
        <v>2</v>
      </c>
      <c r="F269" s="237">
        <v>1104</v>
      </c>
      <c r="G269" s="238">
        <f>ROUND(E269*F269,2)</f>
        <v>2208</v>
      </c>
      <c r="H269" s="237">
        <v>51.1</v>
      </c>
      <c r="I269" s="238">
        <f>ROUND(E269*H269,2)</f>
        <v>102.2</v>
      </c>
      <c r="J269" s="237">
        <v>1052.9000000000001</v>
      </c>
      <c r="K269" s="238">
        <f>ROUND(E269*J269,2)</f>
        <v>2105.8000000000002</v>
      </c>
      <c r="L269" s="238">
        <v>21</v>
      </c>
      <c r="M269" s="238">
        <f>G269*(1+L269/100)</f>
        <v>2671.68</v>
      </c>
      <c r="N269" s="238">
        <v>1.7000000000000001E-4</v>
      </c>
      <c r="O269" s="238">
        <f>ROUND(E269*N269,2)</f>
        <v>0</v>
      </c>
      <c r="P269" s="238">
        <v>0</v>
      </c>
      <c r="Q269" s="238">
        <f>ROUND(E269*P269,2)</f>
        <v>0</v>
      </c>
      <c r="R269" s="238" t="s">
        <v>634</v>
      </c>
      <c r="S269" s="238" t="s">
        <v>237</v>
      </c>
      <c r="T269" s="239" t="s">
        <v>282</v>
      </c>
      <c r="U269" s="222">
        <v>2.2000000000000002</v>
      </c>
      <c r="V269" s="222">
        <f>ROUND(E269*U269,2)</f>
        <v>4.4000000000000004</v>
      </c>
      <c r="W269" s="222"/>
      <c r="X269" s="222" t="s">
        <v>265</v>
      </c>
      <c r="Y269" s="213"/>
      <c r="Z269" s="213"/>
      <c r="AA269" s="213"/>
      <c r="AB269" s="213"/>
      <c r="AC269" s="213"/>
      <c r="AD269" s="213"/>
      <c r="AE269" s="213"/>
      <c r="AF269" s="213"/>
      <c r="AG269" s="213" t="s">
        <v>283</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x14ac:dyDescent="0.25">
      <c r="A270" s="220"/>
      <c r="B270" s="221"/>
      <c r="C270" s="246" t="s">
        <v>523</v>
      </c>
      <c r="D270" s="240"/>
      <c r="E270" s="240"/>
      <c r="F270" s="240"/>
      <c r="G270" s="240"/>
      <c r="H270" s="222"/>
      <c r="I270" s="222"/>
      <c r="J270" s="222"/>
      <c r="K270" s="222"/>
      <c r="L270" s="222"/>
      <c r="M270" s="222"/>
      <c r="N270" s="222"/>
      <c r="O270" s="222"/>
      <c r="P270" s="222"/>
      <c r="Q270" s="222"/>
      <c r="R270" s="222"/>
      <c r="S270" s="222"/>
      <c r="T270" s="222"/>
      <c r="U270" s="222"/>
      <c r="V270" s="222"/>
      <c r="W270" s="222"/>
      <c r="X270" s="222"/>
      <c r="Y270" s="213"/>
      <c r="Z270" s="213"/>
      <c r="AA270" s="213"/>
      <c r="AB270" s="213"/>
      <c r="AC270" s="213"/>
      <c r="AD270" s="213"/>
      <c r="AE270" s="213"/>
      <c r="AF270" s="213"/>
      <c r="AG270" s="213" t="s">
        <v>241</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x14ac:dyDescent="0.25">
      <c r="A271" s="220"/>
      <c r="B271" s="221"/>
      <c r="C271" s="266" t="s">
        <v>635</v>
      </c>
      <c r="D271" s="251"/>
      <c r="E271" s="252">
        <v>2</v>
      </c>
      <c r="F271" s="222"/>
      <c r="G271" s="222"/>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288</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x14ac:dyDescent="0.25">
      <c r="A272" s="233">
        <v>71</v>
      </c>
      <c r="B272" s="234" t="s">
        <v>636</v>
      </c>
      <c r="C272" s="245" t="s">
        <v>637</v>
      </c>
      <c r="D272" s="235" t="s">
        <v>522</v>
      </c>
      <c r="E272" s="236">
        <v>4</v>
      </c>
      <c r="F272" s="237">
        <v>500</v>
      </c>
      <c r="G272" s="238">
        <f>ROUND(E272*F272,2)</f>
        <v>2000</v>
      </c>
      <c r="H272" s="237">
        <v>0</v>
      </c>
      <c r="I272" s="238">
        <f>ROUND(E272*H272,2)</f>
        <v>0</v>
      </c>
      <c r="J272" s="237">
        <v>500</v>
      </c>
      <c r="K272" s="238">
        <f>ROUND(E272*J272,2)</f>
        <v>2000</v>
      </c>
      <c r="L272" s="238">
        <v>21</v>
      </c>
      <c r="M272" s="238">
        <f>G272*(1+L272/100)</f>
        <v>2420</v>
      </c>
      <c r="N272" s="238">
        <v>0</v>
      </c>
      <c r="O272" s="238">
        <f>ROUND(E272*N272,2)</f>
        <v>0</v>
      </c>
      <c r="P272" s="238">
        <v>0</v>
      </c>
      <c r="Q272" s="238">
        <f>ROUND(E272*P272,2)</f>
        <v>0</v>
      </c>
      <c r="R272" s="238"/>
      <c r="S272" s="238" t="s">
        <v>264</v>
      </c>
      <c r="T272" s="239" t="s">
        <v>238</v>
      </c>
      <c r="U272" s="222">
        <v>0</v>
      </c>
      <c r="V272" s="222">
        <f>ROUND(E272*U272,2)</f>
        <v>0</v>
      </c>
      <c r="W272" s="222"/>
      <c r="X272" s="222" t="s">
        <v>265</v>
      </c>
      <c r="Y272" s="213"/>
      <c r="Z272" s="213"/>
      <c r="AA272" s="213"/>
      <c r="AB272" s="213"/>
      <c r="AC272" s="213"/>
      <c r="AD272" s="213"/>
      <c r="AE272" s="213"/>
      <c r="AF272" s="213"/>
      <c r="AG272" s="213" t="s">
        <v>283</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5">
      <c r="A273" s="220"/>
      <c r="B273" s="221"/>
      <c r="C273" s="246" t="s">
        <v>523</v>
      </c>
      <c r="D273" s="240"/>
      <c r="E273" s="240"/>
      <c r="F273" s="240"/>
      <c r="G273" s="240"/>
      <c r="H273" s="222"/>
      <c r="I273" s="222"/>
      <c r="J273" s="222"/>
      <c r="K273" s="222"/>
      <c r="L273" s="222"/>
      <c r="M273" s="222"/>
      <c r="N273" s="222"/>
      <c r="O273" s="222"/>
      <c r="P273" s="222"/>
      <c r="Q273" s="222"/>
      <c r="R273" s="222"/>
      <c r="S273" s="222"/>
      <c r="T273" s="222"/>
      <c r="U273" s="222"/>
      <c r="V273" s="222"/>
      <c r="W273" s="222"/>
      <c r="X273" s="222"/>
      <c r="Y273" s="213"/>
      <c r="Z273" s="213"/>
      <c r="AA273" s="213"/>
      <c r="AB273" s="213"/>
      <c r="AC273" s="213"/>
      <c r="AD273" s="213"/>
      <c r="AE273" s="213"/>
      <c r="AF273" s="213"/>
      <c r="AG273" s="213" t="s">
        <v>241</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x14ac:dyDescent="0.25">
      <c r="A274" s="220"/>
      <c r="B274" s="221"/>
      <c r="C274" s="247" t="s">
        <v>638</v>
      </c>
      <c r="D274" s="242"/>
      <c r="E274" s="242"/>
      <c r="F274" s="242"/>
      <c r="G274" s="242"/>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241</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41" t="str">
        <f>C274</f>
        <v>Venkovní žaluzie se sítí proti hmyzu velikost 200x200mm, vytvoření prostupu v obvodovém panelu, dodávka a montáž žaluzie</v>
      </c>
      <c r="BB274" s="213"/>
      <c r="BC274" s="213"/>
      <c r="BD274" s="213"/>
      <c r="BE274" s="213"/>
      <c r="BF274" s="213"/>
      <c r="BG274" s="213"/>
      <c r="BH274" s="213"/>
    </row>
    <row r="275" spans="1:60" ht="51" outlineLevel="1" x14ac:dyDescent="0.25">
      <c r="A275" s="233">
        <v>72</v>
      </c>
      <c r="B275" s="234" t="s">
        <v>639</v>
      </c>
      <c r="C275" s="245" t="s">
        <v>640</v>
      </c>
      <c r="D275" s="235" t="s">
        <v>641</v>
      </c>
      <c r="E275" s="236">
        <v>2</v>
      </c>
      <c r="F275" s="237">
        <v>4615</v>
      </c>
      <c r="G275" s="238">
        <f>ROUND(E275*F275,2)</f>
        <v>9230</v>
      </c>
      <c r="H275" s="237">
        <v>4615</v>
      </c>
      <c r="I275" s="238">
        <f>ROUND(E275*H275,2)</f>
        <v>9230</v>
      </c>
      <c r="J275" s="237">
        <v>0</v>
      </c>
      <c r="K275" s="238">
        <f>ROUND(E275*J275,2)</f>
        <v>0</v>
      </c>
      <c r="L275" s="238">
        <v>21</v>
      </c>
      <c r="M275" s="238">
        <f>G275*(1+L275/100)</f>
        <v>11168.3</v>
      </c>
      <c r="N275" s="238">
        <v>2.8E-3</v>
      </c>
      <c r="O275" s="238">
        <f>ROUND(E275*N275,2)</f>
        <v>0.01</v>
      </c>
      <c r="P275" s="238">
        <v>0</v>
      </c>
      <c r="Q275" s="238">
        <f>ROUND(E275*P275,2)</f>
        <v>0</v>
      </c>
      <c r="R275" s="238" t="s">
        <v>407</v>
      </c>
      <c r="S275" s="238" t="s">
        <v>237</v>
      </c>
      <c r="T275" s="239" t="s">
        <v>282</v>
      </c>
      <c r="U275" s="222">
        <v>0</v>
      </c>
      <c r="V275" s="222">
        <f>ROUND(E275*U275,2)</f>
        <v>0</v>
      </c>
      <c r="W275" s="222"/>
      <c r="X275" s="222" t="s">
        <v>376</v>
      </c>
      <c r="Y275" s="213"/>
      <c r="Z275" s="213"/>
      <c r="AA275" s="213"/>
      <c r="AB275" s="213"/>
      <c r="AC275" s="213"/>
      <c r="AD275" s="213"/>
      <c r="AE275" s="213"/>
      <c r="AF275" s="213"/>
      <c r="AG275" s="213" t="s">
        <v>377</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5">
      <c r="A276" s="220"/>
      <c r="B276" s="221"/>
      <c r="C276" s="246" t="s">
        <v>523</v>
      </c>
      <c r="D276" s="240"/>
      <c r="E276" s="240"/>
      <c r="F276" s="240"/>
      <c r="G276" s="240"/>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241</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x14ac:dyDescent="0.25">
      <c r="A277" s="220"/>
      <c r="B277" s="221"/>
      <c r="C277" s="247" t="s">
        <v>642</v>
      </c>
      <c r="D277" s="242"/>
      <c r="E277" s="242"/>
      <c r="F277" s="242"/>
      <c r="G277" s="24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241</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5">
      <c r="A278" s="220"/>
      <c r="B278" s="221"/>
      <c r="C278" s="247" t="s">
        <v>643</v>
      </c>
      <c r="D278" s="242"/>
      <c r="E278" s="242"/>
      <c r="F278" s="242"/>
      <c r="G278" s="242"/>
      <c r="H278" s="222"/>
      <c r="I278" s="222"/>
      <c r="J278" s="222"/>
      <c r="K278" s="222"/>
      <c r="L278" s="222"/>
      <c r="M278" s="222"/>
      <c r="N278" s="222"/>
      <c r="O278" s="222"/>
      <c r="P278" s="222"/>
      <c r="Q278" s="222"/>
      <c r="R278" s="222"/>
      <c r="S278" s="222"/>
      <c r="T278" s="222"/>
      <c r="U278" s="222"/>
      <c r="V278" s="222"/>
      <c r="W278" s="222"/>
      <c r="X278" s="222"/>
      <c r="Y278" s="213"/>
      <c r="Z278" s="213"/>
      <c r="AA278" s="213"/>
      <c r="AB278" s="213"/>
      <c r="AC278" s="213"/>
      <c r="AD278" s="213"/>
      <c r="AE278" s="213"/>
      <c r="AF278" s="213"/>
      <c r="AG278" s="213" t="s">
        <v>241</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x14ac:dyDescent="0.25">
      <c r="A279" s="220"/>
      <c r="B279" s="221"/>
      <c r="C279" s="247" t="s">
        <v>644</v>
      </c>
      <c r="D279" s="242"/>
      <c r="E279" s="242"/>
      <c r="F279" s="242"/>
      <c r="G279" s="242"/>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241</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x14ac:dyDescent="0.25">
      <c r="A280" s="220"/>
      <c r="B280" s="221"/>
      <c r="C280" s="247" t="s">
        <v>645</v>
      </c>
      <c r="D280" s="242"/>
      <c r="E280" s="242"/>
      <c r="F280" s="242"/>
      <c r="G280" s="242"/>
      <c r="H280" s="222"/>
      <c r="I280" s="222"/>
      <c r="J280" s="222"/>
      <c r="K280" s="222"/>
      <c r="L280" s="222"/>
      <c r="M280" s="222"/>
      <c r="N280" s="222"/>
      <c r="O280" s="222"/>
      <c r="P280" s="222"/>
      <c r="Q280" s="222"/>
      <c r="R280" s="222"/>
      <c r="S280" s="222"/>
      <c r="T280" s="222"/>
      <c r="U280" s="222"/>
      <c r="V280" s="222"/>
      <c r="W280" s="222"/>
      <c r="X280" s="222"/>
      <c r="Y280" s="213"/>
      <c r="Z280" s="213"/>
      <c r="AA280" s="213"/>
      <c r="AB280" s="213"/>
      <c r="AC280" s="213"/>
      <c r="AD280" s="213"/>
      <c r="AE280" s="213"/>
      <c r="AF280" s="213"/>
      <c r="AG280" s="213" t="s">
        <v>241</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x14ac:dyDescent="0.25">
      <c r="A281" s="220"/>
      <c r="B281" s="221"/>
      <c r="C281" s="247" t="s">
        <v>646</v>
      </c>
      <c r="D281" s="242"/>
      <c r="E281" s="242"/>
      <c r="F281" s="242"/>
      <c r="G281" s="242"/>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241</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1" x14ac:dyDescent="0.25">
      <c r="A282" s="220"/>
      <c r="B282" s="221"/>
      <c r="C282" s="247" t="s">
        <v>647</v>
      </c>
      <c r="D282" s="242"/>
      <c r="E282" s="242"/>
      <c r="F282" s="242"/>
      <c r="G282" s="242"/>
      <c r="H282" s="222"/>
      <c r="I282" s="222"/>
      <c r="J282" s="222"/>
      <c r="K282" s="222"/>
      <c r="L282" s="222"/>
      <c r="M282" s="222"/>
      <c r="N282" s="222"/>
      <c r="O282" s="222"/>
      <c r="P282" s="222"/>
      <c r="Q282" s="222"/>
      <c r="R282" s="222"/>
      <c r="S282" s="222"/>
      <c r="T282" s="222"/>
      <c r="U282" s="222"/>
      <c r="V282" s="222"/>
      <c r="W282" s="222"/>
      <c r="X282" s="222"/>
      <c r="Y282" s="213"/>
      <c r="Z282" s="213"/>
      <c r="AA282" s="213"/>
      <c r="AB282" s="213"/>
      <c r="AC282" s="213"/>
      <c r="AD282" s="213"/>
      <c r="AE282" s="213"/>
      <c r="AF282" s="213"/>
      <c r="AG282" s="213" t="s">
        <v>241</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1" x14ac:dyDescent="0.25">
      <c r="A283" s="220"/>
      <c r="B283" s="221"/>
      <c r="C283" s="247" t="s">
        <v>648</v>
      </c>
      <c r="D283" s="242"/>
      <c r="E283" s="242"/>
      <c r="F283" s="242"/>
      <c r="G283" s="242"/>
      <c r="H283" s="222"/>
      <c r="I283" s="222"/>
      <c r="J283" s="222"/>
      <c r="K283" s="222"/>
      <c r="L283" s="222"/>
      <c r="M283" s="222"/>
      <c r="N283" s="222"/>
      <c r="O283" s="222"/>
      <c r="P283" s="222"/>
      <c r="Q283" s="222"/>
      <c r="R283" s="222"/>
      <c r="S283" s="222"/>
      <c r="T283" s="222"/>
      <c r="U283" s="222"/>
      <c r="V283" s="222"/>
      <c r="W283" s="222"/>
      <c r="X283" s="222"/>
      <c r="Y283" s="213"/>
      <c r="Z283" s="213"/>
      <c r="AA283" s="213"/>
      <c r="AB283" s="213"/>
      <c r="AC283" s="213"/>
      <c r="AD283" s="213"/>
      <c r="AE283" s="213"/>
      <c r="AF283" s="213"/>
      <c r="AG283" s="213" t="s">
        <v>241</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41" t="str">
        <f>C283</f>
        <v>Materiál eloxovaný námořní  hliník se zvýšenou odolností, výměna vzduchu při rychlosti 5km/hod - 710m3.</v>
      </c>
      <c r="BB283" s="213"/>
      <c r="BC283" s="213"/>
      <c r="BD283" s="213"/>
      <c r="BE283" s="213"/>
      <c r="BF283" s="213"/>
      <c r="BG283" s="213"/>
      <c r="BH283" s="213"/>
    </row>
    <row r="284" spans="1:60" outlineLevel="1" x14ac:dyDescent="0.25">
      <c r="A284" s="220"/>
      <c r="B284" s="221"/>
      <c r="C284" s="266" t="s">
        <v>635</v>
      </c>
      <c r="D284" s="251"/>
      <c r="E284" s="252">
        <v>2</v>
      </c>
      <c r="F284" s="222"/>
      <c r="G284" s="22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288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5">
      <c r="A285" s="233">
        <v>73</v>
      </c>
      <c r="B285" s="234" t="s">
        <v>649</v>
      </c>
      <c r="C285" s="245" t="s">
        <v>650</v>
      </c>
      <c r="D285" s="235" t="s">
        <v>0</v>
      </c>
      <c r="E285" s="236">
        <v>134.38</v>
      </c>
      <c r="F285" s="237">
        <v>0.54</v>
      </c>
      <c r="G285" s="238">
        <f>ROUND(E285*F285,2)</f>
        <v>72.569999999999993</v>
      </c>
      <c r="H285" s="237">
        <v>0</v>
      </c>
      <c r="I285" s="238">
        <f>ROUND(E285*H285,2)</f>
        <v>0</v>
      </c>
      <c r="J285" s="237">
        <v>0.54</v>
      </c>
      <c r="K285" s="238">
        <f>ROUND(E285*J285,2)</f>
        <v>72.569999999999993</v>
      </c>
      <c r="L285" s="238">
        <v>21</v>
      </c>
      <c r="M285" s="238">
        <f>G285*(1+L285/100)</f>
        <v>87.809699999999992</v>
      </c>
      <c r="N285" s="238">
        <v>0</v>
      </c>
      <c r="O285" s="238">
        <f>ROUND(E285*N285,2)</f>
        <v>0</v>
      </c>
      <c r="P285" s="238">
        <v>0</v>
      </c>
      <c r="Q285" s="238">
        <f>ROUND(E285*P285,2)</f>
        <v>0</v>
      </c>
      <c r="R285" s="238" t="s">
        <v>634</v>
      </c>
      <c r="S285" s="238" t="s">
        <v>237</v>
      </c>
      <c r="T285" s="239" t="s">
        <v>282</v>
      </c>
      <c r="U285" s="222">
        <v>0</v>
      </c>
      <c r="V285" s="222">
        <f>ROUND(E285*U285,2)</f>
        <v>0</v>
      </c>
      <c r="W285" s="222"/>
      <c r="X285" s="222" t="s">
        <v>381</v>
      </c>
      <c r="Y285" s="213"/>
      <c r="Z285" s="213"/>
      <c r="AA285" s="213"/>
      <c r="AB285" s="213"/>
      <c r="AC285" s="213"/>
      <c r="AD285" s="213"/>
      <c r="AE285" s="213"/>
      <c r="AF285" s="213"/>
      <c r="AG285" s="213" t="s">
        <v>382</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x14ac:dyDescent="0.25">
      <c r="A286" s="220"/>
      <c r="B286" s="221"/>
      <c r="C286" s="265" t="s">
        <v>631</v>
      </c>
      <c r="D286" s="257"/>
      <c r="E286" s="257"/>
      <c r="F286" s="257"/>
      <c r="G286" s="257"/>
      <c r="H286" s="222"/>
      <c r="I286" s="222"/>
      <c r="J286" s="222"/>
      <c r="K286" s="222"/>
      <c r="L286" s="222"/>
      <c r="M286" s="222"/>
      <c r="N286" s="222"/>
      <c r="O286" s="222"/>
      <c r="P286" s="222"/>
      <c r="Q286" s="222"/>
      <c r="R286" s="222"/>
      <c r="S286" s="222"/>
      <c r="T286" s="222"/>
      <c r="U286" s="222"/>
      <c r="V286" s="222"/>
      <c r="W286" s="222"/>
      <c r="X286" s="222"/>
      <c r="Y286" s="213"/>
      <c r="Z286" s="213"/>
      <c r="AA286" s="213"/>
      <c r="AB286" s="213"/>
      <c r="AC286" s="213"/>
      <c r="AD286" s="213"/>
      <c r="AE286" s="213"/>
      <c r="AF286" s="213"/>
      <c r="AG286" s="213" t="s">
        <v>285</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x14ac:dyDescent="0.25">
      <c r="A287" s="227" t="s">
        <v>232</v>
      </c>
      <c r="B287" s="228" t="s">
        <v>185</v>
      </c>
      <c r="C287" s="244" t="s">
        <v>186</v>
      </c>
      <c r="D287" s="229"/>
      <c r="E287" s="230"/>
      <c r="F287" s="231"/>
      <c r="G287" s="231">
        <f>SUMIF(AG288:AG299,"&lt;&gt;NOR",G288:G299)</f>
        <v>37836.9</v>
      </c>
      <c r="H287" s="231"/>
      <c r="I287" s="231">
        <f>SUM(I288:I299)</f>
        <v>26783.59</v>
      </c>
      <c r="J287" s="231"/>
      <c r="K287" s="231">
        <f>SUM(K288:K299)</f>
        <v>11053.31</v>
      </c>
      <c r="L287" s="231"/>
      <c r="M287" s="231">
        <f>SUM(M288:M299)</f>
        <v>45782.648999999998</v>
      </c>
      <c r="N287" s="231"/>
      <c r="O287" s="231">
        <f>SUM(O288:O299)</f>
        <v>0.13</v>
      </c>
      <c r="P287" s="231"/>
      <c r="Q287" s="231">
        <f>SUM(Q288:Q299)</f>
        <v>0</v>
      </c>
      <c r="R287" s="231"/>
      <c r="S287" s="231"/>
      <c r="T287" s="232"/>
      <c r="U287" s="226"/>
      <c r="V287" s="226">
        <f>SUM(V288:V299)</f>
        <v>20.089999999999996</v>
      </c>
      <c r="W287" s="226"/>
      <c r="X287" s="226"/>
      <c r="AG287" t="s">
        <v>233</v>
      </c>
    </row>
    <row r="288" spans="1:60" ht="20.399999999999999" outlineLevel="1" x14ac:dyDescent="0.25">
      <c r="A288" s="233">
        <v>74</v>
      </c>
      <c r="B288" s="234" t="s">
        <v>651</v>
      </c>
      <c r="C288" s="245" t="s">
        <v>652</v>
      </c>
      <c r="D288" s="235" t="s">
        <v>438</v>
      </c>
      <c r="E288" s="236">
        <v>12</v>
      </c>
      <c r="F288" s="237">
        <v>1115</v>
      </c>
      <c r="G288" s="238">
        <f>ROUND(E288*F288,2)</f>
        <v>13380</v>
      </c>
      <c r="H288" s="237">
        <v>938.49</v>
      </c>
      <c r="I288" s="238">
        <f>ROUND(E288*H288,2)</f>
        <v>11261.88</v>
      </c>
      <c r="J288" s="237">
        <v>176.51</v>
      </c>
      <c r="K288" s="238">
        <f>ROUND(E288*J288,2)</f>
        <v>2118.12</v>
      </c>
      <c r="L288" s="238">
        <v>21</v>
      </c>
      <c r="M288" s="238">
        <f>G288*(1+L288/100)</f>
        <v>16189.8</v>
      </c>
      <c r="N288" s="238">
        <v>3.4499999999999999E-3</v>
      </c>
      <c r="O288" s="238">
        <f>ROUND(E288*N288,2)</f>
        <v>0.04</v>
      </c>
      <c r="P288" s="238">
        <v>0</v>
      </c>
      <c r="Q288" s="238">
        <f>ROUND(E288*P288,2)</f>
        <v>0</v>
      </c>
      <c r="R288" s="238" t="s">
        <v>653</v>
      </c>
      <c r="S288" s="238" t="s">
        <v>237</v>
      </c>
      <c r="T288" s="239" t="s">
        <v>282</v>
      </c>
      <c r="U288" s="222">
        <v>0.35599999999999998</v>
      </c>
      <c r="V288" s="222">
        <f>ROUND(E288*U288,2)</f>
        <v>4.2699999999999996</v>
      </c>
      <c r="W288" s="222"/>
      <c r="X288" s="222" t="s">
        <v>265</v>
      </c>
      <c r="Y288" s="213"/>
      <c r="Z288" s="213"/>
      <c r="AA288" s="213"/>
      <c r="AB288" s="213"/>
      <c r="AC288" s="213"/>
      <c r="AD288" s="213"/>
      <c r="AE288" s="213"/>
      <c r="AF288" s="213"/>
      <c r="AG288" s="213" t="s">
        <v>283</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5">
      <c r="A289" s="220"/>
      <c r="B289" s="221"/>
      <c r="C289" s="246" t="s">
        <v>523</v>
      </c>
      <c r="D289" s="240"/>
      <c r="E289" s="240"/>
      <c r="F289" s="240"/>
      <c r="G289" s="240"/>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241</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x14ac:dyDescent="0.25">
      <c r="A290" s="220"/>
      <c r="B290" s="221"/>
      <c r="C290" s="266" t="s">
        <v>654</v>
      </c>
      <c r="D290" s="251"/>
      <c r="E290" s="252">
        <v>12</v>
      </c>
      <c r="F290" s="222"/>
      <c r="G290" s="222"/>
      <c r="H290" s="222"/>
      <c r="I290" s="222"/>
      <c r="J290" s="222"/>
      <c r="K290" s="222"/>
      <c r="L290" s="222"/>
      <c r="M290" s="222"/>
      <c r="N290" s="222"/>
      <c r="O290" s="222"/>
      <c r="P290" s="222"/>
      <c r="Q290" s="222"/>
      <c r="R290" s="222"/>
      <c r="S290" s="222"/>
      <c r="T290" s="222"/>
      <c r="U290" s="222"/>
      <c r="V290" s="222"/>
      <c r="W290" s="222"/>
      <c r="X290" s="222"/>
      <c r="Y290" s="213"/>
      <c r="Z290" s="213"/>
      <c r="AA290" s="213"/>
      <c r="AB290" s="213"/>
      <c r="AC290" s="213"/>
      <c r="AD290" s="213"/>
      <c r="AE290" s="213"/>
      <c r="AF290" s="213"/>
      <c r="AG290" s="213" t="s">
        <v>288</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ht="20.399999999999999" outlineLevel="1" x14ac:dyDescent="0.25">
      <c r="A291" s="233">
        <v>75</v>
      </c>
      <c r="B291" s="234" t="s">
        <v>655</v>
      </c>
      <c r="C291" s="245" t="s">
        <v>656</v>
      </c>
      <c r="D291" s="235" t="s">
        <v>438</v>
      </c>
      <c r="E291" s="236">
        <v>41</v>
      </c>
      <c r="F291" s="237">
        <v>553</v>
      </c>
      <c r="G291" s="238">
        <f>ROUND(E291*F291,2)</f>
        <v>22673</v>
      </c>
      <c r="H291" s="237">
        <v>364.53</v>
      </c>
      <c r="I291" s="238">
        <f>ROUND(E291*H291,2)</f>
        <v>14945.73</v>
      </c>
      <c r="J291" s="237">
        <v>188.47</v>
      </c>
      <c r="K291" s="238">
        <f>ROUND(E291*J291,2)</f>
        <v>7727.27</v>
      </c>
      <c r="L291" s="238">
        <v>21</v>
      </c>
      <c r="M291" s="238">
        <f>G291*(1+L291/100)</f>
        <v>27434.329999999998</v>
      </c>
      <c r="N291" s="238">
        <v>2.2499999999999998E-3</v>
      </c>
      <c r="O291" s="238">
        <f>ROUND(E291*N291,2)</f>
        <v>0.09</v>
      </c>
      <c r="P291" s="238">
        <v>0</v>
      </c>
      <c r="Q291" s="238">
        <f>ROUND(E291*P291,2)</f>
        <v>0</v>
      </c>
      <c r="R291" s="238" t="s">
        <v>653</v>
      </c>
      <c r="S291" s="238" t="s">
        <v>237</v>
      </c>
      <c r="T291" s="239" t="s">
        <v>282</v>
      </c>
      <c r="U291" s="222">
        <v>0.36399999999999999</v>
      </c>
      <c r="V291" s="222">
        <f>ROUND(E291*U291,2)</f>
        <v>14.92</v>
      </c>
      <c r="W291" s="222"/>
      <c r="X291" s="222" t="s">
        <v>265</v>
      </c>
      <c r="Y291" s="213"/>
      <c r="Z291" s="213"/>
      <c r="AA291" s="213"/>
      <c r="AB291" s="213"/>
      <c r="AC291" s="213"/>
      <c r="AD291" s="213"/>
      <c r="AE291" s="213"/>
      <c r="AF291" s="213"/>
      <c r="AG291" s="213" t="s">
        <v>283</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x14ac:dyDescent="0.25">
      <c r="A292" s="220"/>
      <c r="B292" s="221"/>
      <c r="C292" s="265" t="s">
        <v>657</v>
      </c>
      <c r="D292" s="257"/>
      <c r="E292" s="257"/>
      <c r="F292" s="257"/>
      <c r="G292" s="257"/>
      <c r="H292" s="222"/>
      <c r="I292" s="222"/>
      <c r="J292" s="222"/>
      <c r="K292" s="222"/>
      <c r="L292" s="222"/>
      <c r="M292" s="222"/>
      <c r="N292" s="222"/>
      <c r="O292" s="222"/>
      <c r="P292" s="222"/>
      <c r="Q292" s="222"/>
      <c r="R292" s="222"/>
      <c r="S292" s="222"/>
      <c r="T292" s="222"/>
      <c r="U292" s="222"/>
      <c r="V292" s="222"/>
      <c r="W292" s="222"/>
      <c r="X292" s="222"/>
      <c r="Y292" s="213"/>
      <c r="Z292" s="213"/>
      <c r="AA292" s="213"/>
      <c r="AB292" s="213"/>
      <c r="AC292" s="213"/>
      <c r="AD292" s="213"/>
      <c r="AE292" s="213"/>
      <c r="AF292" s="213"/>
      <c r="AG292" s="213" t="s">
        <v>285</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x14ac:dyDescent="0.25">
      <c r="A293" s="220"/>
      <c r="B293" s="221"/>
      <c r="C293" s="247" t="s">
        <v>523</v>
      </c>
      <c r="D293" s="242"/>
      <c r="E293" s="242"/>
      <c r="F293" s="242"/>
      <c r="G293" s="242"/>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241</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x14ac:dyDescent="0.25">
      <c r="A294" s="220"/>
      <c r="B294" s="221"/>
      <c r="C294" s="266" t="s">
        <v>658</v>
      </c>
      <c r="D294" s="251"/>
      <c r="E294" s="252">
        <v>41</v>
      </c>
      <c r="F294" s="222"/>
      <c r="G294" s="222"/>
      <c r="H294" s="222"/>
      <c r="I294" s="222"/>
      <c r="J294" s="222"/>
      <c r="K294" s="222"/>
      <c r="L294" s="222"/>
      <c r="M294" s="222"/>
      <c r="N294" s="222"/>
      <c r="O294" s="222"/>
      <c r="P294" s="222"/>
      <c r="Q294" s="222"/>
      <c r="R294" s="222"/>
      <c r="S294" s="222"/>
      <c r="T294" s="222"/>
      <c r="U294" s="222"/>
      <c r="V294" s="222"/>
      <c r="W294" s="222"/>
      <c r="X294" s="222"/>
      <c r="Y294" s="213"/>
      <c r="Z294" s="213"/>
      <c r="AA294" s="213"/>
      <c r="AB294" s="213"/>
      <c r="AC294" s="213"/>
      <c r="AD294" s="213"/>
      <c r="AE294" s="213"/>
      <c r="AF294" s="213"/>
      <c r="AG294" s="213" t="s">
        <v>288</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ht="30.6" outlineLevel="1" x14ac:dyDescent="0.25">
      <c r="A295" s="233">
        <v>76</v>
      </c>
      <c r="B295" s="234" t="s">
        <v>659</v>
      </c>
      <c r="C295" s="245" t="s">
        <v>660</v>
      </c>
      <c r="D295" s="235" t="s">
        <v>375</v>
      </c>
      <c r="E295" s="236">
        <v>2</v>
      </c>
      <c r="F295" s="237">
        <v>521</v>
      </c>
      <c r="G295" s="238">
        <f>ROUND(E295*F295,2)</f>
        <v>1042</v>
      </c>
      <c r="H295" s="237">
        <v>287.99</v>
      </c>
      <c r="I295" s="238">
        <f>ROUND(E295*H295,2)</f>
        <v>575.98</v>
      </c>
      <c r="J295" s="237">
        <v>233.01</v>
      </c>
      <c r="K295" s="238">
        <f>ROUND(E295*J295,2)</f>
        <v>466.02</v>
      </c>
      <c r="L295" s="238">
        <v>21</v>
      </c>
      <c r="M295" s="238">
        <f>G295*(1+L295/100)</f>
        <v>1260.82</v>
      </c>
      <c r="N295" s="238">
        <v>4.0000000000000002E-4</v>
      </c>
      <c r="O295" s="238">
        <f>ROUND(E295*N295,2)</f>
        <v>0</v>
      </c>
      <c r="P295" s="238">
        <v>0</v>
      </c>
      <c r="Q295" s="238">
        <f>ROUND(E295*P295,2)</f>
        <v>0</v>
      </c>
      <c r="R295" s="238" t="s">
        <v>653</v>
      </c>
      <c r="S295" s="238" t="s">
        <v>237</v>
      </c>
      <c r="T295" s="239" t="s">
        <v>282</v>
      </c>
      <c r="U295" s="222">
        <v>0.45</v>
      </c>
      <c r="V295" s="222">
        <f>ROUND(E295*U295,2)</f>
        <v>0.9</v>
      </c>
      <c r="W295" s="222"/>
      <c r="X295" s="222" t="s">
        <v>265</v>
      </c>
      <c r="Y295" s="213"/>
      <c r="Z295" s="213"/>
      <c r="AA295" s="213"/>
      <c r="AB295" s="213"/>
      <c r="AC295" s="213"/>
      <c r="AD295" s="213"/>
      <c r="AE295" s="213"/>
      <c r="AF295" s="213"/>
      <c r="AG295" s="213" t="s">
        <v>283</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1" x14ac:dyDescent="0.25">
      <c r="A296" s="220"/>
      <c r="B296" s="221"/>
      <c r="C296" s="246" t="s">
        <v>523</v>
      </c>
      <c r="D296" s="240"/>
      <c r="E296" s="240"/>
      <c r="F296" s="240"/>
      <c r="G296" s="240"/>
      <c r="H296" s="222"/>
      <c r="I296" s="222"/>
      <c r="J296" s="222"/>
      <c r="K296" s="222"/>
      <c r="L296" s="222"/>
      <c r="M296" s="222"/>
      <c r="N296" s="222"/>
      <c r="O296" s="222"/>
      <c r="P296" s="222"/>
      <c r="Q296" s="222"/>
      <c r="R296" s="222"/>
      <c r="S296" s="222"/>
      <c r="T296" s="222"/>
      <c r="U296" s="222"/>
      <c r="V296" s="222"/>
      <c r="W296" s="222"/>
      <c r="X296" s="222"/>
      <c r="Y296" s="213"/>
      <c r="Z296" s="213"/>
      <c r="AA296" s="213"/>
      <c r="AB296" s="213"/>
      <c r="AC296" s="213"/>
      <c r="AD296" s="213"/>
      <c r="AE296" s="213"/>
      <c r="AF296" s="213"/>
      <c r="AG296" s="213" t="s">
        <v>241</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1" x14ac:dyDescent="0.25">
      <c r="A297" s="220"/>
      <c r="B297" s="221"/>
      <c r="C297" s="266" t="s">
        <v>661</v>
      </c>
      <c r="D297" s="251"/>
      <c r="E297" s="252">
        <v>2</v>
      </c>
      <c r="F297" s="222"/>
      <c r="G297" s="222"/>
      <c r="H297" s="222"/>
      <c r="I297" s="222"/>
      <c r="J297" s="222"/>
      <c r="K297" s="222"/>
      <c r="L297" s="222"/>
      <c r="M297" s="222"/>
      <c r="N297" s="222"/>
      <c r="O297" s="222"/>
      <c r="P297" s="222"/>
      <c r="Q297" s="222"/>
      <c r="R297" s="222"/>
      <c r="S297" s="222"/>
      <c r="T297" s="222"/>
      <c r="U297" s="222"/>
      <c r="V297" s="222"/>
      <c r="W297" s="222"/>
      <c r="X297" s="222"/>
      <c r="Y297" s="213"/>
      <c r="Z297" s="213"/>
      <c r="AA297" s="213"/>
      <c r="AB297" s="213"/>
      <c r="AC297" s="213"/>
      <c r="AD297" s="213"/>
      <c r="AE297" s="213"/>
      <c r="AF297" s="213"/>
      <c r="AG297" s="213" t="s">
        <v>288</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x14ac:dyDescent="0.25">
      <c r="A298" s="233">
        <v>77</v>
      </c>
      <c r="B298" s="234" t="s">
        <v>662</v>
      </c>
      <c r="C298" s="245" t="s">
        <v>663</v>
      </c>
      <c r="D298" s="235" t="s">
        <v>0</v>
      </c>
      <c r="E298" s="236">
        <v>370.95</v>
      </c>
      <c r="F298" s="237">
        <v>2</v>
      </c>
      <c r="G298" s="238">
        <f>ROUND(E298*F298,2)</f>
        <v>741.9</v>
      </c>
      <c r="H298" s="237">
        <v>0</v>
      </c>
      <c r="I298" s="238">
        <f>ROUND(E298*H298,2)</f>
        <v>0</v>
      </c>
      <c r="J298" s="237">
        <v>2</v>
      </c>
      <c r="K298" s="238">
        <f>ROUND(E298*J298,2)</f>
        <v>741.9</v>
      </c>
      <c r="L298" s="238">
        <v>21</v>
      </c>
      <c r="M298" s="238">
        <f>G298*(1+L298/100)</f>
        <v>897.69899999999996</v>
      </c>
      <c r="N298" s="238">
        <v>0</v>
      </c>
      <c r="O298" s="238">
        <f>ROUND(E298*N298,2)</f>
        <v>0</v>
      </c>
      <c r="P298" s="238">
        <v>0</v>
      </c>
      <c r="Q298" s="238">
        <f>ROUND(E298*P298,2)</f>
        <v>0</v>
      </c>
      <c r="R298" s="238" t="s">
        <v>653</v>
      </c>
      <c r="S298" s="238" t="s">
        <v>237</v>
      </c>
      <c r="T298" s="239" t="s">
        <v>282</v>
      </c>
      <c r="U298" s="222">
        <v>0</v>
      </c>
      <c r="V298" s="222">
        <f>ROUND(E298*U298,2)</f>
        <v>0</v>
      </c>
      <c r="W298" s="222"/>
      <c r="X298" s="222" t="s">
        <v>381</v>
      </c>
      <c r="Y298" s="213"/>
      <c r="Z298" s="213"/>
      <c r="AA298" s="213"/>
      <c r="AB298" s="213"/>
      <c r="AC298" s="213"/>
      <c r="AD298" s="213"/>
      <c r="AE298" s="213"/>
      <c r="AF298" s="213"/>
      <c r="AG298" s="213" t="s">
        <v>382</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x14ac:dyDescent="0.25">
      <c r="A299" s="220"/>
      <c r="B299" s="221"/>
      <c r="C299" s="265" t="s">
        <v>664</v>
      </c>
      <c r="D299" s="257"/>
      <c r="E299" s="257"/>
      <c r="F299" s="257"/>
      <c r="G299" s="257"/>
      <c r="H299" s="222"/>
      <c r="I299" s="222"/>
      <c r="J299" s="222"/>
      <c r="K299" s="222"/>
      <c r="L299" s="222"/>
      <c r="M299" s="222"/>
      <c r="N299" s="222"/>
      <c r="O299" s="222"/>
      <c r="P299" s="222"/>
      <c r="Q299" s="222"/>
      <c r="R299" s="222"/>
      <c r="S299" s="222"/>
      <c r="T299" s="222"/>
      <c r="U299" s="222"/>
      <c r="V299" s="222"/>
      <c r="W299" s="222"/>
      <c r="X299" s="222"/>
      <c r="Y299" s="213"/>
      <c r="Z299" s="213"/>
      <c r="AA299" s="213"/>
      <c r="AB299" s="213"/>
      <c r="AC299" s="213"/>
      <c r="AD299" s="213"/>
      <c r="AE299" s="213"/>
      <c r="AF299" s="213"/>
      <c r="AG299" s="213" t="s">
        <v>285</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x14ac:dyDescent="0.25">
      <c r="A300" s="227" t="s">
        <v>232</v>
      </c>
      <c r="B300" s="228" t="s">
        <v>187</v>
      </c>
      <c r="C300" s="244" t="s">
        <v>188</v>
      </c>
      <c r="D300" s="229"/>
      <c r="E300" s="230"/>
      <c r="F300" s="231"/>
      <c r="G300" s="231">
        <f>SUMIF(AG301:AG318,"&lt;&gt;NOR",G301:G318)</f>
        <v>149506.09999999998</v>
      </c>
      <c r="H300" s="231"/>
      <c r="I300" s="231">
        <f>SUM(I301:I318)</f>
        <v>105182.36</v>
      </c>
      <c r="J300" s="231"/>
      <c r="K300" s="231">
        <f>SUM(K301:K318)</f>
        <v>44323.74</v>
      </c>
      <c r="L300" s="231"/>
      <c r="M300" s="231">
        <f>SUM(M301:M318)</f>
        <v>180902.38099999999</v>
      </c>
      <c r="N300" s="231"/>
      <c r="O300" s="231">
        <f>SUM(O301:O318)</f>
        <v>2.15</v>
      </c>
      <c r="P300" s="231"/>
      <c r="Q300" s="231">
        <f>SUM(Q301:Q318)</f>
        <v>0</v>
      </c>
      <c r="R300" s="231"/>
      <c r="S300" s="231"/>
      <c r="T300" s="232"/>
      <c r="U300" s="226"/>
      <c r="V300" s="226">
        <f>SUM(V301:V318)</f>
        <v>86.38</v>
      </c>
      <c r="W300" s="226"/>
      <c r="X300" s="226"/>
      <c r="AG300" t="s">
        <v>233</v>
      </c>
    </row>
    <row r="301" spans="1:60" outlineLevel="1" x14ac:dyDescent="0.25">
      <c r="A301" s="233">
        <v>78</v>
      </c>
      <c r="B301" s="234" t="s">
        <v>665</v>
      </c>
      <c r="C301" s="245" t="s">
        <v>666</v>
      </c>
      <c r="D301" s="235" t="s">
        <v>313</v>
      </c>
      <c r="E301" s="236">
        <v>236.64</v>
      </c>
      <c r="F301" s="237">
        <v>202</v>
      </c>
      <c r="G301" s="238">
        <f>ROUND(E301*F301,2)</f>
        <v>47801.279999999999</v>
      </c>
      <c r="H301" s="237">
        <v>39.03</v>
      </c>
      <c r="I301" s="238">
        <f>ROUND(E301*H301,2)</f>
        <v>9236.06</v>
      </c>
      <c r="J301" s="237">
        <v>162.97</v>
      </c>
      <c r="K301" s="238">
        <f>ROUND(E301*J301,2)</f>
        <v>38565.22</v>
      </c>
      <c r="L301" s="238">
        <v>21</v>
      </c>
      <c r="M301" s="238">
        <f>G301*(1+L301/100)</f>
        <v>57839.548799999997</v>
      </c>
      <c r="N301" s="238">
        <v>7.1000000000000002E-4</v>
      </c>
      <c r="O301" s="238">
        <f>ROUND(E301*N301,2)</f>
        <v>0.17</v>
      </c>
      <c r="P301" s="238">
        <v>0</v>
      </c>
      <c r="Q301" s="238">
        <f>ROUND(E301*P301,2)</f>
        <v>0</v>
      </c>
      <c r="R301" s="238" t="s">
        <v>667</v>
      </c>
      <c r="S301" s="238" t="s">
        <v>237</v>
      </c>
      <c r="T301" s="239" t="s">
        <v>282</v>
      </c>
      <c r="U301" s="222">
        <v>0.34</v>
      </c>
      <c r="V301" s="222">
        <f>ROUND(E301*U301,2)</f>
        <v>80.459999999999994</v>
      </c>
      <c r="W301" s="222"/>
      <c r="X301" s="222" t="s">
        <v>265</v>
      </c>
      <c r="Y301" s="213"/>
      <c r="Z301" s="213"/>
      <c r="AA301" s="213"/>
      <c r="AB301" s="213"/>
      <c r="AC301" s="213"/>
      <c r="AD301" s="213"/>
      <c r="AE301" s="213"/>
      <c r="AF301" s="213"/>
      <c r="AG301" s="213" t="s">
        <v>283</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x14ac:dyDescent="0.25">
      <c r="A302" s="220"/>
      <c r="B302" s="221"/>
      <c r="C302" s="246" t="s">
        <v>446</v>
      </c>
      <c r="D302" s="240"/>
      <c r="E302" s="240"/>
      <c r="F302" s="240"/>
      <c r="G302" s="240"/>
      <c r="H302" s="222"/>
      <c r="I302" s="222"/>
      <c r="J302" s="222"/>
      <c r="K302" s="222"/>
      <c r="L302" s="222"/>
      <c r="M302" s="222"/>
      <c r="N302" s="222"/>
      <c r="O302" s="222"/>
      <c r="P302" s="222"/>
      <c r="Q302" s="222"/>
      <c r="R302" s="222"/>
      <c r="S302" s="222"/>
      <c r="T302" s="222"/>
      <c r="U302" s="222"/>
      <c r="V302" s="222"/>
      <c r="W302" s="222"/>
      <c r="X302" s="222"/>
      <c r="Y302" s="213"/>
      <c r="Z302" s="213"/>
      <c r="AA302" s="213"/>
      <c r="AB302" s="213"/>
      <c r="AC302" s="213"/>
      <c r="AD302" s="213"/>
      <c r="AE302" s="213"/>
      <c r="AF302" s="213"/>
      <c r="AG302" s="213" t="s">
        <v>241</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x14ac:dyDescent="0.25">
      <c r="A303" s="220"/>
      <c r="B303" s="221"/>
      <c r="C303" s="247" t="s">
        <v>668</v>
      </c>
      <c r="D303" s="242"/>
      <c r="E303" s="242"/>
      <c r="F303" s="242"/>
      <c r="G303" s="242"/>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241</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5">
      <c r="A304" s="220"/>
      <c r="B304" s="221"/>
      <c r="C304" s="266" t="s">
        <v>669</v>
      </c>
      <c r="D304" s="251"/>
      <c r="E304" s="252">
        <v>236.64</v>
      </c>
      <c r="F304" s="222"/>
      <c r="G304" s="222"/>
      <c r="H304" s="222"/>
      <c r="I304" s="222"/>
      <c r="J304" s="222"/>
      <c r="K304" s="222"/>
      <c r="L304" s="222"/>
      <c r="M304" s="222"/>
      <c r="N304" s="222"/>
      <c r="O304" s="222"/>
      <c r="P304" s="222"/>
      <c r="Q304" s="222"/>
      <c r="R304" s="222"/>
      <c r="S304" s="222"/>
      <c r="T304" s="222"/>
      <c r="U304" s="222"/>
      <c r="V304" s="222"/>
      <c r="W304" s="222"/>
      <c r="X304" s="222"/>
      <c r="Y304" s="213"/>
      <c r="Z304" s="213"/>
      <c r="AA304" s="213"/>
      <c r="AB304" s="213"/>
      <c r="AC304" s="213"/>
      <c r="AD304" s="213"/>
      <c r="AE304" s="213"/>
      <c r="AF304" s="213"/>
      <c r="AG304" s="213" t="s">
        <v>288</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ht="20.399999999999999" outlineLevel="1" x14ac:dyDescent="0.25">
      <c r="A305" s="233">
        <v>79</v>
      </c>
      <c r="B305" s="234" t="s">
        <v>670</v>
      </c>
      <c r="C305" s="245" t="s">
        <v>671</v>
      </c>
      <c r="D305" s="235" t="s">
        <v>438</v>
      </c>
      <c r="E305" s="236">
        <v>20.399999999999999</v>
      </c>
      <c r="F305" s="237">
        <v>145</v>
      </c>
      <c r="G305" s="238">
        <f>ROUND(E305*F305,2)</f>
        <v>2958</v>
      </c>
      <c r="H305" s="237">
        <v>6.42</v>
      </c>
      <c r="I305" s="238">
        <f>ROUND(E305*H305,2)</f>
        <v>130.97</v>
      </c>
      <c r="J305" s="237">
        <v>138.58000000000001</v>
      </c>
      <c r="K305" s="238">
        <f>ROUND(E305*J305,2)</f>
        <v>2827.03</v>
      </c>
      <c r="L305" s="238">
        <v>21</v>
      </c>
      <c r="M305" s="238">
        <f>G305*(1+L305/100)</f>
        <v>3579.18</v>
      </c>
      <c r="N305" s="238">
        <v>1.0000000000000001E-5</v>
      </c>
      <c r="O305" s="238">
        <f>ROUND(E305*N305,2)</f>
        <v>0</v>
      </c>
      <c r="P305" s="238">
        <v>0</v>
      </c>
      <c r="Q305" s="238">
        <f>ROUND(E305*P305,2)</f>
        <v>0</v>
      </c>
      <c r="R305" s="238" t="s">
        <v>667</v>
      </c>
      <c r="S305" s="238" t="s">
        <v>237</v>
      </c>
      <c r="T305" s="239" t="s">
        <v>282</v>
      </c>
      <c r="U305" s="222">
        <v>0.28999999999999998</v>
      </c>
      <c r="V305" s="222">
        <f>ROUND(E305*U305,2)</f>
        <v>5.92</v>
      </c>
      <c r="W305" s="222"/>
      <c r="X305" s="222" t="s">
        <v>265</v>
      </c>
      <c r="Y305" s="213"/>
      <c r="Z305" s="213"/>
      <c r="AA305" s="213"/>
      <c r="AB305" s="213"/>
      <c r="AC305" s="213"/>
      <c r="AD305" s="213"/>
      <c r="AE305" s="213"/>
      <c r="AF305" s="213"/>
      <c r="AG305" s="213" t="s">
        <v>283</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5">
      <c r="A306" s="220"/>
      <c r="B306" s="221"/>
      <c r="C306" s="246" t="s">
        <v>446</v>
      </c>
      <c r="D306" s="240"/>
      <c r="E306" s="240"/>
      <c r="F306" s="240"/>
      <c r="G306" s="240"/>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241</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ht="20.399999999999999" outlineLevel="1" x14ac:dyDescent="0.25">
      <c r="A307" s="233">
        <v>80</v>
      </c>
      <c r="B307" s="234" t="s">
        <v>672</v>
      </c>
      <c r="C307" s="245" t="s">
        <v>673</v>
      </c>
      <c r="D307" s="235" t="s">
        <v>438</v>
      </c>
      <c r="E307" s="236">
        <v>23.46</v>
      </c>
      <c r="F307" s="237">
        <v>146</v>
      </c>
      <c r="G307" s="238">
        <f>ROUND(E307*F307,2)</f>
        <v>3425.16</v>
      </c>
      <c r="H307" s="237">
        <v>146</v>
      </c>
      <c r="I307" s="238">
        <f>ROUND(E307*H307,2)</f>
        <v>3425.16</v>
      </c>
      <c r="J307" s="237">
        <v>0</v>
      </c>
      <c r="K307" s="238">
        <f>ROUND(E307*J307,2)</f>
        <v>0</v>
      </c>
      <c r="L307" s="238">
        <v>21</v>
      </c>
      <c r="M307" s="238">
        <f>G307*(1+L307/100)</f>
        <v>4144.4435999999996</v>
      </c>
      <c r="N307" s="238">
        <v>1.72E-3</v>
      </c>
      <c r="O307" s="238">
        <f>ROUND(E307*N307,2)</f>
        <v>0.04</v>
      </c>
      <c r="P307" s="238">
        <v>0</v>
      </c>
      <c r="Q307" s="238">
        <f>ROUND(E307*P307,2)</f>
        <v>0</v>
      </c>
      <c r="R307" s="238" t="s">
        <v>407</v>
      </c>
      <c r="S307" s="238" t="s">
        <v>237</v>
      </c>
      <c r="T307" s="239" t="s">
        <v>282</v>
      </c>
      <c r="U307" s="222">
        <v>0</v>
      </c>
      <c r="V307" s="222">
        <f>ROUND(E307*U307,2)</f>
        <v>0</v>
      </c>
      <c r="W307" s="222"/>
      <c r="X307" s="222" t="s">
        <v>376</v>
      </c>
      <c r="Y307" s="213"/>
      <c r="Z307" s="213"/>
      <c r="AA307" s="213"/>
      <c r="AB307" s="213"/>
      <c r="AC307" s="213"/>
      <c r="AD307" s="213"/>
      <c r="AE307" s="213"/>
      <c r="AF307" s="213"/>
      <c r="AG307" s="213" t="s">
        <v>377</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5">
      <c r="A308" s="220"/>
      <c r="B308" s="221"/>
      <c r="C308" s="266" t="s">
        <v>674</v>
      </c>
      <c r="D308" s="251"/>
      <c r="E308" s="252">
        <v>23.46</v>
      </c>
      <c r="F308" s="222"/>
      <c r="G308" s="222"/>
      <c r="H308" s="222"/>
      <c r="I308" s="222"/>
      <c r="J308" s="222"/>
      <c r="K308" s="222"/>
      <c r="L308" s="222"/>
      <c r="M308" s="222"/>
      <c r="N308" s="222"/>
      <c r="O308" s="222"/>
      <c r="P308" s="222"/>
      <c r="Q308" s="222"/>
      <c r="R308" s="222"/>
      <c r="S308" s="222"/>
      <c r="T308" s="222"/>
      <c r="U308" s="222"/>
      <c r="V308" s="222"/>
      <c r="W308" s="222"/>
      <c r="X308" s="222"/>
      <c r="Y308" s="213"/>
      <c r="Z308" s="213"/>
      <c r="AA308" s="213"/>
      <c r="AB308" s="213"/>
      <c r="AC308" s="213"/>
      <c r="AD308" s="213"/>
      <c r="AE308" s="213"/>
      <c r="AF308" s="213"/>
      <c r="AG308" s="213" t="s">
        <v>288</v>
      </c>
      <c r="AH308" s="213">
        <v>0</v>
      </c>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ht="20.399999999999999" outlineLevel="1" x14ac:dyDescent="0.25">
      <c r="A309" s="233">
        <v>81</v>
      </c>
      <c r="B309" s="234" t="s">
        <v>675</v>
      </c>
      <c r="C309" s="245" t="s">
        <v>676</v>
      </c>
      <c r="D309" s="235" t="s">
        <v>313</v>
      </c>
      <c r="E309" s="236">
        <v>272.13600000000002</v>
      </c>
      <c r="F309" s="237">
        <v>339.5</v>
      </c>
      <c r="G309" s="238">
        <f>ROUND(E309*F309,2)</f>
        <v>92390.17</v>
      </c>
      <c r="H309" s="237">
        <v>339.5</v>
      </c>
      <c r="I309" s="238">
        <f>ROUND(E309*H309,2)</f>
        <v>92390.17</v>
      </c>
      <c r="J309" s="237">
        <v>0</v>
      </c>
      <c r="K309" s="238">
        <f>ROUND(E309*J309,2)</f>
        <v>0</v>
      </c>
      <c r="L309" s="238">
        <v>21</v>
      </c>
      <c r="M309" s="238">
        <f>G309*(1+L309/100)</f>
        <v>111792.1057</v>
      </c>
      <c r="N309" s="238">
        <v>7.1399999999999996E-3</v>
      </c>
      <c r="O309" s="238">
        <f>ROUND(E309*N309,2)</f>
        <v>1.94</v>
      </c>
      <c r="P309" s="238">
        <v>0</v>
      </c>
      <c r="Q309" s="238">
        <f>ROUND(E309*P309,2)</f>
        <v>0</v>
      </c>
      <c r="R309" s="238" t="s">
        <v>407</v>
      </c>
      <c r="S309" s="238" t="s">
        <v>237</v>
      </c>
      <c r="T309" s="239" t="s">
        <v>282</v>
      </c>
      <c r="U309" s="222">
        <v>0</v>
      </c>
      <c r="V309" s="222">
        <f>ROUND(E309*U309,2)</f>
        <v>0</v>
      </c>
      <c r="W309" s="222"/>
      <c r="X309" s="222" t="s">
        <v>376</v>
      </c>
      <c r="Y309" s="213"/>
      <c r="Z309" s="213"/>
      <c r="AA309" s="213"/>
      <c r="AB309" s="213"/>
      <c r="AC309" s="213"/>
      <c r="AD309" s="213"/>
      <c r="AE309" s="213"/>
      <c r="AF309" s="213"/>
      <c r="AG309" s="213" t="s">
        <v>377</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x14ac:dyDescent="0.25">
      <c r="A310" s="220"/>
      <c r="B310" s="221"/>
      <c r="C310" s="272" t="s">
        <v>677</v>
      </c>
      <c r="D310" s="223"/>
      <c r="E310" s="224"/>
      <c r="F310" s="225"/>
      <c r="G310" s="225"/>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241</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21" outlineLevel="1" x14ac:dyDescent="0.25">
      <c r="A311" s="220"/>
      <c r="B311" s="221"/>
      <c r="C311" s="247" t="s">
        <v>678</v>
      </c>
      <c r="D311" s="242"/>
      <c r="E311" s="242"/>
      <c r="F311" s="242"/>
      <c r="G311" s="242"/>
      <c r="H311" s="222"/>
      <c r="I311" s="222"/>
      <c r="J311" s="222"/>
      <c r="K311" s="222"/>
      <c r="L311" s="222"/>
      <c r="M311" s="222"/>
      <c r="N311" s="222"/>
      <c r="O311" s="222"/>
      <c r="P311" s="222"/>
      <c r="Q311" s="222"/>
      <c r="R311" s="222"/>
      <c r="S311" s="222"/>
      <c r="T311" s="222"/>
      <c r="U311" s="222"/>
      <c r="V311" s="222"/>
      <c r="W311" s="222"/>
      <c r="X311" s="222"/>
      <c r="Y311" s="213"/>
      <c r="Z311" s="213"/>
      <c r="AA311" s="213"/>
      <c r="AB311" s="213"/>
      <c r="AC311" s="213"/>
      <c r="AD311" s="213"/>
      <c r="AE311" s="213"/>
      <c r="AF311" s="213"/>
      <c r="AG311" s="213" t="s">
        <v>241</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41" t="str">
        <f>C311</f>
        <v>Trapézový plech min. tl.0,6mm, výška vlny 43mm, krycí šířka 950mm, ocel DX51 oboustranně galvanizovaná vrstvou zinku 275g/m2, krytina s antikondenzační úpravou z látky 95g/m2, absorpční kapacita 700g/m2</v>
      </c>
      <c r="BB311" s="213"/>
      <c r="BC311" s="213"/>
      <c r="BD311" s="213"/>
      <c r="BE311" s="213"/>
      <c r="BF311" s="213"/>
      <c r="BG311" s="213"/>
      <c r="BH311" s="213"/>
    </row>
    <row r="312" spans="1:60" outlineLevel="1" x14ac:dyDescent="0.25">
      <c r="A312" s="220"/>
      <c r="B312" s="221"/>
      <c r="C312" s="267" t="s">
        <v>331</v>
      </c>
      <c r="D312" s="253"/>
      <c r="E312" s="254"/>
      <c r="F312" s="222"/>
      <c r="G312" s="222"/>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288</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x14ac:dyDescent="0.25">
      <c r="A313" s="220"/>
      <c r="B313" s="221"/>
      <c r="C313" s="268" t="s">
        <v>679</v>
      </c>
      <c r="D313" s="253"/>
      <c r="E313" s="254">
        <v>236.64</v>
      </c>
      <c r="F313" s="222"/>
      <c r="G313" s="22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288</v>
      </c>
      <c r="AH313" s="213">
        <v>2</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5">
      <c r="A314" s="220"/>
      <c r="B314" s="221"/>
      <c r="C314" s="269" t="s">
        <v>336</v>
      </c>
      <c r="D314" s="255"/>
      <c r="E314" s="256">
        <v>236.64</v>
      </c>
      <c r="F314" s="222"/>
      <c r="G314" s="222"/>
      <c r="H314" s="222"/>
      <c r="I314" s="222"/>
      <c r="J314" s="222"/>
      <c r="K314" s="222"/>
      <c r="L314" s="222"/>
      <c r="M314" s="222"/>
      <c r="N314" s="222"/>
      <c r="O314" s="222"/>
      <c r="P314" s="222"/>
      <c r="Q314" s="222"/>
      <c r="R314" s="222"/>
      <c r="S314" s="222"/>
      <c r="T314" s="222"/>
      <c r="U314" s="222"/>
      <c r="V314" s="222"/>
      <c r="W314" s="222"/>
      <c r="X314" s="222"/>
      <c r="Y314" s="213"/>
      <c r="Z314" s="213"/>
      <c r="AA314" s="213"/>
      <c r="AB314" s="213"/>
      <c r="AC314" s="213"/>
      <c r="AD314" s="213"/>
      <c r="AE314" s="213"/>
      <c r="AF314" s="213"/>
      <c r="AG314" s="213" t="s">
        <v>288</v>
      </c>
      <c r="AH314" s="213">
        <v>3</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5">
      <c r="A315" s="220"/>
      <c r="B315" s="221"/>
      <c r="C315" s="267" t="s">
        <v>337</v>
      </c>
      <c r="D315" s="253"/>
      <c r="E315" s="254"/>
      <c r="F315" s="222"/>
      <c r="G315" s="222"/>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288</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x14ac:dyDescent="0.25">
      <c r="A316" s="220"/>
      <c r="B316" s="221"/>
      <c r="C316" s="266" t="s">
        <v>680</v>
      </c>
      <c r="D316" s="251"/>
      <c r="E316" s="252">
        <v>272.13600000000002</v>
      </c>
      <c r="F316" s="222"/>
      <c r="G316" s="222"/>
      <c r="H316" s="222"/>
      <c r="I316" s="222"/>
      <c r="J316" s="222"/>
      <c r="K316" s="222"/>
      <c r="L316" s="222"/>
      <c r="M316" s="222"/>
      <c r="N316" s="222"/>
      <c r="O316" s="222"/>
      <c r="P316" s="222"/>
      <c r="Q316" s="222"/>
      <c r="R316" s="222"/>
      <c r="S316" s="222"/>
      <c r="T316" s="222"/>
      <c r="U316" s="222"/>
      <c r="V316" s="222"/>
      <c r="W316" s="222"/>
      <c r="X316" s="222"/>
      <c r="Y316" s="213"/>
      <c r="Z316" s="213"/>
      <c r="AA316" s="213"/>
      <c r="AB316" s="213"/>
      <c r="AC316" s="213"/>
      <c r="AD316" s="213"/>
      <c r="AE316" s="213"/>
      <c r="AF316" s="213"/>
      <c r="AG316" s="213" t="s">
        <v>288</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x14ac:dyDescent="0.25">
      <c r="A317" s="233">
        <v>82</v>
      </c>
      <c r="B317" s="234" t="s">
        <v>681</v>
      </c>
      <c r="C317" s="245" t="s">
        <v>682</v>
      </c>
      <c r="D317" s="235" t="s">
        <v>0</v>
      </c>
      <c r="E317" s="236">
        <v>1465.7461000000001</v>
      </c>
      <c r="F317" s="237">
        <v>2</v>
      </c>
      <c r="G317" s="238">
        <f>ROUND(E317*F317,2)</f>
        <v>2931.49</v>
      </c>
      <c r="H317" s="237">
        <v>0</v>
      </c>
      <c r="I317" s="238">
        <f>ROUND(E317*H317,2)</f>
        <v>0</v>
      </c>
      <c r="J317" s="237">
        <v>2</v>
      </c>
      <c r="K317" s="238">
        <f>ROUND(E317*J317,2)</f>
        <v>2931.49</v>
      </c>
      <c r="L317" s="238">
        <v>21</v>
      </c>
      <c r="M317" s="238">
        <f>G317*(1+L317/100)</f>
        <v>3547.1028999999994</v>
      </c>
      <c r="N317" s="238">
        <v>0</v>
      </c>
      <c r="O317" s="238">
        <f>ROUND(E317*N317,2)</f>
        <v>0</v>
      </c>
      <c r="P317" s="238">
        <v>0</v>
      </c>
      <c r="Q317" s="238">
        <f>ROUND(E317*P317,2)</f>
        <v>0</v>
      </c>
      <c r="R317" s="238" t="s">
        <v>667</v>
      </c>
      <c r="S317" s="238" t="s">
        <v>237</v>
      </c>
      <c r="T317" s="239" t="s">
        <v>282</v>
      </c>
      <c r="U317" s="222">
        <v>0</v>
      </c>
      <c r="V317" s="222">
        <f>ROUND(E317*U317,2)</f>
        <v>0</v>
      </c>
      <c r="W317" s="222"/>
      <c r="X317" s="222" t="s">
        <v>381</v>
      </c>
      <c r="Y317" s="213"/>
      <c r="Z317" s="213"/>
      <c r="AA317" s="213"/>
      <c r="AB317" s="213"/>
      <c r="AC317" s="213"/>
      <c r="AD317" s="213"/>
      <c r="AE317" s="213"/>
      <c r="AF317" s="213"/>
      <c r="AG317" s="213" t="s">
        <v>382</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x14ac:dyDescent="0.25">
      <c r="A318" s="220"/>
      <c r="B318" s="221"/>
      <c r="C318" s="265" t="s">
        <v>664</v>
      </c>
      <c r="D318" s="257"/>
      <c r="E318" s="257"/>
      <c r="F318" s="257"/>
      <c r="G318" s="257"/>
      <c r="H318" s="222"/>
      <c r="I318" s="222"/>
      <c r="J318" s="222"/>
      <c r="K318" s="222"/>
      <c r="L318" s="222"/>
      <c r="M318" s="222"/>
      <c r="N318" s="222"/>
      <c r="O318" s="222"/>
      <c r="P318" s="222"/>
      <c r="Q318" s="222"/>
      <c r="R318" s="222"/>
      <c r="S318" s="222"/>
      <c r="T318" s="222"/>
      <c r="U318" s="222"/>
      <c r="V318" s="222"/>
      <c r="W318" s="222"/>
      <c r="X318" s="222"/>
      <c r="Y318" s="213"/>
      <c r="Z318" s="213"/>
      <c r="AA318" s="213"/>
      <c r="AB318" s="213"/>
      <c r="AC318" s="213"/>
      <c r="AD318" s="213"/>
      <c r="AE318" s="213"/>
      <c r="AF318" s="213"/>
      <c r="AG318" s="213" t="s">
        <v>285</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x14ac:dyDescent="0.25">
      <c r="A319" s="227" t="s">
        <v>232</v>
      </c>
      <c r="B319" s="228" t="s">
        <v>195</v>
      </c>
      <c r="C319" s="244" t="s">
        <v>196</v>
      </c>
      <c r="D319" s="229"/>
      <c r="E319" s="230"/>
      <c r="F319" s="231"/>
      <c r="G319" s="231">
        <f>SUMIF(AG320:AG355,"&lt;&gt;NOR",G320:G355)</f>
        <v>556325.64</v>
      </c>
      <c r="H319" s="231"/>
      <c r="I319" s="231">
        <f>SUM(I320:I355)</f>
        <v>200702.04</v>
      </c>
      <c r="J319" s="231"/>
      <c r="K319" s="231">
        <f>SUM(K320:K355)</f>
        <v>355623.6</v>
      </c>
      <c r="L319" s="231"/>
      <c r="M319" s="231">
        <f>SUM(M320:M355)</f>
        <v>673154.02439999999</v>
      </c>
      <c r="N319" s="231"/>
      <c r="O319" s="231">
        <f>SUM(O320:O355)</f>
        <v>0</v>
      </c>
      <c r="P319" s="231"/>
      <c r="Q319" s="231">
        <f>SUM(Q320:Q355)</f>
        <v>0</v>
      </c>
      <c r="R319" s="231"/>
      <c r="S319" s="231"/>
      <c r="T319" s="232"/>
      <c r="U319" s="226"/>
      <c r="V319" s="226">
        <f>SUM(V320:V355)</f>
        <v>0</v>
      </c>
      <c r="W319" s="226"/>
      <c r="X319" s="226"/>
      <c r="AG319" t="s">
        <v>233</v>
      </c>
    </row>
    <row r="320" spans="1:60" outlineLevel="1" x14ac:dyDescent="0.25">
      <c r="A320" s="233">
        <v>83</v>
      </c>
      <c r="B320" s="234" t="s">
        <v>683</v>
      </c>
      <c r="C320" s="245" t="s">
        <v>684</v>
      </c>
      <c r="D320" s="235" t="s">
        <v>685</v>
      </c>
      <c r="E320" s="236">
        <v>6516.3</v>
      </c>
      <c r="F320" s="237">
        <v>22</v>
      </c>
      <c r="G320" s="238">
        <f>ROUND(E320*F320,2)</f>
        <v>143358.6</v>
      </c>
      <c r="H320" s="237">
        <v>0</v>
      </c>
      <c r="I320" s="238">
        <f>ROUND(E320*H320,2)</f>
        <v>0</v>
      </c>
      <c r="J320" s="237">
        <v>22</v>
      </c>
      <c r="K320" s="238">
        <f>ROUND(E320*J320,2)</f>
        <v>143358.6</v>
      </c>
      <c r="L320" s="238">
        <v>21</v>
      </c>
      <c r="M320" s="238">
        <f>G320*(1+L320/100)</f>
        <v>173463.90599999999</v>
      </c>
      <c r="N320" s="238">
        <v>0</v>
      </c>
      <c r="O320" s="238">
        <f>ROUND(E320*N320,2)</f>
        <v>0</v>
      </c>
      <c r="P320" s="238">
        <v>0</v>
      </c>
      <c r="Q320" s="238">
        <f>ROUND(E320*P320,2)</f>
        <v>0</v>
      </c>
      <c r="R320" s="238"/>
      <c r="S320" s="238" t="s">
        <v>264</v>
      </c>
      <c r="T320" s="239" t="s">
        <v>238</v>
      </c>
      <c r="U320" s="222">
        <v>0</v>
      </c>
      <c r="V320" s="222">
        <f>ROUND(E320*U320,2)</f>
        <v>0</v>
      </c>
      <c r="W320" s="222"/>
      <c r="X320" s="222" t="s">
        <v>265</v>
      </c>
      <c r="Y320" s="213"/>
      <c r="Z320" s="213"/>
      <c r="AA320" s="213"/>
      <c r="AB320" s="213"/>
      <c r="AC320" s="213"/>
      <c r="AD320" s="213"/>
      <c r="AE320" s="213"/>
      <c r="AF320" s="213"/>
      <c r="AG320" s="213" t="s">
        <v>283</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x14ac:dyDescent="0.25">
      <c r="A321" s="220"/>
      <c r="B321" s="221"/>
      <c r="C321" s="246" t="s">
        <v>686</v>
      </c>
      <c r="D321" s="240"/>
      <c r="E321" s="240"/>
      <c r="F321" s="240"/>
      <c r="G321" s="240"/>
      <c r="H321" s="222"/>
      <c r="I321" s="222"/>
      <c r="J321" s="222"/>
      <c r="K321" s="222"/>
      <c r="L321" s="222"/>
      <c r="M321" s="222"/>
      <c r="N321" s="222"/>
      <c r="O321" s="222"/>
      <c r="P321" s="222"/>
      <c r="Q321" s="222"/>
      <c r="R321" s="222"/>
      <c r="S321" s="222"/>
      <c r="T321" s="222"/>
      <c r="U321" s="222"/>
      <c r="V321" s="222"/>
      <c r="W321" s="222"/>
      <c r="X321" s="222"/>
      <c r="Y321" s="213"/>
      <c r="Z321" s="213"/>
      <c r="AA321" s="213"/>
      <c r="AB321" s="213"/>
      <c r="AC321" s="213"/>
      <c r="AD321" s="213"/>
      <c r="AE321" s="213"/>
      <c r="AF321" s="213"/>
      <c r="AG321" s="213" t="s">
        <v>241</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1" outlineLevel="1" x14ac:dyDescent="0.25">
      <c r="A322" s="220"/>
      <c r="B322" s="221"/>
      <c r="C322" s="247" t="s">
        <v>687</v>
      </c>
      <c r="D322" s="242"/>
      <c r="E322" s="242"/>
      <c r="F322" s="242"/>
      <c r="G322" s="242"/>
      <c r="H322" s="222"/>
      <c r="I322" s="222"/>
      <c r="J322" s="222"/>
      <c r="K322" s="222"/>
      <c r="L322" s="222"/>
      <c r="M322" s="222"/>
      <c r="N322" s="222"/>
      <c r="O322" s="222"/>
      <c r="P322" s="222"/>
      <c r="Q322" s="222"/>
      <c r="R322" s="222"/>
      <c r="S322" s="222"/>
      <c r="T322" s="222"/>
      <c r="U322" s="222"/>
      <c r="V322" s="222"/>
      <c r="W322" s="222"/>
      <c r="X322" s="222"/>
      <c r="Y322" s="213"/>
      <c r="Z322" s="213"/>
      <c r="AA322" s="213"/>
      <c r="AB322" s="213"/>
      <c r="AC322" s="213"/>
      <c r="AD322" s="213"/>
      <c r="AE322" s="213"/>
      <c r="AF322" s="213"/>
      <c r="AG322" s="213" t="s">
        <v>241</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41" t="str">
        <f>C322</f>
        <v>výroba na dílně a sestavení dílců, manipulace s materiálem, zabalení dílců do folie, veškerá vnitrostaveništní a mimostaveništní doprava, složení na stavbě</v>
      </c>
      <c r="BB322" s="213"/>
      <c r="BC322" s="213"/>
      <c r="BD322" s="213"/>
      <c r="BE322" s="213"/>
      <c r="BF322" s="213"/>
      <c r="BG322" s="213"/>
      <c r="BH322" s="213"/>
    </row>
    <row r="323" spans="1:60" outlineLevel="1" x14ac:dyDescent="0.25">
      <c r="A323" s="220"/>
      <c r="B323" s="221"/>
      <c r="C323" s="266" t="s">
        <v>688</v>
      </c>
      <c r="D323" s="251"/>
      <c r="E323" s="252">
        <v>6516.3</v>
      </c>
      <c r="F323" s="222"/>
      <c r="G323" s="222"/>
      <c r="H323" s="222"/>
      <c r="I323" s="222"/>
      <c r="J323" s="222"/>
      <c r="K323" s="222"/>
      <c r="L323" s="222"/>
      <c r="M323" s="222"/>
      <c r="N323" s="222"/>
      <c r="O323" s="222"/>
      <c r="P323" s="222"/>
      <c r="Q323" s="222"/>
      <c r="R323" s="222"/>
      <c r="S323" s="222"/>
      <c r="T323" s="222"/>
      <c r="U323" s="222"/>
      <c r="V323" s="222"/>
      <c r="W323" s="222"/>
      <c r="X323" s="222"/>
      <c r="Y323" s="213"/>
      <c r="Z323" s="213"/>
      <c r="AA323" s="213"/>
      <c r="AB323" s="213"/>
      <c r="AC323" s="213"/>
      <c r="AD323" s="213"/>
      <c r="AE323" s="213"/>
      <c r="AF323" s="213"/>
      <c r="AG323" s="213" t="s">
        <v>288</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x14ac:dyDescent="0.25">
      <c r="A324" s="233">
        <v>84</v>
      </c>
      <c r="B324" s="234" t="s">
        <v>689</v>
      </c>
      <c r="C324" s="245" t="s">
        <v>690</v>
      </c>
      <c r="D324" s="235" t="s">
        <v>685</v>
      </c>
      <c r="E324" s="236">
        <v>7005</v>
      </c>
      <c r="F324" s="237">
        <v>15</v>
      </c>
      <c r="G324" s="238">
        <f>ROUND(E324*F324,2)</f>
        <v>105075</v>
      </c>
      <c r="H324" s="237">
        <v>0</v>
      </c>
      <c r="I324" s="238">
        <f>ROUND(E324*H324,2)</f>
        <v>0</v>
      </c>
      <c r="J324" s="237">
        <v>15</v>
      </c>
      <c r="K324" s="238">
        <f>ROUND(E324*J324,2)</f>
        <v>105075</v>
      </c>
      <c r="L324" s="238">
        <v>21</v>
      </c>
      <c r="M324" s="238">
        <f>G324*(1+L324/100)</f>
        <v>127140.75</v>
      </c>
      <c r="N324" s="238">
        <v>0</v>
      </c>
      <c r="O324" s="238">
        <f>ROUND(E324*N324,2)</f>
        <v>0</v>
      </c>
      <c r="P324" s="238">
        <v>0</v>
      </c>
      <c r="Q324" s="238">
        <f>ROUND(E324*P324,2)</f>
        <v>0</v>
      </c>
      <c r="R324" s="238"/>
      <c r="S324" s="238" t="s">
        <v>264</v>
      </c>
      <c r="T324" s="239" t="s">
        <v>238</v>
      </c>
      <c r="U324" s="222">
        <v>0</v>
      </c>
      <c r="V324" s="222">
        <f>ROUND(E324*U324,2)</f>
        <v>0</v>
      </c>
      <c r="W324" s="222"/>
      <c r="X324" s="222" t="s">
        <v>265</v>
      </c>
      <c r="Y324" s="213"/>
      <c r="Z324" s="213"/>
      <c r="AA324" s="213"/>
      <c r="AB324" s="213"/>
      <c r="AC324" s="213"/>
      <c r="AD324" s="213"/>
      <c r="AE324" s="213"/>
      <c r="AF324" s="213"/>
      <c r="AG324" s="213" t="s">
        <v>283</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5">
      <c r="A325" s="220"/>
      <c r="B325" s="221"/>
      <c r="C325" s="246" t="s">
        <v>686</v>
      </c>
      <c r="D325" s="240"/>
      <c r="E325" s="240"/>
      <c r="F325" s="240"/>
      <c r="G325" s="240"/>
      <c r="H325" s="222"/>
      <c r="I325" s="222"/>
      <c r="J325" s="222"/>
      <c r="K325" s="222"/>
      <c r="L325" s="222"/>
      <c r="M325" s="222"/>
      <c r="N325" s="222"/>
      <c r="O325" s="222"/>
      <c r="P325" s="222"/>
      <c r="Q325" s="222"/>
      <c r="R325" s="222"/>
      <c r="S325" s="222"/>
      <c r="T325" s="222"/>
      <c r="U325" s="222"/>
      <c r="V325" s="222"/>
      <c r="W325" s="222"/>
      <c r="X325" s="222"/>
      <c r="Y325" s="213"/>
      <c r="Z325" s="213"/>
      <c r="AA325" s="213"/>
      <c r="AB325" s="213"/>
      <c r="AC325" s="213"/>
      <c r="AD325" s="213"/>
      <c r="AE325" s="213"/>
      <c r="AF325" s="213"/>
      <c r="AG325" s="213" t="s">
        <v>241</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5">
      <c r="A326" s="220"/>
      <c r="B326" s="221"/>
      <c r="C326" s="266" t="s">
        <v>688</v>
      </c>
      <c r="D326" s="251"/>
      <c r="E326" s="252">
        <v>6516.3</v>
      </c>
      <c r="F326" s="222"/>
      <c r="G326" s="222"/>
      <c r="H326" s="222"/>
      <c r="I326" s="222"/>
      <c r="J326" s="222"/>
      <c r="K326" s="222"/>
      <c r="L326" s="222"/>
      <c r="M326" s="222"/>
      <c r="N326" s="222"/>
      <c r="O326" s="222"/>
      <c r="P326" s="222"/>
      <c r="Q326" s="222"/>
      <c r="R326" s="222"/>
      <c r="S326" s="222"/>
      <c r="T326" s="222"/>
      <c r="U326" s="222"/>
      <c r="V326" s="222"/>
      <c r="W326" s="222"/>
      <c r="X326" s="222"/>
      <c r="Y326" s="213"/>
      <c r="Z326" s="213"/>
      <c r="AA326" s="213"/>
      <c r="AB326" s="213"/>
      <c r="AC326" s="213"/>
      <c r="AD326" s="213"/>
      <c r="AE326" s="213"/>
      <c r="AF326" s="213"/>
      <c r="AG326" s="213" t="s">
        <v>288</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x14ac:dyDescent="0.25">
      <c r="A327" s="220"/>
      <c r="B327" s="221"/>
      <c r="C327" s="266" t="s">
        <v>691</v>
      </c>
      <c r="D327" s="251"/>
      <c r="E327" s="252">
        <v>488.7</v>
      </c>
      <c r="F327" s="222"/>
      <c r="G327" s="222"/>
      <c r="H327" s="222"/>
      <c r="I327" s="222"/>
      <c r="J327" s="222"/>
      <c r="K327" s="222"/>
      <c r="L327" s="222"/>
      <c r="M327" s="222"/>
      <c r="N327" s="222"/>
      <c r="O327" s="222"/>
      <c r="P327" s="222"/>
      <c r="Q327" s="222"/>
      <c r="R327" s="222"/>
      <c r="S327" s="222"/>
      <c r="T327" s="222"/>
      <c r="U327" s="222"/>
      <c r="V327" s="222"/>
      <c r="W327" s="222"/>
      <c r="X327" s="222"/>
      <c r="Y327" s="213"/>
      <c r="Z327" s="213"/>
      <c r="AA327" s="213"/>
      <c r="AB327" s="213"/>
      <c r="AC327" s="213"/>
      <c r="AD327" s="213"/>
      <c r="AE327" s="213"/>
      <c r="AF327" s="213"/>
      <c r="AG327" s="213" t="s">
        <v>288</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x14ac:dyDescent="0.25">
      <c r="A328" s="233">
        <v>85</v>
      </c>
      <c r="B328" s="234" t="s">
        <v>692</v>
      </c>
      <c r="C328" s="245" t="s">
        <v>693</v>
      </c>
      <c r="D328" s="235" t="s">
        <v>522</v>
      </c>
      <c r="E328" s="236">
        <v>1</v>
      </c>
      <c r="F328" s="237">
        <v>25000</v>
      </c>
      <c r="G328" s="238">
        <f>ROUND(E328*F328,2)</f>
        <v>25000</v>
      </c>
      <c r="H328" s="237">
        <v>0</v>
      </c>
      <c r="I328" s="238">
        <f>ROUND(E328*H328,2)</f>
        <v>0</v>
      </c>
      <c r="J328" s="237">
        <v>25000</v>
      </c>
      <c r="K328" s="238">
        <f>ROUND(E328*J328,2)</f>
        <v>25000</v>
      </c>
      <c r="L328" s="238">
        <v>21</v>
      </c>
      <c r="M328" s="238">
        <f>G328*(1+L328/100)</f>
        <v>30250</v>
      </c>
      <c r="N328" s="238">
        <v>0</v>
      </c>
      <c r="O328" s="238">
        <f>ROUND(E328*N328,2)</f>
        <v>0</v>
      </c>
      <c r="P328" s="238">
        <v>0</v>
      </c>
      <c r="Q328" s="238">
        <f>ROUND(E328*P328,2)</f>
        <v>0</v>
      </c>
      <c r="R328" s="238"/>
      <c r="S328" s="238" t="s">
        <v>264</v>
      </c>
      <c r="T328" s="239" t="s">
        <v>238</v>
      </c>
      <c r="U328" s="222">
        <v>0</v>
      </c>
      <c r="V328" s="222">
        <f>ROUND(E328*U328,2)</f>
        <v>0</v>
      </c>
      <c r="W328" s="222"/>
      <c r="X328" s="222" t="s">
        <v>265</v>
      </c>
      <c r="Y328" s="213"/>
      <c r="Z328" s="213"/>
      <c r="AA328" s="213"/>
      <c r="AB328" s="213"/>
      <c r="AC328" s="213"/>
      <c r="AD328" s="213"/>
      <c r="AE328" s="213"/>
      <c r="AF328" s="213"/>
      <c r="AG328" s="213" t="s">
        <v>283</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x14ac:dyDescent="0.25">
      <c r="A329" s="220"/>
      <c r="B329" s="221"/>
      <c r="C329" s="246" t="s">
        <v>686</v>
      </c>
      <c r="D329" s="240"/>
      <c r="E329" s="240"/>
      <c r="F329" s="240"/>
      <c r="G329" s="240"/>
      <c r="H329" s="222"/>
      <c r="I329" s="222"/>
      <c r="J329" s="222"/>
      <c r="K329" s="222"/>
      <c r="L329" s="222"/>
      <c r="M329" s="222"/>
      <c r="N329" s="222"/>
      <c r="O329" s="222"/>
      <c r="P329" s="222"/>
      <c r="Q329" s="222"/>
      <c r="R329" s="222"/>
      <c r="S329" s="222"/>
      <c r="T329" s="222"/>
      <c r="U329" s="222"/>
      <c r="V329" s="222"/>
      <c r="W329" s="222"/>
      <c r="X329" s="222"/>
      <c r="Y329" s="213"/>
      <c r="Z329" s="213"/>
      <c r="AA329" s="213"/>
      <c r="AB329" s="213"/>
      <c r="AC329" s="213"/>
      <c r="AD329" s="213"/>
      <c r="AE329" s="213"/>
      <c r="AF329" s="213"/>
      <c r="AG329" s="213" t="s">
        <v>241</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1" x14ac:dyDescent="0.25">
      <c r="A330" s="220"/>
      <c r="B330" s="221"/>
      <c r="C330" s="247" t="s">
        <v>694</v>
      </c>
      <c r="D330" s="242"/>
      <c r="E330" s="242"/>
      <c r="F330" s="242"/>
      <c r="G330" s="242"/>
      <c r="H330" s="222"/>
      <c r="I330" s="222"/>
      <c r="J330" s="222"/>
      <c r="K330" s="222"/>
      <c r="L330" s="222"/>
      <c r="M330" s="222"/>
      <c r="N330" s="222"/>
      <c r="O330" s="222"/>
      <c r="P330" s="222"/>
      <c r="Q330" s="222"/>
      <c r="R330" s="222"/>
      <c r="S330" s="222"/>
      <c r="T330" s="222"/>
      <c r="U330" s="222"/>
      <c r="V330" s="222"/>
      <c r="W330" s="222"/>
      <c r="X330" s="222"/>
      <c r="Y330" s="213"/>
      <c r="Z330" s="213"/>
      <c r="AA330" s="213"/>
      <c r="AB330" s="213"/>
      <c r="AC330" s="213"/>
      <c r="AD330" s="213"/>
      <c r="AE330" s="213"/>
      <c r="AF330" s="213"/>
      <c r="AG330" s="213" t="s">
        <v>241</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x14ac:dyDescent="0.25">
      <c r="A331" s="233">
        <v>86</v>
      </c>
      <c r="B331" s="234" t="s">
        <v>695</v>
      </c>
      <c r="C331" s="245" t="s">
        <v>696</v>
      </c>
      <c r="D331" s="235" t="s">
        <v>263</v>
      </c>
      <c r="E331" s="236">
        <v>6</v>
      </c>
      <c r="F331" s="237">
        <v>3000</v>
      </c>
      <c r="G331" s="238">
        <f>ROUND(E331*F331,2)</f>
        <v>18000</v>
      </c>
      <c r="H331" s="237">
        <v>0</v>
      </c>
      <c r="I331" s="238">
        <f>ROUND(E331*H331,2)</f>
        <v>0</v>
      </c>
      <c r="J331" s="237">
        <v>3000</v>
      </c>
      <c r="K331" s="238">
        <f>ROUND(E331*J331,2)</f>
        <v>18000</v>
      </c>
      <c r="L331" s="238">
        <v>21</v>
      </c>
      <c r="M331" s="238">
        <f>G331*(1+L331/100)</f>
        <v>21780</v>
      </c>
      <c r="N331" s="238">
        <v>0</v>
      </c>
      <c r="O331" s="238">
        <f>ROUND(E331*N331,2)</f>
        <v>0</v>
      </c>
      <c r="P331" s="238">
        <v>0</v>
      </c>
      <c r="Q331" s="238">
        <f>ROUND(E331*P331,2)</f>
        <v>0</v>
      </c>
      <c r="R331" s="238"/>
      <c r="S331" s="238" t="s">
        <v>264</v>
      </c>
      <c r="T331" s="239" t="s">
        <v>238</v>
      </c>
      <c r="U331" s="222">
        <v>0</v>
      </c>
      <c r="V331" s="222">
        <f>ROUND(E331*U331,2)</f>
        <v>0</v>
      </c>
      <c r="W331" s="222"/>
      <c r="X331" s="222" t="s">
        <v>265</v>
      </c>
      <c r="Y331" s="213"/>
      <c r="Z331" s="213"/>
      <c r="AA331" s="213"/>
      <c r="AB331" s="213"/>
      <c r="AC331" s="213"/>
      <c r="AD331" s="213"/>
      <c r="AE331" s="213"/>
      <c r="AF331" s="213"/>
      <c r="AG331" s="213" t="s">
        <v>283</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1" x14ac:dyDescent="0.25">
      <c r="A332" s="220"/>
      <c r="B332" s="221"/>
      <c r="C332" s="246" t="s">
        <v>697</v>
      </c>
      <c r="D332" s="240"/>
      <c r="E332" s="240"/>
      <c r="F332" s="240"/>
      <c r="G332" s="240"/>
      <c r="H332" s="222"/>
      <c r="I332" s="222"/>
      <c r="J332" s="222"/>
      <c r="K332" s="222"/>
      <c r="L332" s="222"/>
      <c r="M332" s="222"/>
      <c r="N332" s="222"/>
      <c r="O332" s="222"/>
      <c r="P332" s="222"/>
      <c r="Q332" s="222"/>
      <c r="R332" s="222"/>
      <c r="S332" s="222"/>
      <c r="T332" s="222"/>
      <c r="U332" s="222"/>
      <c r="V332" s="222"/>
      <c r="W332" s="222"/>
      <c r="X332" s="222"/>
      <c r="Y332" s="213"/>
      <c r="Z332" s="213"/>
      <c r="AA332" s="213"/>
      <c r="AB332" s="213"/>
      <c r="AC332" s="213"/>
      <c r="AD332" s="213"/>
      <c r="AE332" s="213"/>
      <c r="AF332" s="213"/>
      <c r="AG332" s="213" t="s">
        <v>241</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x14ac:dyDescent="0.25">
      <c r="A333" s="220"/>
      <c r="B333" s="221"/>
      <c r="C333" s="247" t="s">
        <v>698</v>
      </c>
      <c r="D333" s="242"/>
      <c r="E333" s="242"/>
      <c r="F333" s="242"/>
      <c r="G333" s="242"/>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241</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ht="21" outlineLevel="1" x14ac:dyDescent="0.25">
      <c r="A334" s="220"/>
      <c r="B334" s="221"/>
      <c r="C334" s="247" t="s">
        <v>699</v>
      </c>
      <c r="D334" s="242"/>
      <c r="E334" s="242"/>
      <c r="F334" s="242"/>
      <c r="G334" s="242"/>
      <c r="H334" s="222"/>
      <c r="I334" s="222"/>
      <c r="J334" s="222"/>
      <c r="K334" s="222"/>
      <c r="L334" s="222"/>
      <c r="M334" s="222"/>
      <c r="N334" s="222"/>
      <c r="O334" s="222"/>
      <c r="P334" s="222"/>
      <c r="Q334" s="222"/>
      <c r="R334" s="222"/>
      <c r="S334" s="222"/>
      <c r="T334" s="222"/>
      <c r="U334" s="222"/>
      <c r="V334" s="222"/>
      <c r="W334" s="222"/>
      <c r="X334" s="222"/>
      <c r="Y334" s="213"/>
      <c r="Z334" s="213"/>
      <c r="AA334" s="213"/>
      <c r="AB334" s="213"/>
      <c r="AC334" s="213"/>
      <c r="AD334" s="213"/>
      <c r="AE334" s="213"/>
      <c r="AF334" s="213"/>
      <c r="AG334" s="213" t="s">
        <v>241</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41" t="str">
        <f>C334</f>
        <v>Vyvrtání a vyčištění otvoru, zasunutí ampule s chemickou kotvou, zavrtání pozinkované závitové tyče M24 s podložkou a maticí, podlití tmelem tl.30mm</v>
      </c>
      <c r="BB334" s="213"/>
      <c r="BC334" s="213"/>
      <c r="BD334" s="213"/>
      <c r="BE334" s="213"/>
      <c r="BF334" s="213"/>
      <c r="BG334" s="213"/>
      <c r="BH334" s="213"/>
    </row>
    <row r="335" spans="1:60" outlineLevel="1" x14ac:dyDescent="0.25">
      <c r="A335" s="233">
        <v>87</v>
      </c>
      <c r="B335" s="234" t="s">
        <v>700</v>
      </c>
      <c r="C335" s="245" t="s">
        <v>701</v>
      </c>
      <c r="D335" s="235" t="s">
        <v>263</v>
      </c>
      <c r="E335" s="236">
        <v>2</v>
      </c>
      <c r="F335" s="237">
        <v>1500</v>
      </c>
      <c r="G335" s="238">
        <f>ROUND(E335*F335,2)</f>
        <v>3000</v>
      </c>
      <c r="H335" s="237">
        <v>0</v>
      </c>
      <c r="I335" s="238">
        <f>ROUND(E335*H335,2)</f>
        <v>0</v>
      </c>
      <c r="J335" s="237">
        <v>1500</v>
      </c>
      <c r="K335" s="238">
        <f>ROUND(E335*J335,2)</f>
        <v>3000</v>
      </c>
      <c r="L335" s="238">
        <v>21</v>
      </c>
      <c r="M335" s="238">
        <f>G335*(1+L335/100)</f>
        <v>3630</v>
      </c>
      <c r="N335" s="238">
        <v>0</v>
      </c>
      <c r="O335" s="238">
        <f>ROUND(E335*N335,2)</f>
        <v>0</v>
      </c>
      <c r="P335" s="238">
        <v>0</v>
      </c>
      <c r="Q335" s="238">
        <f>ROUND(E335*P335,2)</f>
        <v>0</v>
      </c>
      <c r="R335" s="238"/>
      <c r="S335" s="238" t="s">
        <v>264</v>
      </c>
      <c r="T335" s="239" t="s">
        <v>238</v>
      </c>
      <c r="U335" s="222">
        <v>0</v>
      </c>
      <c r="V335" s="222">
        <f>ROUND(E335*U335,2)</f>
        <v>0</v>
      </c>
      <c r="W335" s="222"/>
      <c r="X335" s="222" t="s">
        <v>265</v>
      </c>
      <c r="Y335" s="213"/>
      <c r="Z335" s="213"/>
      <c r="AA335" s="213"/>
      <c r="AB335" s="213"/>
      <c r="AC335" s="213"/>
      <c r="AD335" s="213"/>
      <c r="AE335" s="213"/>
      <c r="AF335" s="213"/>
      <c r="AG335" s="213" t="s">
        <v>283</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1" x14ac:dyDescent="0.25">
      <c r="A336" s="220"/>
      <c r="B336" s="221"/>
      <c r="C336" s="246" t="s">
        <v>697</v>
      </c>
      <c r="D336" s="240"/>
      <c r="E336" s="240"/>
      <c r="F336" s="240"/>
      <c r="G336" s="240"/>
      <c r="H336" s="222"/>
      <c r="I336" s="222"/>
      <c r="J336" s="222"/>
      <c r="K336" s="222"/>
      <c r="L336" s="222"/>
      <c r="M336" s="222"/>
      <c r="N336" s="222"/>
      <c r="O336" s="222"/>
      <c r="P336" s="222"/>
      <c r="Q336" s="222"/>
      <c r="R336" s="222"/>
      <c r="S336" s="222"/>
      <c r="T336" s="222"/>
      <c r="U336" s="222"/>
      <c r="V336" s="222"/>
      <c r="W336" s="222"/>
      <c r="X336" s="222"/>
      <c r="Y336" s="213"/>
      <c r="Z336" s="213"/>
      <c r="AA336" s="213"/>
      <c r="AB336" s="213"/>
      <c r="AC336" s="213"/>
      <c r="AD336" s="213"/>
      <c r="AE336" s="213"/>
      <c r="AF336" s="213"/>
      <c r="AG336" s="213" t="s">
        <v>241</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x14ac:dyDescent="0.25">
      <c r="A337" s="220"/>
      <c r="B337" s="221"/>
      <c r="C337" s="247" t="s">
        <v>702</v>
      </c>
      <c r="D337" s="242"/>
      <c r="E337" s="242"/>
      <c r="F337" s="242"/>
      <c r="G337" s="242"/>
      <c r="H337" s="222"/>
      <c r="I337" s="222"/>
      <c r="J337" s="222"/>
      <c r="K337" s="222"/>
      <c r="L337" s="222"/>
      <c r="M337" s="222"/>
      <c r="N337" s="222"/>
      <c r="O337" s="222"/>
      <c r="P337" s="222"/>
      <c r="Q337" s="222"/>
      <c r="R337" s="222"/>
      <c r="S337" s="222"/>
      <c r="T337" s="222"/>
      <c r="U337" s="222"/>
      <c r="V337" s="222"/>
      <c r="W337" s="222"/>
      <c r="X337" s="222"/>
      <c r="Y337" s="213"/>
      <c r="Z337" s="213"/>
      <c r="AA337" s="213"/>
      <c r="AB337" s="213"/>
      <c r="AC337" s="213"/>
      <c r="AD337" s="213"/>
      <c r="AE337" s="213"/>
      <c r="AF337" s="213"/>
      <c r="AG337" s="213" t="s">
        <v>241</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1" outlineLevel="1" x14ac:dyDescent="0.25">
      <c r="A338" s="220"/>
      <c r="B338" s="221"/>
      <c r="C338" s="247" t="s">
        <v>703</v>
      </c>
      <c r="D338" s="242"/>
      <c r="E338" s="242"/>
      <c r="F338" s="242"/>
      <c r="G338" s="242"/>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241</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41" t="str">
        <f>C338</f>
        <v>Vyvrtání a vyčištění otvoru, zasunutí ampule s chemickou kotvou, zavrtání pozinkované závitové tyče M20 s podložkou a maticí, podlití tmelem tl.30mm</v>
      </c>
      <c r="BB338" s="213"/>
      <c r="BC338" s="213"/>
      <c r="BD338" s="213"/>
      <c r="BE338" s="213"/>
      <c r="BF338" s="213"/>
      <c r="BG338" s="213"/>
      <c r="BH338" s="213"/>
    </row>
    <row r="339" spans="1:60" outlineLevel="1" x14ac:dyDescent="0.25">
      <c r="A339" s="233">
        <v>88</v>
      </c>
      <c r="B339" s="234" t="s">
        <v>704</v>
      </c>
      <c r="C339" s="245" t="s">
        <v>705</v>
      </c>
      <c r="D339" s="235" t="s">
        <v>263</v>
      </c>
      <c r="E339" s="236">
        <v>4</v>
      </c>
      <c r="F339" s="237">
        <v>1500</v>
      </c>
      <c r="G339" s="238">
        <f>ROUND(E339*F339,2)</f>
        <v>6000</v>
      </c>
      <c r="H339" s="237">
        <v>0</v>
      </c>
      <c r="I339" s="238">
        <f>ROUND(E339*H339,2)</f>
        <v>0</v>
      </c>
      <c r="J339" s="237">
        <v>1500</v>
      </c>
      <c r="K339" s="238">
        <f>ROUND(E339*J339,2)</f>
        <v>6000</v>
      </c>
      <c r="L339" s="238">
        <v>21</v>
      </c>
      <c r="M339" s="238">
        <f>G339*(1+L339/100)</f>
        <v>7260</v>
      </c>
      <c r="N339" s="238">
        <v>0</v>
      </c>
      <c r="O339" s="238">
        <f>ROUND(E339*N339,2)</f>
        <v>0</v>
      </c>
      <c r="P339" s="238">
        <v>0</v>
      </c>
      <c r="Q339" s="238">
        <f>ROUND(E339*P339,2)</f>
        <v>0</v>
      </c>
      <c r="R339" s="238"/>
      <c r="S339" s="238" t="s">
        <v>264</v>
      </c>
      <c r="T339" s="239" t="s">
        <v>238</v>
      </c>
      <c r="U339" s="222">
        <v>0</v>
      </c>
      <c r="V339" s="222">
        <f>ROUND(E339*U339,2)</f>
        <v>0</v>
      </c>
      <c r="W339" s="222"/>
      <c r="X339" s="222" t="s">
        <v>265</v>
      </c>
      <c r="Y339" s="213"/>
      <c r="Z339" s="213"/>
      <c r="AA339" s="213"/>
      <c r="AB339" s="213"/>
      <c r="AC339" s="213"/>
      <c r="AD339" s="213"/>
      <c r="AE339" s="213"/>
      <c r="AF339" s="213"/>
      <c r="AG339" s="213" t="s">
        <v>283</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x14ac:dyDescent="0.25">
      <c r="A340" s="220"/>
      <c r="B340" s="221"/>
      <c r="C340" s="246" t="s">
        <v>697</v>
      </c>
      <c r="D340" s="240"/>
      <c r="E340" s="240"/>
      <c r="F340" s="240"/>
      <c r="G340" s="240"/>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241</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x14ac:dyDescent="0.25">
      <c r="A341" s="220"/>
      <c r="B341" s="221"/>
      <c r="C341" s="247" t="s">
        <v>702</v>
      </c>
      <c r="D341" s="242"/>
      <c r="E341" s="242"/>
      <c r="F341" s="242"/>
      <c r="G341" s="242"/>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241</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1" outlineLevel="1" x14ac:dyDescent="0.25">
      <c r="A342" s="220"/>
      <c r="B342" s="221"/>
      <c r="C342" s="247" t="s">
        <v>703</v>
      </c>
      <c r="D342" s="242"/>
      <c r="E342" s="242"/>
      <c r="F342" s="242"/>
      <c r="G342" s="242"/>
      <c r="H342" s="222"/>
      <c r="I342" s="222"/>
      <c r="J342" s="222"/>
      <c r="K342" s="222"/>
      <c r="L342" s="222"/>
      <c r="M342" s="222"/>
      <c r="N342" s="222"/>
      <c r="O342" s="222"/>
      <c r="P342" s="222"/>
      <c r="Q342" s="222"/>
      <c r="R342" s="222"/>
      <c r="S342" s="222"/>
      <c r="T342" s="222"/>
      <c r="U342" s="222"/>
      <c r="V342" s="222"/>
      <c r="W342" s="222"/>
      <c r="X342" s="222"/>
      <c r="Y342" s="213"/>
      <c r="Z342" s="213"/>
      <c r="AA342" s="213"/>
      <c r="AB342" s="213"/>
      <c r="AC342" s="213"/>
      <c r="AD342" s="213"/>
      <c r="AE342" s="213"/>
      <c r="AF342" s="213"/>
      <c r="AG342" s="213" t="s">
        <v>241</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1" t="str">
        <f>C342</f>
        <v>Vyvrtání a vyčištění otvoru, zasunutí ampule s chemickou kotvou, zavrtání pozinkované závitové tyče M20 s podložkou a maticí, podlití tmelem tl.30mm</v>
      </c>
      <c r="BB342" s="213"/>
      <c r="BC342" s="213"/>
      <c r="BD342" s="213"/>
      <c r="BE342" s="213"/>
      <c r="BF342" s="213"/>
      <c r="BG342" s="213"/>
      <c r="BH342" s="213"/>
    </row>
    <row r="343" spans="1:60" outlineLevel="1" x14ac:dyDescent="0.25">
      <c r="A343" s="233">
        <v>89</v>
      </c>
      <c r="B343" s="234" t="s">
        <v>706</v>
      </c>
      <c r="C343" s="245" t="s">
        <v>707</v>
      </c>
      <c r="D343" s="235" t="s">
        <v>263</v>
      </c>
      <c r="E343" s="236">
        <v>1</v>
      </c>
      <c r="F343" s="237">
        <v>1500</v>
      </c>
      <c r="G343" s="238">
        <f>ROUND(E343*F343,2)</f>
        <v>1500</v>
      </c>
      <c r="H343" s="237">
        <v>0</v>
      </c>
      <c r="I343" s="238">
        <f>ROUND(E343*H343,2)</f>
        <v>0</v>
      </c>
      <c r="J343" s="237">
        <v>1500</v>
      </c>
      <c r="K343" s="238">
        <f>ROUND(E343*J343,2)</f>
        <v>1500</v>
      </c>
      <c r="L343" s="238">
        <v>21</v>
      </c>
      <c r="M343" s="238">
        <f>G343*(1+L343/100)</f>
        <v>1815</v>
      </c>
      <c r="N343" s="238">
        <v>0</v>
      </c>
      <c r="O343" s="238">
        <f>ROUND(E343*N343,2)</f>
        <v>0</v>
      </c>
      <c r="P343" s="238">
        <v>0</v>
      </c>
      <c r="Q343" s="238">
        <f>ROUND(E343*P343,2)</f>
        <v>0</v>
      </c>
      <c r="R343" s="238"/>
      <c r="S343" s="238" t="s">
        <v>264</v>
      </c>
      <c r="T343" s="239" t="s">
        <v>238</v>
      </c>
      <c r="U343" s="222">
        <v>0</v>
      </c>
      <c r="V343" s="222">
        <f>ROUND(E343*U343,2)</f>
        <v>0</v>
      </c>
      <c r="W343" s="222"/>
      <c r="X343" s="222" t="s">
        <v>265</v>
      </c>
      <c r="Y343" s="213"/>
      <c r="Z343" s="213"/>
      <c r="AA343" s="213"/>
      <c r="AB343" s="213"/>
      <c r="AC343" s="213"/>
      <c r="AD343" s="213"/>
      <c r="AE343" s="213"/>
      <c r="AF343" s="213"/>
      <c r="AG343" s="213" t="s">
        <v>283</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x14ac:dyDescent="0.25">
      <c r="A344" s="220"/>
      <c r="B344" s="221"/>
      <c r="C344" s="246" t="s">
        <v>697</v>
      </c>
      <c r="D344" s="240"/>
      <c r="E344" s="240"/>
      <c r="F344" s="240"/>
      <c r="G344" s="240"/>
      <c r="H344" s="222"/>
      <c r="I344" s="222"/>
      <c r="J344" s="222"/>
      <c r="K344" s="222"/>
      <c r="L344" s="222"/>
      <c r="M344" s="222"/>
      <c r="N344" s="222"/>
      <c r="O344" s="222"/>
      <c r="P344" s="222"/>
      <c r="Q344" s="222"/>
      <c r="R344" s="222"/>
      <c r="S344" s="222"/>
      <c r="T344" s="222"/>
      <c r="U344" s="222"/>
      <c r="V344" s="222"/>
      <c r="W344" s="222"/>
      <c r="X344" s="222"/>
      <c r="Y344" s="213"/>
      <c r="Z344" s="213"/>
      <c r="AA344" s="213"/>
      <c r="AB344" s="213"/>
      <c r="AC344" s="213"/>
      <c r="AD344" s="213"/>
      <c r="AE344" s="213"/>
      <c r="AF344" s="213"/>
      <c r="AG344" s="213" t="s">
        <v>241</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x14ac:dyDescent="0.25">
      <c r="A345" s="220"/>
      <c r="B345" s="221"/>
      <c r="C345" s="247" t="s">
        <v>702</v>
      </c>
      <c r="D345" s="242"/>
      <c r="E345" s="242"/>
      <c r="F345" s="242"/>
      <c r="G345" s="242"/>
      <c r="H345" s="222"/>
      <c r="I345" s="222"/>
      <c r="J345" s="222"/>
      <c r="K345" s="222"/>
      <c r="L345" s="222"/>
      <c r="M345" s="222"/>
      <c r="N345" s="222"/>
      <c r="O345" s="222"/>
      <c r="P345" s="222"/>
      <c r="Q345" s="222"/>
      <c r="R345" s="222"/>
      <c r="S345" s="222"/>
      <c r="T345" s="222"/>
      <c r="U345" s="222"/>
      <c r="V345" s="222"/>
      <c r="W345" s="222"/>
      <c r="X345" s="222"/>
      <c r="Y345" s="213"/>
      <c r="Z345" s="213"/>
      <c r="AA345" s="213"/>
      <c r="AB345" s="213"/>
      <c r="AC345" s="213"/>
      <c r="AD345" s="213"/>
      <c r="AE345" s="213"/>
      <c r="AF345" s="213"/>
      <c r="AG345" s="213" t="s">
        <v>241</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1" outlineLevel="1" x14ac:dyDescent="0.25">
      <c r="A346" s="220"/>
      <c r="B346" s="221"/>
      <c r="C346" s="247" t="s">
        <v>703</v>
      </c>
      <c r="D346" s="242"/>
      <c r="E346" s="242"/>
      <c r="F346" s="242"/>
      <c r="G346" s="242"/>
      <c r="H346" s="222"/>
      <c r="I346" s="222"/>
      <c r="J346" s="222"/>
      <c r="K346" s="222"/>
      <c r="L346" s="222"/>
      <c r="M346" s="222"/>
      <c r="N346" s="222"/>
      <c r="O346" s="222"/>
      <c r="P346" s="222"/>
      <c r="Q346" s="222"/>
      <c r="R346" s="222"/>
      <c r="S346" s="222"/>
      <c r="T346" s="222"/>
      <c r="U346" s="222"/>
      <c r="V346" s="222"/>
      <c r="W346" s="222"/>
      <c r="X346" s="222"/>
      <c r="Y346" s="213"/>
      <c r="Z346" s="213"/>
      <c r="AA346" s="213"/>
      <c r="AB346" s="213"/>
      <c r="AC346" s="213"/>
      <c r="AD346" s="213"/>
      <c r="AE346" s="213"/>
      <c r="AF346" s="213"/>
      <c r="AG346" s="213" t="s">
        <v>241</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41" t="str">
        <f>C346</f>
        <v>Vyvrtání a vyčištění otvoru, zasunutí ampule s chemickou kotvou, zavrtání pozinkované závitové tyče M20 s podložkou a maticí, podlití tmelem tl.30mm</v>
      </c>
      <c r="BB346" s="213"/>
      <c r="BC346" s="213"/>
      <c r="BD346" s="213"/>
      <c r="BE346" s="213"/>
      <c r="BF346" s="213"/>
      <c r="BG346" s="213"/>
      <c r="BH346" s="213"/>
    </row>
    <row r="347" spans="1:60" outlineLevel="1" x14ac:dyDescent="0.25">
      <c r="A347" s="233">
        <v>90</v>
      </c>
      <c r="B347" s="234" t="s">
        <v>708</v>
      </c>
      <c r="C347" s="245" t="s">
        <v>709</v>
      </c>
      <c r="D347" s="235" t="s">
        <v>313</v>
      </c>
      <c r="E347" s="236">
        <v>191.75</v>
      </c>
      <c r="F347" s="237">
        <v>280</v>
      </c>
      <c r="G347" s="238">
        <f>ROUND(E347*F347,2)</f>
        <v>53690</v>
      </c>
      <c r="H347" s="237">
        <v>0</v>
      </c>
      <c r="I347" s="238">
        <f>ROUND(E347*H347,2)</f>
        <v>0</v>
      </c>
      <c r="J347" s="237">
        <v>280</v>
      </c>
      <c r="K347" s="238">
        <f>ROUND(E347*J347,2)</f>
        <v>53690</v>
      </c>
      <c r="L347" s="238">
        <v>21</v>
      </c>
      <c r="M347" s="238">
        <f>G347*(1+L347/100)</f>
        <v>64964.9</v>
      </c>
      <c r="N347" s="238">
        <v>0</v>
      </c>
      <c r="O347" s="238">
        <f>ROUND(E347*N347,2)</f>
        <v>0</v>
      </c>
      <c r="P347" s="238">
        <v>0</v>
      </c>
      <c r="Q347" s="238">
        <f>ROUND(E347*P347,2)</f>
        <v>0</v>
      </c>
      <c r="R347" s="238"/>
      <c r="S347" s="238" t="s">
        <v>264</v>
      </c>
      <c r="T347" s="239" t="s">
        <v>238</v>
      </c>
      <c r="U347" s="222">
        <v>0</v>
      </c>
      <c r="V347" s="222">
        <f>ROUND(E347*U347,2)</f>
        <v>0</v>
      </c>
      <c r="W347" s="222"/>
      <c r="X347" s="222" t="s">
        <v>265</v>
      </c>
      <c r="Y347" s="213"/>
      <c r="Z347" s="213"/>
      <c r="AA347" s="213"/>
      <c r="AB347" s="213"/>
      <c r="AC347" s="213"/>
      <c r="AD347" s="213"/>
      <c r="AE347" s="213"/>
      <c r="AF347" s="213"/>
      <c r="AG347" s="213" t="s">
        <v>283</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1" x14ac:dyDescent="0.25">
      <c r="A348" s="220"/>
      <c r="B348" s="221"/>
      <c r="C348" s="246" t="s">
        <v>686</v>
      </c>
      <c r="D348" s="240"/>
      <c r="E348" s="240"/>
      <c r="F348" s="240"/>
      <c r="G348" s="240"/>
      <c r="H348" s="222"/>
      <c r="I348" s="222"/>
      <c r="J348" s="222"/>
      <c r="K348" s="222"/>
      <c r="L348" s="222"/>
      <c r="M348" s="222"/>
      <c r="N348" s="222"/>
      <c r="O348" s="222"/>
      <c r="P348" s="222"/>
      <c r="Q348" s="222"/>
      <c r="R348" s="222"/>
      <c r="S348" s="222"/>
      <c r="T348" s="222"/>
      <c r="U348" s="222"/>
      <c r="V348" s="222"/>
      <c r="W348" s="222"/>
      <c r="X348" s="222"/>
      <c r="Y348" s="213"/>
      <c r="Z348" s="213"/>
      <c r="AA348" s="213"/>
      <c r="AB348" s="213"/>
      <c r="AC348" s="213"/>
      <c r="AD348" s="213"/>
      <c r="AE348" s="213"/>
      <c r="AF348" s="213"/>
      <c r="AG348" s="213" t="s">
        <v>241</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0.399999999999999" outlineLevel="1" x14ac:dyDescent="0.25">
      <c r="A349" s="233">
        <v>91</v>
      </c>
      <c r="B349" s="234" t="s">
        <v>710</v>
      </c>
      <c r="C349" s="245" t="s">
        <v>711</v>
      </c>
      <c r="D349" s="235" t="s">
        <v>685</v>
      </c>
      <c r="E349" s="236">
        <v>7167.93</v>
      </c>
      <c r="F349" s="237">
        <v>28</v>
      </c>
      <c r="G349" s="238">
        <f>ROUND(E349*F349,2)</f>
        <v>200702.04</v>
      </c>
      <c r="H349" s="237">
        <v>28</v>
      </c>
      <c r="I349" s="238">
        <f>ROUND(E349*H349,2)</f>
        <v>200702.04</v>
      </c>
      <c r="J349" s="237">
        <v>0</v>
      </c>
      <c r="K349" s="238">
        <f>ROUND(E349*J349,2)</f>
        <v>0</v>
      </c>
      <c r="L349" s="238">
        <v>21</v>
      </c>
      <c r="M349" s="238">
        <f>G349*(1+L349/100)</f>
        <v>242849.46840000001</v>
      </c>
      <c r="N349" s="238">
        <v>0</v>
      </c>
      <c r="O349" s="238">
        <f>ROUND(E349*N349,2)</f>
        <v>0</v>
      </c>
      <c r="P349" s="238">
        <v>0</v>
      </c>
      <c r="Q349" s="238">
        <f>ROUND(E349*P349,2)</f>
        <v>0</v>
      </c>
      <c r="R349" s="238"/>
      <c r="S349" s="238" t="s">
        <v>264</v>
      </c>
      <c r="T349" s="239" t="s">
        <v>238</v>
      </c>
      <c r="U349" s="222">
        <v>0</v>
      </c>
      <c r="V349" s="222">
        <f>ROUND(E349*U349,2)</f>
        <v>0</v>
      </c>
      <c r="W349" s="222"/>
      <c r="X349" s="222" t="s">
        <v>376</v>
      </c>
      <c r="Y349" s="213"/>
      <c r="Z349" s="213"/>
      <c r="AA349" s="213"/>
      <c r="AB349" s="213"/>
      <c r="AC349" s="213"/>
      <c r="AD349" s="213"/>
      <c r="AE349" s="213"/>
      <c r="AF349" s="213"/>
      <c r="AG349" s="213" t="s">
        <v>712</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x14ac:dyDescent="0.25">
      <c r="A350" s="220"/>
      <c r="B350" s="221"/>
      <c r="C350" s="246" t="s">
        <v>713</v>
      </c>
      <c r="D350" s="240"/>
      <c r="E350" s="240"/>
      <c r="F350" s="240"/>
      <c r="G350" s="240"/>
      <c r="H350" s="222"/>
      <c r="I350" s="222"/>
      <c r="J350" s="222"/>
      <c r="K350" s="222"/>
      <c r="L350" s="222"/>
      <c r="M350" s="222"/>
      <c r="N350" s="222"/>
      <c r="O350" s="222"/>
      <c r="P350" s="222"/>
      <c r="Q350" s="222"/>
      <c r="R350" s="222"/>
      <c r="S350" s="222"/>
      <c r="T350" s="222"/>
      <c r="U350" s="222"/>
      <c r="V350" s="222"/>
      <c r="W350" s="222"/>
      <c r="X350" s="222"/>
      <c r="Y350" s="213"/>
      <c r="Z350" s="213"/>
      <c r="AA350" s="213"/>
      <c r="AB350" s="213"/>
      <c r="AC350" s="213"/>
      <c r="AD350" s="213"/>
      <c r="AE350" s="213"/>
      <c r="AF350" s="213"/>
      <c r="AG350" s="213" t="s">
        <v>241</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x14ac:dyDescent="0.25">
      <c r="A351" s="220"/>
      <c r="B351" s="221"/>
      <c r="C351" s="267" t="s">
        <v>331</v>
      </c>
      <c r="D351" s="253"/>
      <c r="E351" s="254"/>
      <c r="F351" s="222"/>
      <c r="G351" s="222"/>
      <c r="H351" s="222"/>
      <c r="I351" s="222"/>
      <c r="J351" s="222"/>
      <c r="K351" s="222"/>
      <c r="L351" s="222"/>
      <c r="M351" s="222"/>
      <c r="N351" s="222"/>
      <c r="O351" s="222"/>
      <c r="P351" s="222"/>
      <c r="Q351" s="222"/>
      <c r="R351" s="222"/>
      <c r="S351" s="222"/>
      <c r="T351" s="222"/>
      <c r="U351" s="222"/>
      <c r="V351" s="222"/>
      <c r="W351" s="222"/>
      <c r="X351" s="222"/>
      <c r="Y351" s="213"/>
      <c r="Z351" s="213"/>
      <c r="AA351" s="213"/>
      <c r="AB351" s="213"/>
      <c r="AC351" s="213"/>
      <c r="AD351" s="213"/>
      <c r="AE351" s="213"/>
      <c r="AF351" s="213"/>
      <c r="AG351" s="213" t="s">
        <v>288</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5">
      <c r="A352" s="220"/>
      <c r="B352" s="221"/>
      <c r="C352" s="268" t="s">
        <v>714</v>
      </c>
      <c r="D352" s="253"/>
      <c r="E352" s="254">
        <v>6516.3</v>
      </c>
      <c r="F352" s="222"/>
      <c r="G352" s="222"/>
      <c r="H352" s="222"/>
      <c r="I352" s="222"/>
      <c r="J352" s="222"/>
      <c r="K352" s="222"/>
      <c r="L352" s="222"/>
      <c r="M352" s="222"/>
      <c r="N352" s="222"/>
      <c r="O352" s="222"/>
      <c r="P352" s="222"/>
      <c r="Q352" s="222"/>
      <c r="R352" s="222"/>
      <c r="S352" s="222"/>
      <c r="T352" s="222"/>
      <c r="U352" s="222"/>
      <c r="V352" s="222"/>
      <c r="W352" s="222"/>
      <c r="X352" s="222"/>
      <c r="Y352" s="213"/>
      <c r="Z352" s="213"/>
      <c r="AA352" s="213"/>
      <c r="AB352" s="213"/>
      <c r="AC352" s="213"/>
      <c r="AD352" s="213"/>
      <c r="AE352" s="213"/>
      <c r="AF352" s="213"/>
      <c r="AG352" s="213" t="s">
        <v>288</v>
      </c>
      <c r="AH352" s="213">
        <v>2</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x14ac:dyDescent="0.25">
      <c r="A353" s="220"/>
      <c r="B353" s="221"/>
      <c r="C353" s="269" t="s">
        <v>336</v>
      </c>
      <c r="D353" s="255"/>
      <c r="E353" s="256">
        <v>6516.3</v>
      </c>
      <c r="F353" s="222"/>
      <c r="G353" s="222"/>
      <c r="H353" s="222"/>
      <c r="I353" s="222"/>
      <c r="J353" s="222"/>
      <c r="K353" s="222"/>
      <c r="L353" s="222"/>
      <c r="M353" s="222"/>
      <c r="N353" s="222"/>
      <c r="O353" s="222"/>
      <c r="P353" s="222"/>
      <c r="Q353" s="222"/>
      <c r="R353" s="222"/>
      <c r="S353" s="222"/>
      <c r="T353" s="222"/>
      <c r="U353" s="222"/>
      <c r="V353" s="222"/>
      <c r="W353" s="222"/>
      <c r="X353" s="222"/>
      <c r="Y353" s="213"/>
      <c r="Z353" s="213"/>
      <c r="AA353" s="213"/>
      <c r="AB353" s="213"/>
      <c r="AC353" s="213"/>
      <c r="AD353" s="213"/>
      <c r="AE353" s="213"/>
      <c r="AF353" s="213"/>
      <c r="AG353" s="213" t="s">
        <v>288</v>
      </c>
      <c r="AH353" s="213">
        <v>3</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x14ac:dyDescent="0.25">
      <c r="A354" s="220"/>
      <c r="B354" s="221"/>
      <c r="C354" s="267" t="s">
        <v>337</v>
      </c>
      <c r="D354" s="253"/>
      <c r="E354" s="254"/>
      <c r="F354" s="222"/>
      <c r="G354" s="222"/>
      <c r="H354" s="222"/>
      <c r="I354" s="222"/>
      <c r="J354" s="222"/>
      <c r="K354" s="222"/>
      <c r="L354" s="222"/>
      <c r="M354" s="222"/>
      <c r="N354" s="222"/>
      <c r="O354" s="222"/>
      <c r="P354" s="222"/>
      <c r="Q354" s="222"/>
      <c r="R354" s="222"/>
      <c r="S354" s="222"/>
      <c r="T354" s="222"/>
      <c r="U354" s="222"/>
      <c r="V354" s="222"/>
      <c r="W354" s="222"/>
      <c r="X354" s="222"/>
      <c r="Y354" s="213"/>
      <c r="Z354" s="213"/>
      <c r="AA354" s="213"/>
      <c r="AB354" s="213"/>
      <c r="AC354" s="213"/>
      <c r="AD354" s="213"/>
      <c r="AE354" s="213"/>
      <c r="AF354" s="213"/>
      <c r="AG354" s="213" t="s">
        <v>288</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x14ac:dyDescent="0.25">
      <c r="A355" s="220"/>
      <c r="B355" s="221"/>
      <c r="C355" s="266" t="s">
        <v>715</v>
      </c>
      <c r="D355" s="251"/>
      <c r="E355" s="252">
        <v>7167.93</v>
      </c>
      <c r="F355" s="222"/>
      <c r="G355" s="222"/>
      <c r="H355" s="222"/>
      <c r="I355" s="222"/>
      <c r="J355" s="222"/>
      <c r="K355" s="222"/>
      <c r="L355" s="222"/>
      <c r="M355" s="222"/>
      <c r="N355" s="222"/>
      <c r="O355" s="222"/>
      <c r="P355" s="222"/>
      <c r="Q355" s="222"/>
      <c r="R355" s="222"/>
      <c r="S355" s="222"/>
      <c r="T355" s="222"/>
      <c r="U355" s="222"/>
      <c r="V355" s="222"/>
      <c r="W355" s="222"/>
      <c r="X355" s="222"/>
      <c r="Y355" s="213"/>
      <c r="Z355" s="213"/>
      <c r="AA355" s="213"/>
      <c r="AB355" s="213"/>
      <c r="AC355" s="213"/>
      <c r="AD355" s="213"/>
      <c r="AE355" s="213"/>
      <c r="AF355" s="213"/>
      <c r="AG355" s="213" t="s">
        <v>288</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x14ac:dyDescent="0.25">
      <c r="A356" s="3"/>
      <c r="B356" s="4"/>
      <c r="C356" s="248"/>
      <c r="D356" s="6"/>
      <c r="E356" s="3"/>
      <c r="F356" s="3"/>
      <c r="G356" s="3"/>
      <c r="H356" s="3"/>
      <c r="I356" s="3"/>
      <c r="J356" s="3"/>
      <c r="K356" s="3"/>
      <c r="L356" s="3"/>
      <c r="M356" s="3"/>
      <c r="N356" s="3"/>
      <c r="O356" s="3"/>
      <c r="P356" s="3"/>
      <c r="Q356" s="3"/>
      <c r="R356" s="3"/>
      <c r="S356" s="3"/>
      <c r="T356" s="3"/>
      <c r="U356" s="3"/>
      <c r="V356" s="3"/>
      <c r="W356" s="3"/>
      <c r="X356" s="3"/>
      <c r="AE356">
        <v>15</v>
      </c>
      <c r="AF356">
        <v>21</v>
      </c>
      <c r="AG356" t="s">
        <v>219</v>
      </c>
    </row>
    <row r="357" spans="1:60" x14ac:dyDescent="0.25">
      <c r="A357" s="216"/>
      <c r="B357" s="217" t="s">
        <v>29</v>
      </c>
      <c r="C357" s="249"/>
      <c r="D357" s="218"/>
      <c r="E357" s="219"/>
      <c r="F357" s="219"/>
      <c r="G357" s="243">
        <f>G8+G47+G73+G136+G170+G178+G203+G213+G215+G223+G226+G244+G268+G287+G300+G319</f>
        <v>2566242.66</v>
      </c>
      <c r="H357" s="3"/>
      <c r="I357" s="3"/>
      <c r="J357" s="3"/>
      <c r="K357" s="3"/>
      <c r="L357" s="3"/>
      <c r="M357" s="3"/>
      <c r="N357" s="3"/>
      <c r="O357" s="3"/>
      <c r="P357" s="3"/>
      <c r="Q357" s="3"/>
      <c r="R357" s="3"/>
      <c r="S357" s="3"/>
      <c r="T357" s="3"/>
      <c r="U357" s="3"/>
      <c r="V357" s="3"/>
      <c r="W357" s="3"/>
      <c r="X357" s="3"/>
      <c r="AE357">
        <f>SUMIF(L7:L355,AE356,G7:G355)</f>
        <v>0</v>
      </c>
      <c r="AF357">
        <f>SUMIF(L7:L355,AF356,G7:G355)</f>
        <v>2566242.6599999997</v>
      </c>
      <c r="AG357" t="s">
        <v>274</v>
      </c>
    </row>
    <row r="358" spans="1:60" x14ac:dyDescent="0.25">
      <c r="A358" s="271" t="s">
        <v>716</v>
      </c>
      <c r="B358" s="271"/>
      <c r="C358" s="248"/>
      <c r="D358" s="6"/>
      <c r="E358" s="3"/>
      <c r="F358" s="3"/>
      <c r="G358" s="3"/>
      <c r="H358" s="3"/>
      <c r="I358" s="3"/>
      <c r="J358" s="3"/>
      <c r="K358" s="3"/>
      <c r="L358" s="3"/>
      <c r="M358" s="3"/>
      <c r="N358" s="3"/>
      <c r="O358" s="3"/>
      <c r="P358" s="3"/>
      <c r="Q358" s="3"/>
      <c r="R358" s="3"/>
      <c r="S358" s="3"/>
      <c r="T358" s="3"/>
      <c r="U358" s="3"/>
      <c r="V358" s="3"/>
      <c r="W358" s="3"/>
      <c r="X358" s="3"/>
    </row>
    <row r="359" spans="1:60" x14ac:dyDescent="0.25">
      <c r="A359" s="3"/>
      <c r="B359" s="4" t="s">
        <v>717</v>
      </c>
      <c r="C359" s="248" t="s">
        <v>718</v>
      </c>
      <c r="D359" s="6"/>
      <c r="E359" s="3"/>
      <c r="F359" s="3"/>
      <c r="G359" s="3"/>
      <c r="H359" s="3"/>
      <c r="I359" s="3"/>
      <c r="J359" s="3"/>
      <c r="K359" s="3"/>
      <c r="L359" s="3"/>
      <c r="M359" s="3"/>
      <c r="N359" s="3"/>
      <c r="O359" s="3"/>
      <c r="P359" s="3"/>
      <c r="Q359" s="3"/>
      <c r="R359" s="3"/>
      <c r="S359" s="3"/>
      <c r="T359" s="3"/>
      <c r="U359" s="3"/>
      <c r="V359" s="3"/>
      <c r="W359" s="3"/>
      <c r="X359" s="3"/>
      <c r="AG359" t="s">
        <v>719</v>
      </c>
    </row>
    <row r="360" spans="1:60" x14ac:dyDescent="0.25">
      <c r="A360" s="3"/>
      <c r="B360" s="4" t="s">
        <v>720</v>
      </c>
      <c r="C360" s="248" t="s">
        <v>721</v>
      </c>
      <c r="D360" s="6"/>
      <c r="E360" s="3"/>
      <c r="F360" s="3"/>
      <c r="G360" s="3"/>
      <c r="H360" s="3"/>
      <c r="I360" s="3"/>
      <c r="J360" s="3"/>
      <c r="K360" s="3"/>
      <c r="L360" s="3"/>
      <c r="M360" s="3"/>
      <c r="N360" s="3"/>
      <c r="O360" s="3"/>
      <c r="P360" s="3"/>
      <c r="Q360" s="3"/>
      <c r="R360" s="3"/>
      <c r="S360" s="3"/>
      <c r="T360" s="3"/>
      <c r="U360" s="3"/>
      <c r="V360" s="3"/>
      <c r="W360" s="3"/>
      <c r="X360" s="3"/>
      <c r="AG360" t="s">
        <v>722</v>
      </c>
    </row>
    <row r="361" spans="1:60" x14ac:dyDescent="0.25">
      <c r="A361" s="3"/>
      <c r="B361" s="4"/>
      <c r="C361" s="248" t="s">
        <v>677</v>
      </c>
      <c r="D361" s="6"/>
      <c r="E361" s="3"/>
      <c r="F361" s="3"/>
      <c r="G361" s="3"/>
      <c r="H361" s="3"/>
      <c r="I361" s="3"/>
      <c r="J361" s="3"/>
      <c r="K361" s="3"/>
      <c r="L361" s="3"/>
      <c r="M361" s="3"/>
      <c r="N361" s="3"/>
      <c r="O361" s="3"/>
      <c r="P361" s="3"/>
      <c r="Q361" s="3"/>
      <c r="R361" s="3"/>
      <c r="S361" s="3"/>
      <c r="T361" s="3"/>
      <c r="U361" s="3"/>
      <c r="V361" s="3"/>
      <c r="W361" s="3"/>
      <c r="X361" s="3"/>
      <c r="AG361" t="s">
        <v>723</v>
      </c>
    </row>
    <row r="362" spans="1:60" x14ac:dyDescent="0.25">
      <c r="A362" s="3"/>
      <c r="B362" s="4"/>
      <c r="C362" s="248"/>
      <c r="D362" s="6"/>
      <c r="E362" s="3"/>
      <c r="F362" s="3"/>
      <c r="G362" s="3"/>
      <c r="H362" s="3"/>
      <c r="I362" s="3"/>
      <c r="J362" s="3"/>
      <c r="K362" s="3"/>
      <c r="L362" s="3"/>
      <c r="M362" s="3"/>
      <c r="N362" s="3"/>
      <c r="O362" s="3"/>
      <c r="P362" s="3"/>
      <c r="Q362" s="3"/>
      <c r="R362" s="3"/>
      <c r="S362" s="3"/>
      <c r="T362" s="3"/>
      <c r="U362" s="3"/>
      <c r="V362" s="3"/>
      <c r="W362" s="3"/>
      <c r="X362" s="3"/>
    </row>
    <row r="363" spans="1:60" x14ac:dyDescent="0.25">
      <c r="C363" s="250"/>
      <c r="D363" s="10"/>
      <c r="AG363" t="s">
        <v>276</v>
      </c>
    </row>
    <row r="364" spans="1:60" x14ac:dyDescent="0.25">
      <c r="D364" s="10"/>
    </row>
    <row r="365" spans="1:60" x14ac:dyDescent="0.25">
      <c r="D365" s="10"/>
    </row>
    <row r="366" spans="1:60" x14ac:dyDescent="0.25">
      <c r="D366" s="10"/>
    </row>
    <row r="367" spans="1:60" x14ac:dyDescent="0.25">
      <c r="D367" s="10"/>
    </row>
    <row r="368" spans="1:60"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jUo1xn9o/HZIEbBVpf+gJ/QgLjtkaofP+eAzX/kOBsNPaf2yOrCaXiJcoAmtAlXI0kG6kCqubtr4ESVAdgu7A==" saltValue="DqcyLI/E5/T39Sfk2Z4law==" spinCount="100000" sheet="1"/>
  <mergeCells count="155">
    <mergeCell ref="C350:G350"/>
    <mergeCell ref="C341:G341"/>
    <mergeCell ref="C342:G342"/>
    <mergeCell ref="C344:G344"/>
    <mergeCell ref="C345:G345"/>
    <mergeCell ref="C346:G346"/>
    <mergeCell ref="C348:G348"/>
    <mergeCell ref="C333:G333"/>
    <mergeCell ref="C334:G334"/>
    <mergeCell ref="C336:G336"/>
    <mergeCell ref="C337:G337"/>
    <mergeCell ref="C338:G338"/>
    <mergeCell ref="C340:G340"/>
    <mergeCell ref="C321:G321"/>
    <mergeCell ref="C322:G322"/>
    <mergeCell ref="C325:G325"/>
    <mergeCell ref="C329:G329"/>
    <mergeCell ref="C330:G330"/>
    <mergeCell ref="C332:G332"/>
    <mergeCell ref="C299:G299"/>
    <mergeCell ref="C302:G302"/>
    <mergeCell ref="C303:G303"/>
    <mergeCell ref="C306:G306"/>
    <mergeCell ref="C311:G311"/>
    <mergeCell ref="C318:G318"/>
    <mergeCell ref="C283:G283"/>
    <mergeCell ref="C286:G286"/>
    <mergeCell ref="C289:G289"/>
    <mergeCell ref="C292:G292"/>
    <mergeCell ref="C293:G293"/>
    <mergeCell ref="C296:G296"/>
    <mergeCell ref="C277:G277"/>
    <mergeCell ref="C278:G278"/>
    <mergeCell ref="C279:G279"/>
    <mergeCell ref="C280:G280"/>
    <mergeCell ref="C281:G281"/>
    <mergeCell ref="C282:G282"/>
    <mergeCell ref="C261:G261"/>
    <mergeCell ref="C267:G267"/>
    <mergeCell ref="C270:G270"/>
    <mergeCell ref="C273:G273"/>
    <mergeCell ref="C274:G274"/>
    <mergeCell ref="C276:G276"/>
    <mergeCell ref="C250:G250"/>
    <mergeCell ref="C251:G251"/>
    <mergeCell ref="C252:G252"/>
    <mergeCell ref="C255:G255"/>
    <mergeCell ref="C257:G257"/>
    <mergeCell ref="C259:G259"/>
    <mergeCell ref="C238:G238"/>
    <mergeCell ref="C241:G241"/>
    <mergeCell ref="C243:G243"/>
    <mergeCell ref="C246:G246"/>
    <mergeCell ref="C247:G247"/>
    <mergeCell ref="C248:G248"/>
    <mergeCell ref="C222:G222"/>
    <mergeCell ref="C228:G228"/>
    <mergeCell ref="C229:G229"/>
    <mergeCell ref="C230:G230"/>
    <mergeCell ref="C233:G233"/>
    <mergeCell ref="C236:G236"/>
    <mergeCell ref="C202:G202"/>
    <mergeCell ref="C205:G205"/>
    <mergeCell ref="C206:G206"/>
    <mergeCell ref="C209:G209"/>
    <mergeCell ref="C212:G212"/>
    <mergeCell ref="C217:G217"/>
    <mergeCell ref="C196:G196"/>
    <mergeCell ref="C197:G197"/>
    <mergeCell ref="C198:G198"/>
    <mergeCell ref="C199:G199"/>
    <mergeCell ref="C200:G200"/>
    <mergeCell ref="C201:G201"/>
    <mergeCell ref="C190:G190"/>
    <mergeCell ref="C191:G191"/>
    <mergeCell ref="C192:G192"/>
    <mergeCell ref="C193:G193"/>
    <mergeCell ref="C194:G194"/>
    <mergeCell ref="C195:G195"/>
    <mergeCell ref="C173:G173"/>
    <mergeCell ref="C174:G174"/>
    <mergeCell ref="C180:G180"/>
    <mergeCell ref="C186:G186"/>
    <mergeCell ref="C187:G187"/>
    <mergeCell ref="C188:G188"/>
    <mergeCell ref="C158:G158"/>
    <mergeCell ref="C159:G159"/>
    <mergeCell ref="C162:G162"/>
    <mergeCell ref="C167:G167"/>
    <mergeCell ref="C168:G168"/>
    <mergeCell ref="C172:G172"/>
    <mergeCell ref="C146:G146"/>
    <mergeCell ref="C147:G147"/>
    <mergeCell ref="C150:G150"/>
    <mergeCell ref="C151:G151"/>
    <mergeCell ref="C154:G154"/>
    <mergeCell ref="C155:G155"/>
    <mergeCell ref="C122:G122"/>
    <mergeCell ref="C123:G123"/>
    <mergeCell ref="C138:G138"/>
    <mergeCell ref="C139:G139"/>
    <mergeCell ref="C142:G142"/>
    <mergeCell ref="C143:G143"/>
    <mergeCell ref="C97:G97"/>
    <mergeCell ref="C105:G105"/>
    <mergeCell ref="C106:G106"/>
    <mergeCell ref="C109:G109"/>
    <mergeCell ref="C110:G110"/>
    <mergeCell ref="C111:G111"/>
    <mergeCell ref="C88:G88"/>
    <mergeCell ref="C89:G89"/>
    <mergeCell ref="C92:G92"/>
    <mergeCell ref="C93:G93"/>
    <mergeCell ref="C95:G95"/>
    <mergeCell ref="C96:G96"/>
    <mergeCell ref="C75:G75"/>
    <mergeCell ref="C76:G76"/>
    <mergeCell ref="C79:G79"/>
    <mergeCell ref="C80:G80"/>
    <mergeCell ref="C84:G84"/>
    <mergeCell ref="C85:G85"/>
    <mergeCell ref="C61:G61"/>
    <mergeCell ref="C64:G64"/>
    <mergeCell ref="C67:G67"/>
    <mergeCell ref="C68:G68"/>
    <mergeCell ref="C69:G69"/>
    <mergeCell ref="C72:G72"/>
    <mergeCell ref="C49:G49"/>
    <mergeCell ref="C52:G52"/>
    <mergeCell ref="C53:G53"/>
    <mergeCell ref="C56:G56"/>
    <mergeCell ref="C57:G57"/>
    <mergeCell ref="C60:G60"/>
    <mergeCell ref="C32:G32"/>
    <mergeCell ref="C33:G33"/>
    <mergeCell ref="C36:G36"/>
    <mergeCell ref="C37:G37"/>
    <mergeCell ref="C40:G40"/>
    <mergeCell ref="C41:G41"/>
    <mergeCell ref="C20:G20"/>
    <mergeCell ref="C21:G21"/>
    <mergeCell ref="C22:G22"/>
    <mergeCell ref="C26:G26"/>
    <mergeCell ref="C27:G27"/>
    <mergeCell ref="C28:G28"/>
    <mergeCell ref="A1:G1"/>
    <mergeCell ref="C2:G2"/>
    <mergeCell ref="C3:G3"/>
    <mergeCell ref="C4:G4"/>
    <mergeCell ref="A358:B358"/>
    <mergeCell ref="C10:G10"/>
    <mergeCell ref="C11:G11"/>
    <mergeCell ref="C14:G14"/>
    <mergeCell ref="C16:G16"/>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514A-71D8-462C-BD1C-9D2C5513F25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64</v>
      </c>
      <c r="C3" s="202" t="s">
        <v>65</v>
      </c>
      <c r="D3" s="200"/>
      <c r="E3" s="200"/>
      <c r="F3" s="200"/>
      <c r="G3" s="201"/>
      <c r="AC3" s="178" t="s">
        <v>206</v>
      </c>
      <c r="AG3" t="s">
        <v>209</v>
      </c>
    </row>
    <row r="4" spans="1:60" ht="25.05" customHeight="1" x14ac:dyDescent="0.25">
      <c r="A4" s="203" t="s">
        <v>9</v>
      </c>
      <c r="B4" s="204" t="s">
        <v>67</v>
      </c>
      <c r="C4" s="205" t="s">
        <v>68</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191</v>
      </c>
      <c r="C8" s="244" t="s">
        <v>192</v>
      </c>
      <c r="D8" s="229"/>
      <c r="E8" s="230"/>
      <c r="F8" s="231"/>
      <c r="G8" s="231">
        <f>SUMIF(AG9:AG29,"&lt;&gt;NOR",G9:G29)</f>
        <v>64715.899999999994</v>
      </c>
      <c r="H8" s="231"/>
      <c r="I8" s="231">
        <f>SUM(I9:I29)</f>
        <v>7300.7999999999993</v>
      </c>
      <c r="J8" s="231"/>
      <c r="K8" s="231">
        <f>SUM(K9:K29)</f>
        <v>57415.1</v>
      </c>
      <c r="L8" s="231"/>
      <c r="M8" s="231">
        <f>SUM(M9:M29)</f>
        <v>78306.238999999972</v>
      </c>
      <c r="N8" s="231"/>
      <c r="O8" s="231">
        <f>SUM(O9:O29)</f>
        <v>0</v>
      </c>
      <c r="P8" s="231"/>
      <c r="Q8" s="231">
        <f>SUM(Q9:Q29)</f>
        <v>0</v>
      </c>
      <c r="R8" s="231"/>
      <c r="S8" s="231"/>
      <c r="T8" s="232"/>
      <c r="U8" s="226"/>
      <c r="V8" s="226">
        <f>SUM(V9:V29)</f>
        <v>121.52000000000001</v>
      </c>
      <c r="W8" s="226"/>
      <c r="X8" s="226"/>
      <c r="AG8" t="s">
        <v>233</v>
      </c>
    </row>
    <row r="9" spans="1:60" ht="20.399999999999999" outlineLevel="1" x14ac:dyDescent="0.25">
      <c r="A9" s="258">
        <v>1</v>
      </c>
      <c r="B9" s="259" t="s">
        <v>724</v>
      </c>
      <c r="C9" s="270" t="s">
        <v>725</v>
      </c>
      <c r="D9" s="260" t="s">
        <v>438</v>
      </c>
      <c r="E9" s="261">
        <v>20</v>
      </c>
      <c r="F9" s="262">
        <v>75.2</v>
      </c>
      <c r="G9" s="263">
        <f>ROUND(E9*F9,2)</f>
        <v>1504</v>
      </c>
      <c r="H9" s="262">
        <v>0</v>
      </c>
      <c r="I9" s="263">
        <f>ROUND(E9*H9,2)</f>
        <v>0</v>
      </c>
      <c r="J9" s="262">
        <v>75.2</v>
      </c>
      <c r="K9" s="263">
        <f>ROUND(E9*J9,2)</f>
        <v>1504</v>
      </c>
      <c r="L9" s="263">
        <v>21</v>
      </c>
      <c r="M9" s="263">
        <f>G9*(1+L9/100)</f>
        <v>1819.84</v>
      </c>
      <c r="N9" s="263">
        <v>0</v>
      </c>
      <c r="O9" s="263">
        <f>ROUND(E9*N9,2)</f>
        <v>0</v>
      </c>
      <c r="P9" s="263">
        <v>0</v>
      </c>
      <c r="Q9" s="263">
        <f>ROUND(E9*P9,2)</f>
        <v>0</v>
      </c>
      <c r="R9" s="263" t="s">
        <v>191</v>
      </c>
      <c r="S9" s="263" t="s">
        <v>237</v>
      </c>
      <c r="T9" s="264" t="s">
        <v>282</v>
      </c>
      <c r="U9" s="222">
        <v>0.16</v>
      </c>
      <c r="V9" s="222">
        <f>ROUND(E9*U9,2)</f>
        <v>3.2</v>
      </c>
      <c r="W9" s="222"/>
      <c r="X9" s="222" t="s">
        <v>265</v>
      </c>
      <c r="Y9" s="213"/>
      <c r="Z9" s="213"/>
      <c r="AA9" s="213"/>
      <c r="AB9" s="213"/>
      <c r="AC9" s="213"/>
      <c r="AD9" s="213"/>
      <c r="AE9" s="213"/>
      <c r="AF9" s="213"/>
      <c r="AG9" s="213" t="s">
        <v>726</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0.399999999999999" outlineLevel="1" x14ac:dyDescent="0.25">
      <c r="A10" s="258">
        <v>2</v>
      </c>
      <c r="B10" s="259" t="s">
        <v>727</v>
      </c>
      <c r="C10" s="270" t="s">
        <v>728</v>
      </c>
      <c r="D10" s="260" t="s">
        <v>438</v>
      </c>
      <c r="E10" s="261">
        <v>160</v>
      </c>
      <c r="F10" s="262">
        <v>233.5</v>
      </c>
      <c r="G10" s="263">
        <f>ROUND(E10*F10,2)</f>
        <v>37360</v>
      </c>
      <c r="H10" s="262">
        <v>0</v>
      </c>
      <c r="I10" s="263">
        <f>ROUND(E10*H10,2)</f>
        <v>0</v>
      </c>
      <c r="J10" s="262">
        <v>233.5</v>
      </c>
      <c r="K10" s="263">
        <f>ROUND(E10*J10,2)</f>
        <v>37360</v>
      </c>
      <c r="L10" s="263">
        <v>21</v>
      </c>
      <c r="M10" s="263">
        <f>G10*(1+L10/100)</f>
        <v>45205.599999999999</v>
      </c>
      <c r="N10" s="263">
        <v>0</v>
      </c>
      <c r="O10" s="263">
        <f>ROUND(E10*N10,2)</f>
        <v>0</v>
      </c>
      <c r="P10" s="263">
        <v>0</v>
      </c>
      <c r="Q10" s="263">
        <f>ROUND(E10*P10,2)</f>
        <v>0</v>
      </c>
      <c r="R10" s="263" t="s">
        <v>191</v>
      </c>
      <c r="S10" s="263" t="s">
        <v>237</v>
      </c>
      <c r="T10" s="264" t="s">
        <v>282</v>
      </c>
      <c r="U10" s="222">
        <v>0.49717</v>
      </c>
      <c r="V10" s="222">
        <f>ROUND(E10*U10,2)</f>
        <v>79.55</v>
      </c>
      <c r="W10" s="222"/>
      <c r="X10" s="222" t="s">
        <v>265</v>
      </c>
      <c r="Y10" s="213"/>
      <c r="Z10" s="213"/>
      <c r="AA10" s="213"/>
      <c r="AB10" s="213"/>
      <c r="AC10" s="213"/>
      <c r="AD10" s="213"/>
      <c r="AE10" s="213"/>
      <c r="AF10" s="213"/>
      <c r="AG10" s="213" t="s">
        <v>726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5">
      <c r="A11" s="258">
        <v>3</v>
      </c>
      <c r="B11" s="259" t="s">
        <v>729</v>
      </c>
      <c r="C11" s="270" t="s">
        <v>730</v>
      </c>
      <c r="D11" s="260" t="s">
        <v>375</v>
      </c>
      <c r="E11" s="261">
        <v>48</v>
      </c>
      <c r="F11" s="262">
        <v>114.5</v>
      </c>
      <c r="G11" s="263">
        <f>ROUND(E11*F11,2)</f>
        <v>5496</v>
      </c>
      <c r="H11" s="262">
        <v>0</v>
      </c>
      <c r="I11" s="263">
        <f>ROUND(E11*H11,2)</f>
        <v>0</v>
      </c>
      <c r="J11" s="262">
        <v>114.5</v>
      </c>
      <c r="K11" s="263">
        <f>ROUND(E11*J11,2)</f>
        <v>5496</v>
      </c>
      <c r="L11" s="263">
        <v>21</v>
      </c>
      <c r="M11" s="263">
        <f>G11*(1+L11/100)</f>
        <v>6650.16</v>
      </c>
      <c r="N11" s="263">
        <v>0</v>
      </c>
      <c r="O11" s="263">
        <f>ROUND(E11*N11,2)</f>
        <v>0</v>
      </c>
      <c r="P11" s="263">
        <v>0</v>
      </c>
      <c r="Q11" s="263">
        <f>ROUND(E11*P11,2)</f>
        <v>0</v>
      </c>
      <c r="R11" s="263" t="s">
        <v>191</v>
      </c>
      <c r="S11" s="263" t="s">
        <v>237</v>
      </c>
      <c r="T11" s="264" t="s">
        <v>282</v>
      </c>
      <c r="U11" s="222">
        <v>0.24399999999999999</v>
      </c>
      <c r="V11" s="222">
        <f>ROUND(E11*U11,2)</f>
        <v>11.71</v>
      </c>
      <c r="W11" s="222"/>
      <c r="X11" s="222" t="s">
        <v>265</v>
      </c>
      <c r="Y11" s="213"/>
      <c r="Z11" s="213"/>
      <c r="AA11" s="213"/>
      <c r="AB11" s="213"/>
      <c r="AC11" s="213"/>
      <c r="AD11" s="213"/>
      <c r="AE11" s="213"/>
      <c r="AF11" s="213"/>
      <c r="AG11" s="213" t="s">
        <v>726</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58">
        <v>4</v>
      </c>
      <c r="B12" s="259" t="s">
        <v>731</v>
      </c>
      <c r="C12" s="270" t="s">
        <v>732</v>
      </c>
      <c r="D12" s="260" t="s">
        <v>375</v>
      </c>
      <c r="E12" s="261">
        <v>9</v>
      </c>
      <c r="F12" s="262">
        <v>165.5</v>
      </c>
      <c r="G12" s="263">
        <f>ROUND(E12*F12,2)</f>
        <v>1489.5</v>
      </c>
      <c r="H12" s="262">
        <v>0</v>
      </c>
      <c r="I12" s="263">
        <f>ROUND(E12*H12,2)</f>
        <v>0</v>
      </c>
      <c r="J12" s="262">
        <v>165.5</v>
      </c>
      <c r="K12" s="263">
        <f>ROUND(E12*J12,2)</f>
        <v>1489.5</v>
      </c>
      <c r="L12" s="263">
        <v>21</v>
      </c>
      <c r="M12" s="263">
        <f>G12*(1+L12/100)</f>
        <v>1802.2949999999998</v>
      </c>
      <c r="N12" s="263">
        <v>0</v>
      </c>
      <c r="O12" s="263">
        <f>ROUND(E12*N12,2)</f>
        <v>0</v>
      </c>
      <c r="P12" s="263">
        <v>0</v>
      </c>
      <c r="Q12" s="263">
        <f>ROUND(E12*P12,2)</f>
        <v>0</v>
      </c>
      <c r="R12" s="263" t="s">
        <v>191</v>
      </c>
      <c r="S12" s="263" t="s">
        <v>237</v>
      </c>
      <c r="T12" s="264" t="s">
        <v>282</v>
      </c>
      <c r="U12" s="222">
        <v>0.35216999999999998</v>
      </c>
      <c r="V12" s="222">
        <f>ROUND(E12*U12,2)</f>
        <v>3.17</v>
      </c>
      <c r="W12" s="222"/>
      <c r="X12" s="222" t="s">
        <v>265</v>
      </c>
      <c r="Y12" s="213"/>
      <c r="Z12" s="213"/>
      <c r="AA12" s="213"/>
      <c r="AB12" s="213"/>
      <c r="AC12" s="213"/>
      <c r="AD12" s="213"/>
      <c r="AE12" s="213"/>
      <c r="AF12" s="213"/>
      <c r="AG12" s="213" t="s">
        <v>726</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5">
      <c r="A13" s="258">
        <v>5</v>
      </c>
      <c r="B13" s="259" t="s">
        <v>733</v>
      </c>
      <c r="C13" s="270" t="s">
        <v>734</v>
      </c>
      <c r="D13" s="260" t="s">
        <v>375</v>
      </c>
      <c r="E13" s="261">
        <v>6</v>
      </c>
      <c r="F13" s="262">
        <v>409</v>
      </c>
      <c r="G13" s="263">
        <f>ROUND(E13*F13,2)</f>
        <v>2454</v>
      </c>
      <c r="H13" s="262">
        <v>0</v>
      </c>
      <c r="I13" s="263">
        <f>ROUND(E13*H13,2)</f>
        <v>0</v>
      </c>
      <c r="J13" s="262">
        <v>409</v>
      </c>
      <c r="K13" s="263">
        <f>ROUND(E13*J13,2)</f>
        <v>2454</v>
      </c>
      <c r="L13" s="263">
        <v>21</v>
      </c>
      <c r="M13" s="263">
        <f>G13*(1+L13/100)</f>
        <v>2969.3399999999997</v>
      </c>
      <c r="N13" s="263">
        <v>0</v>
      </c>
      <c r="O13" s="263">
        <f>ROUND(E13*N13,2)</f>
        <v>0</v>
      </c>
      <c r="P13" s="263">
        <v>0</v>
      </c>
      <c r="Q13" s="263">
        <f>ROUND(E13*P13,2)</f>
        <v>0</v>
      </c>
      <c r="R13" s="263" t="s">
        <v>191</v>
      </c>
      <c r="S13" s="263" t="s">
        <v>237</v>
      </c>
      <c r="T13" s="264" t="s">
        <v>282</v>
      </c>
      <c r="U13" s="222">
        <v>0.871</v>
      </c>
      <c r="V13" s="222">
        <f>ROUND(E13*U13,2)</f>
        <v>5.23</v>
      </c>
      <c r="W13" s="222"/>
      <c r="X13" s="222" t="s">
        <v>265</v>
      </c>
      <c r="Y13" s="213"/>
      <c r="Z13" s="213"/>
      <c r="AA13" s="213"/>
      <c r="AB13" s="213"/>
      <c r="AC13" s="213"/>
      <c r="AD13" s="213"/>
      <c r="AE13" s="213"/>
      <c r="AF13" s="213"/>
      <c r="AG13" s="213" t="s">
        <v>726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58">
        <v>6</v>
      </c>
      <c r="B14" s="259" t="s">
        <v>735</v>
      </c>
      <c r="C14" s="270" t="s">
        <v>736</v>
      </c>
      <c r="D14" s="260" t="s">
        <v>375</v>
      </c>
      <c r="E14" s="261">
        <v>6</v>
      </c>
      <c r="F14" s="262">
        <v>51.7</v>
      </c>
      <c r="G14" s="263">
        <f>ROUND(E14*F14,2)</f>
        <v>310.2</v>
      </c>
      <c r="H14" s="262">
        <v>0</v>
      </c>
      <c r="I14" s="263">
        <f>ROUND(E14*H14,2)</f>
        <v>0</v>
      </c>
      <c r="J14" s="262">
        <v>51.7</v>
      </c>
      <c r="K14" s="263">
        <f>ROUND(E14*J14,2)</f>
        <v>310.2</v>
      </c>
      <c r="L14" s="263">
        <v>21</v>
      </c>
      <c r="M14" s="263">
        <f>G14*(1+L14/100)</f>
        <v>375.34199999999998</v>
      </c>
      <c r="N14" s="263">
        <v>0</v>
      </c>
      <c r="O14" s="263">
        <f>ROUND(E14*N14,2)</f>
        <v>0</v>
      </c>
      <c r="P14" s="263">
        <v>0</v>
      </c>
      <c r="Q14" s="263">
        <f>ROUND(E14*P14,2)</f>
        <v>0</v>
      </c>
      <c r="R14" s="263" t="s">
        <v>191</v>
      </c>
      <c r="S14" s="263" t="s">
        <v>237</v>
      </c>
      <c r="T14" s="264" t="s">
        <v>282</v>
      </c>
      <c r="U14" s="222">
        <v>0.11</v>
      </c>
      <c r="V14" s="222">
        <f>ROUND(E14*U14,2)</f>
        <v>0.66</v>
      </c>
      <c r="W14" s="222"/>
      <c r="X14" s="222" t="s">
        <v>265</v>
      </c>
      <c r="Y14" s="213"/>
      <c r="Z14" s="213"/>
      <c r="AA14" s="213"/>
      <c r="AB14" s="213"/>
      <c r="AC14" s="213"/>
      <c r="AD14" s="213"/>
      <c r="AE14" s="213"/>
      <c r="AF14" s="213"/>
      <c r="AG14" s="213" t="s">
        <v>726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58">
        <v>7</v>
      </c>
      <c r="B15" s="259" t="s">
        <v>261</v>
      </c>
      <c r="C15" s="270" t="s">
        <v>737</v>
      </c>
      <c r="D15" s="260" t="s">
        <v>375</v>
      </c>
      <c r="E15" s="261">
        <v>6</v>
      </c>
      <c r="F15" s="262">
        <v>56.9</v>
      </c>
      <c r="G15" s="263">
        <f>ROUND(E15*F15,2)</f>
        <v>341.4</v>
      </c>
      <c r="H15" s="262">
        <v>0</v>
      </c>
      <c r="I15" s="263">
        <f>ROUND(E15*H15,2)</f>
        <v>0</v>
      </c>
      <c r="J15" s="262">
        <v>56.9</v>
      </c>
      <c r="K15" s="263">
        <f>ROUND(E15*J15,2)</f>
        <v>341.4</v>
      </c>
      <c r="L15" s="263">
        <v>21</v>
      </c>
      <c r="M15" s="263">
        <f>G15*(1+L15/100)</f>
        <v>413.09399999999994</v>
      </c>
      <c r="N15" s="263">
        <v>0</v>
      </c>
      <c r="O15" s="263">
        <f>ROUND(E15*N15,2)</f>
        <v>0</v>
      </c>
      <c r="P15" s="263">
        <v>0</v>
      </c>
      <c r="Q15" s="263">
        <f>ROUND(E15*P15,2)</f>
        <v>0</v>
      </c>
      <c r="R15" s="263"/>
      <c r="S15" s="263" t="s">
        <v>264</v>
      </c>
      <c r="T15" s="264" t="s">
        <v>238</v>
      </c>
      <c r="U15" s="222">
        <v>0</v>
      </c>
      <c r="V15" s="222">
        <f>ROUND(E15*U15,2)</f>
        <v>0</v>
      </c>
      <c r="W15" s="222"/>
      <c r="X15" s="222" t="s">
        <v>265</v>
      </c>
      <c r="Y15" s="213"/>
      <c r="Z15" s="213"/>
      <c r="AA15" s="213"/>
      <c r="AB15" s="213"/>
      <c r="AC15" s="213"/>
      <c r="AD15" s="213"/>
      <c r="AE15" s="213"/>
      <c r="AF15" s="213"/>
      <c r="AG15" s="213" t="s">
        <v>726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58">
        <v>8</v>
      </c>
      <c r="B16" s="259" t="s">
        <v>738</v>
      </c>
      <c r="C16" s="270" t="s">
        <v>739</v>
      </c>
      <c r="D16" s="260" t="s">
        <v>740</v>
      </c>
      <c r="E16" s="261">
        <v>18</v>
      </c>
      <c r="F16" s="262">
        <v>470</v>
      </c>
      <c r="G16" s="263">
        <f>ROUND(E16*F16,2)</f>
        <v>8460</v>
      </c>
      <c r="H16" s="262">
        <v>0</v>
      </c>
      <c r="I16" s="263">
        <f>ROUND(E16*H16,2)</f>
        <v>0</v>
      </c>
      <c r="J16" s="262">
        <v>470</v>
      </c>
      <c r="K16" s="263">
        <f>ROUND(E16*J16,2)</f>
        <v>8460</v>
      </c>
      <c r="L16" s="263">
        <v>21</v>
      </c>
      <c r="M16" s="263">
        <f>G16*(1+L16/100)</f>
        <v>10236.6</v>
      </c>
      <c r="N16" s="263">
        <v>0</v>
      </c>
      <c r="O16" s="263">
        <f>ROUND(E16*N16,2)</f>
        <v>0</v>
      </c>
      <c r="P16" s="263">
        <v>0</v>
      </c>
      <c r="Q16" s="263">
        <f>ROUND(E16*P16,2)</f>
        <v>0</v>
      </c>
      <c r="R16" s="263" t="s">
        <v>741</v>
      </c>
      <c r="S16" s="263" t="s">
        <v>237</v>
      </c>
      <c r="T16" s="264" t="s">
        <v>282</v>
      </c>
      <c r="U16" s="222">
        <v>1</v>
      </c>
      <c r="V16" s="222">
        <f>ROUND(E16*U16,2)</f>
        <v>18</v>
      </c>
      <c r="W16" s="222"/>
      <c r="X16" s="222" t="s">
        <v>742</v>
      </c>
      <c r="Y16" s="213"/>
      <c r="Z16" s="213"/>
      <c r="AA16" s="213"/>
      <c r="AB16" s="213"/>
      <c r="AC16" s="213"/>
      <c r="AD16" s="213"/>
      <c r="AE16" s="213"/>
      <c r="AF16" s="213"/>
      <c r="AG16" s="213" t="s">
        <v>743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5">
      <c r="A17" s="233">
        <v>9</v>
      </c>
      <c r="B17" s="234" t="s">
        <v>744</v>
      </c>
      <c r="C17" s="245" t="s">
        <v>745</v>
      </c>
      <c r="D17" s="235" t="s">
        <v>685</v>
      </c>
      <c r="E17" s="236">
        <v>67.2</v>
      </c>
      <c r="F17" s="237">
        <v>37.5</v>
      </c>
      <c r="G17" s="238">
        <f>ROUND(E17*F17,2)</f>
        <v>2520</v>
      </c>
      <c r="H17" s="237">
        <v>37.5</v>
      </c>
      <c r="I17" s="238">
        <f>ROUND(E17*H17,2)</f>
        <v>2520</v>
      </c>
      <c r="J17" s="237">
        <v>0</v>
      </c>
      <c r="K17" s="238">
        <f>ROUND(E17*J17,2)</f>
        <v>0</v>
      </c>
      <c r="L17" s="238">
        <v>21</v>
      </c>
      <c r="M17" s="238">
        <f>G17*(1+L17/100)</f>
        <v>3049.2</v>
      </c>
      <c r="N17" s="238">
        <v>0</v>
      </c>
      <c r="O17" s="238">
        <f>ROUND(E17*N17,2)</f>
        <v>0</v>
      </c>
      <c r="P17" s="238">
        <v>0</v>
      </c>
      <c r="Q17" s="238">
        <f>ROUND(E17*P17,2)</f>
        <v>0</v>
      </c>
      <c r="R17" s="238" t="s">
        <v>407</v>
      </c>
      <c r="S17" s="238" t="s">
        <v>237</v>
      </c>
      <c r="T17" s="239" t="s">
        <v>282</v>
      </c>
      <c r="U17" s="222">
        <v>0</v>
      </c>
      <c r="V17" s="222">
        <f>ROUND(E17*U17,2)</f>
        <v>0</v>
      </c>
      <c r="W17" s="222"/>
      <c r="X17" s="222" t="s">
        <v>376</v>
      </c>
      <c r="Y17" s="213"/>
      <c r="Z17" s="213"/>
      <c r="AA17" s="213"/>
      <c r="AB17" s="213"/>
      <c r="AC17" s="213"/>
      <c r="AD17" s="213"/>
      <c r="AE17" s="213"/>
      <c r="AF17" s="213"/>
      <c r="AG17" s="213" t="s">
        <v>746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5">
      <c r="A18" s="220"/>
      <c r="B18" s="221"/>
      <c r="C18" s="246" t="s">
        <v>747</v>
      </c>
      <c r="D18" s="240"/>
      <c r="E18" s="240"/>
      <c r="F18" s="240"/>
      <c r="G18" s="240"/>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241</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33">
        <v>10</v>
      </c>
      <c r="B19" s="234" t="s">
        <v>748</v>
      </c>
      <c r="C19" s="245" t="s">
        <v>749</v>
      </c>
      <c r="D19" s="235" t="s">
        <v>685</v>
      </c>
      <c r="E19" s="236">
        <v>12.6</v>
      </c>
      <c r="F19" s="237">
        <v>37.5</v>
      </c>
      <c r="G19" s="238">
        <f>ROUND(E19*F19,2)</f>
        <v>472.5</v>
      </c>
      <c r="H19" s="237">
        <v>37.5</v>
      </c>
      <c r="I19" s="238">
        <f>ROUND(E19*H19,2)</f>
        <v>472.5</v>
      </c>
      <c r="J19" s="237">
        <v>0</v>
      </c>
      <c r="K19" s="238">
        <f>ROUND(E19*J19,2)</f>
        <v>0</v>
      </c>
      <c r="L19" s="238">
        <v>21</v>
      </c>
      <c r="M19" s="238">
        <f>G19*(1+L19/100)</f>
        <v>571.72500000000002</v>
      </c>
      <c r="N19" s="238">
        <v>0</v>
      </c>
      <c r="O19" s="238">
        <f>ROUND(E19*N19,2)</f>
        <v>0</v>
      </c>
      <c r="P19" s="238">
        <v>0</v>
      </c>
      <c r="Q19" s="238">
        <f>ROUND(E19*P19,2)</f>
        <v>0</v>
      </c>
      <c r="R19" s="238" t="s">
        <v>407</v>
      </c>
      <c r="S19" s="238" t="s">
        <v>237</v>
      </c>
      <c r="T19" s="239" t="s">
        <v>282</v>
      </c>
      <c r="U19" s="222">
        <v>0</v>
      </c>
      <c r="V19" s="222">
        <f>ROUND(E19*U19,2)</f>
        <v>0</v>
      </c>
      <c r="W19" s="222"/>
      <c r="X19" s="222" t="s">
        <v>376</v>
      </c>
      <c r="Y19" s="213"/>
      <c r="Z19" s="213"/>
      <c r="AA19" s="213"/>
      <c r="AB19" s="213"/>
      <c r="AC19" s="213"/>
      <c r="AD19" s="213"/>
      <c r="AE19" s="213"/>
      <c r="AF19" s="213"/>
      <c r="AG19" s="213" t="s">
        <v>746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5">
      <c r="A20" s="220"/>
      <c r="B20" s="221"/>
      <c r="C20" s="246" t="s">
        <v>750</v>
      </c>
      <c r="D20" s="240"/>
      <c r="E20" s="240"/>
      <c r="F20" s="240"/>
      <c r="G20" s="240"/>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241</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5">
      <c r="A21" s="258">
        <v>11</v>
      </c>
      <c r="B21" s="259" t="s">
        <v>751</v>
      </c>
      <c r="C21" s="270" t="s">
        <v>752</v>
      </c>
      <c r="D21" s="260" t="s">
        <v>375</v>
      </c>
      <c r="E21" s="261">
        <v>36</v>
      </c>
      <c r="F21" s="262">
        <v>10.6</v>
      </c>
      <c r="G21" s="263">
        <f>ROUND(E21*F21,2)</f>
        <v>381.6</v>
      </c>
      <c r="H21" s="262">
        <v>10.6</v>
      </c>
      <c r="I21" s="263">
        <f>ROUND(E21*H21,2)</f>
        <v>381.6</v>
      </c>
      <c r="J21" s="262">
        <v>0</v>
      </c>
      <c r="K21" s="263">
        <f>ROUND(E21*J21,2)</f>
        <v>0</v>
      </c>
      <c r="L21" s="263">
        <v>21</v>
      </c>
      <c r="M21" s="263">
        <f>G21*(1+L21/100)</f>
        <v>461.73599999999999</v>
      </c>
      <c r="N21" s="263">
        <v>0</v>
      </c>
      <c r="O21" s="263">
        <f>ROUND(E21*N21,2)</f>
        <v>0</v>
      </c>
      <c r="P21" s="263">
        <v>0</v>
      </c>
      <c r="Q21" s="263">
        <f>ROUND(E21*P21,2)</f>
        <v>0</v>
      </c>
      <c r="R21" s="263" t="s">
        <v>407</v>
      </c>
      <c r="S21" s="263" t="s">
        <v>237</v>
      </c>
      <c r="T21" s="264" t="s">
        <v>282</v>
      </c>
      <c r="U21" s="222">
        <v>0</v>
      </c>
      <c r="V21" s="222">
        <f>ROUND(E21*U21,2)</f>
        <v>0</v>
      </c>
      <c r="W21" s="222"/>
      <c r="X21" s="222" t="s">
        <v>376</v>
      </c>
      <c r="Y21" s="213"/>
      <c r="Z21" s="213"/>
      <c r="AA21" s="213"/>
      <c r="AB21" s="213"/>
      <c r="AC21" s="213"/>
      <c r="AD21" s="213"/>
      <c r="AE21" s="213"/>
      <c r="AF21" s="213"/>
      <c r="AG21" s="213" t="s">
        <v>746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5">
      <c r="A22" s="258">
        <v>12</v>
      </c>
      <c r="B22" s="259" t="s">
        <v>753</v>
      </c>
      <c r="C22" s="270" t="s">
        <v>754</v>
      </c>
      <c r="D22" s="260" t="s">
        <v>375</v>
      </c>
      <c r="E22" s="261">
        <v>117</v>
      </c>
      <c r="F22" s="262">
        <v>12</v>
      </c>
      <c r="G22" s="263">
        <f>ROUND(E22*F22,2)</f>
        <v>1404</v>
      </c>
      <c r="H22" s="262">
        <v>12</v>
      </c>
      <c r="I22" s="263">
        <f>ROUND(E22*H22,2)</f>
        <v>1404</v>
      </c>
      <c r="J22" s="262">
        <v>0</v>
      </c>
      <c r="K22" s="263">
        <f>ROUND(E22*J22,2)</f>
        <v>0</v>
      </c>
      <c r="L22" s="263">
        <v>21</v>
      </c>
      <c r="M22" s="263">
        <f>G22*(1+L22/100)</f>
        <v>1698.84</v>
      </c>
      <c r="N22" s="263">
        <v>0</v>
      </c>
      <c r="O22" s="263">
        <f>ROUND(E22*N22,2)</f>
        <v>0</v>
      </c>
      <c r="P22" s="263">
        <v>0</v>
      </c>
      <c r="Q22" s="263">
        <f>ROUND(E22*P22,2)</f>
        <v>0</v>
      </c>
      <c r="R22" s="263" t="s">
        <v>407</v>
      </c>
      <c r="S22" s="263" t="s">
        <v>237</v>
      </c>
      <c r="T22" s="264" t="s">
        <v>282</v>
      </c>
      <c r="U22" s="222">
        <v>0</v>
      </c>
      <c r="V22" s="222">
        <f>ROUND(E22*U22,2)</f>
        <v>0</v>
      </c>
      <c r="W22" s="222"/>
      <c r="X22" s="222" t="s">
        <v>376</v>
      </c>
      <c r="Y22" s="213"/>
      <c r="Z22" s="213"/>
      <c r="AA22" s="213"/>
      <c r="AB22" s="213"/>
      <c r="AC22" s="213"/>
      <c r="AD22" s="213"/>
      <c r="AE22" s="213"/>
      <c r="AF22" s="213"/>
      <c r="AG22" s="213" t="s">
        <v>746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58">
        <v>13</v>
      </c>
      <c r="B23" s="259" t="s">
        <v>755</v>
      </c>
      <c r="C23" s="270" t="s">
        <v>756</v>
      </c>
      <c r="D23" s="260" t="s">
        <v>375</v>
      </c>
      <c r="E23" s="261">
        <v>6</v>
      </c>
      <c r="F23" s="262">
        <v>187</v>
      </c>
      <c r="G23" s="263">
        <f>ROUND(E23*F23,2)</f>
        <v>1122</v>
      </c>
      <c r="H23" s="262">
        <v>187</v>
      </c>
      <c r="I23" s="263">
        <f>ROUND(E23*H23,2)</f>
        <v>1122</v>
      </c>
      <c r="J23" s="262">
        <v>0</v>
      </c>
      <c r="K23" s="263">
        <f>ROUND(E23*J23,2)</f>
        <v>0</v>
      </c>
      <c r="L23" s="263">
        <v>21</v>
      </c>
      <c r="M23" s="263">
        <f>G23*(1+L23/100)</f>
        <v>1357.62</v>
      </c>
      <c r="N23" s="263">
        <v>0</v>
      </c>
      <c r="O23" s="263">
        <f>ROUND(E23*N23,2)</f>
        <v>0</v>
      </c>
      <c r="P23" s="263">
        <v>0</v>
      </c>
      <c r="Q23" s="263">
        <f>ROUND(E23*P23,2)</f>
        <v>0</v>
      </c>
      <c r="R23" s="263" t="s">
        <v>407</v>
      </c>
      <c r="S23" s="263" t="s">
        <v>237</v>
      </c>
      <c r="T23" s="264" t="s">
        <v>282</v>
      </c>
      <c r="U23" s="222">
        <v>0</v>
      </c>
      <c r="V23" s="222">
        <f>ROUND(E23*U23,2)</f>
        <v>0</v>
      </c>
      <c r="W23" s="222"/>
      <c r="X23" s="222" t="s">
        <v>376</v>
      </c>
      <c r="Y23" s="213"/>
      <c r="Z23" s="213"/>
      <c r="AA23" s="213"/>
      <c r="AB23" s="213"/>
      <c r="AC23" s="213"/>
      <c r="AD23" s="213"/>
      <c r="AE23" s="213"/>
      <c r="AF23" s="213"/>
      <c r="AG23" s="213" t="s">
        <v>746</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58">
        <v>14</v>
      </c>
      <c r="B24" s="259" t="s">
        <v>757</v>
      </c>
      <c r="C24" s="270" t="s">
        <v>758</v>
      </c>
      <c r="D24" s="260" t="s">
        <v>375</v>
      </c>
      <c r="E24" s="261">
        <v>12</v>
      </c>
      <c r="F24" s="262">
        <v>32.200000000000003</v>
      </c>
      <c r="G24" s="263">
        <f>ROUND(E24*F24,2)</f>
        <v>386.4</v>
      </c>
      <c r="H24" s="262">
        <v>32.200000000000003</v>
      </c>
      <c r="I24" s="263">
        <f>ROUND(E24*H24,2)</f>
        <v>386.4</v>
      </c>
      <c r="J24" s="262">
        <v>0</v>
      </c>
      <c r="K24" s="263">
        <f>ROUND(E24*J24,2)</f>
        <v>0</v>
      </c>
      <c r="L24" s="263">
        <v>21</v>
      </c>
      <c r="M24" s="263">
        <f>G24*(1+L24/100)</f>
        <v>467.54399999999998</v>
      </c>
      <c r="N24" s="263">
        <v>0</v>
      </c>
      <c r="O24" s="263">
        <f>ROUND(E24*N24,2)</f>
        <v>0</v>
      </c>
      <c r="P24" s="263">
        <v>0</v>
      </c>
      <c r="Q24" s="263">
        <f>ROUND(E24*P24,2)</f>
        <v>0</v>
      </c>
      <c r="R24" s="263" t="s">
        <v>407</v>
      </c>
      <c r="S24" s="263" t="s">
        <v>237</v>
      </c>
      <c r="T24" s="264" t="s">
        <v>282</v>
      </c>
      <c r="U24" s="222">
        <v>0</v>
      </c>
      <c r="V24" s="222">
        <f>ROUND(E24*U24,2)</f>
        <v>0</v>
      </c>
      <c r="W24" s="222"/>
      <c r="X24" s="222" t="s">
        <v>376</v>
      </c>
      <c r="Y24" s="213"/>
      <c r="Z24" s="213"/>
      <c r="AA24" s="213"/>
      <c r="AB24" s="213"/>
      <c r="AC24" s="213"/>
      <c r="AD24" s="213"/>
      <c r="AE24" s="213"/>
      <c r="AF24" s="213"/>
      <c r="AG24" s="213" t="s">
        <v>746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5">
      <c r="A25" s="258">
        <v>15</v>
      </c>
      <c r="B25" s="259" t="s">
        <v>759</v>
      </c>
      <c r="C25" s="270" t="s">
        <v>760</v>
      </c>
      <c r="D25" s="260" t="s">
        <v>375</v>
      </c>
      <c r="E25" s="261">
        <v>6</v>
      </c>
      <c r="F25" s="262">
        <v>4</v>
      </c>
      <c r="G25" s="263">
        <f>ROUND(E25*F25,2)</f>
        <v>24</v>
      </c>
      <c r="H25" s="262">
        <v>4</v>
      </c>
      <c r="I25" s="263">
        <f>ROUND(E25*H25,2)</f>
        <v>24</v>
      </c>
      <c r="J25" s="262">
        <v>0</v>
      </c>
      <c r="K25" s="263">
        <f>ROUND(E25*J25,2)</f>
        <v>0</v>
      </c>
      <c r="L25" s="263">
        <v>21</v>
      </c>
      <c r="M25" s="263">
        <f>G25*(1+L25/100)</f>
        <v>29.04</v>
      </c>
      <c r="N25" s="263">
        <v>0</v>
      </c>
      <c r="O25" s="263">
        <f>ROUND(E25*N25,2)</f>
        <v>0</v>
      </c>
      <c r="P25" s="263">
        <v>0</v>
      </c>
      <c r="Q25" s="263">
        <f>ROUND(E25*P25,2)</f>
        <v>0</v>
      </c>
      <c r="R25" s="263" t="s">
        <v>407</v>
      </c>
      <c r="S25" s="263" t="s">
        <v>237</v>
      </c>
      <c r="T25" s="264" t="s">
        <v>282</v>
      </c>
      <c r="U25" s="222">
        <v>0</v>
      </c>
      <c r="V25" s="222">
        <f>ROUND(E25*U25,2)</f>
        <v>0</v>
      </c>
      <c r="W25" s="222"/>
      <c r="X25" s="222" t="s">
        <v>376</v>
      </c>
      <c r="Y25" s="213"/>
      <c r="Z25" s="213"/>
      <c r="AA25" s="213"/>
      <c r="AB25" s="213"/>
      <c r="AC25" s="213"/>
      <c r="AD25" s="213"/>
      <c r="AE25" s="213"/>
      <c r="AF25" s="213"/>
      <c r="AG25" s="213" t="s">
        <v>746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5">
      <c r="A26" s="258">
        <v>16</v>
      </c>
      <c r="B26" s="259" t="s">
        <v>761</v>
      </c>
      <c r="C26" s="270" t="s">
        <v>762</v>
      </c>
      <c r="D26" s="260" t="s">
        <v>375</v>
      </c>
      <c r="E26" s="261">
        <v>9</v>
      </c>
      <c r="F26" s="262">
        <v>22.1</v>
      </c>
      <c r="G26" s="263">
        <f>ROUND(E26*F26,2)</f>
        <v>198.9</v>
      </c>
      <c r="H26" s="262">
        <v>22.1</v>
      </c>
      <c r="I26" s="263">
        <f>ROUND(E26*H26,2)</f>
        <v>198.9</v>
      </c>
      <c r="J26" s="262">
        <v>0</v>
      </c>
      <c r="K26" s="263">
        <f>ROUND(E26*J26,2)</f>
        <v>0</v>
      </c>
      <c r="L26" s="263">
        <v>21</v>
      </c>
      <c r="M26" s="263">
        <f>G26*(1+L26/100)</f>
        <v>240.66900000000001</v>
      </c>
      <c r="N26" s="263">
        <v>0</v>
      </c>
      <c r="O26" s="263">
        <f>ROUND(E26*N26,2)</f>
        <v>0</v>
      </c>
      <c r="P26" s="263">
        <v>0</v>
      </c>
      <c r="Q26" s="263">
        <f>ROUND(E26*P26,2)</f>
        <v>0</v>
      </c>
      <c r="R26" s="263" t="s">
        <v>407</v>
      </c>
      <c r="S26" s="263" t="s">
        <v>237</v>
      </c>
      <c r="T26" s="264" t="s">
        <v>282</v>
      </c>
      <c r="U26" s="222">
        <v>0</v>
      </c>
      <c r="V26" s="222">
        <f>ROUND(E26*U26,2)</f>
        <v>0</v>
      </c>
      <c r="W26" s="222"/>
      <c r="X26" s="222" t="s">
        <v>376</v>
      </c>
      <c r="Y26" s="213"/>
      <c r="Z26" s="213"/>
      <c r="AA26" s="213"/>
      <c r="AB26" s="213"/>
      <c r="AC26" s="213"/>
      <c r="AD26" s="213"/>
      <c r="AE26" s="213"/>
      <c r="AF26" s="213"/>
      <c r="AG26" s="213" t="s">
        <v>746</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5">
      <c r="A27" s="258">
        <v>17</v>
      </c>
      <c r="B27" s="259" t="s">
        <v>763</v>
      </c>
      <c r="C27" s="270" t="s">
        <v>764</v>
      </c>
      <c r="D27" s="260" t="s">
        <v>375</v>
      </c>
      <c r="E27" s="261">
        <v>36</v>
      </c>
      <c r="F27" s="262">
        <v>10</v>
      </c>
      <c r="G27" s="263">
        <f>ROUND(E27*F27,2)</f>
        <v>360</v>
      </c>
      <c r="H27" s="262">
        <v>10</v>
      </c>
      <c r="I27" s="263">
        <f>ROUND(E27*H27,2)</f>
        <v>360</v>
      </c>
      <c r="J27" s="262">
        <v>0</v>
      </c>
      <c r="K27" s="263">
        <f>ROUND(E27*J27,2)</f>
        <v>0</v>
      </c>
      <c r="L27" s="263">
        <v>21</v>
      </c>
      <c r="M27" s="263">
        <f>G27*(1+L27/100)</f>
        <v>435.59999999999997</v>
      </c>
      <c r="N27" s="263">
        <v>0</v>
      </c>
      <c r="O27" s="263">
        <f>ROUND(E27*N27,2)</f>
        <v>0</v>
      </c>
      <c r="P27" s="263">
        <v>0</v>
      </c>
      <c r="Q27" s="263">
        <f>ROUND(E27*P27,2)</f>
        <v>0</v>
      </c>
      <c r="R27" s="263" t="s">
        <v>407</v>
      </c>
      <c r="S27" s="263" t="s">
        <v>237</v>
      </c>
      <c r="T27" s="264" t="s">
        <v>282</v>
      </c>
      <c r="U27" s="222">
        <v>0</v>
      </c>
      <c r="V27" s="222">
        <f>ROUND(E27*U27,2)</f>
        <v>0</v>
      </c>
      <c r="W27" s="222"/>
      <c r="X27" s="222" t="s">
        <v>376</v>
      </c>
      <c r="Y27" s="213"/>
      <c r="Z27" s="213"/>
      <c r="AA27" s="213"/>
      <c r="AB27" s="213"/>
      <c r="AC27" s="213"/>
      <c r="AD27" s="213"/>
      <c r="AE27" s="213"/>
      <c r="AF27" s="213"/>
      <c r="AG27" s="213" t="s">
        <v>746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5">
      <c r="A28" s="258">
        <v>18</v>
      </c>
      <c r="B28" s="259" t="s">
        <v>765</v>
      </c>
      <c r="C28" s="270" t="s">
        <v>766</v>
      </c>
      <c r="D28" s="260" t="s">
        <v>375</v>
      </c>
      <c r="E28" s="261">
        <v>6</v>
      </c>
      <c r="F28" s="262">
        <v>29.7</v>
      </c>
      <c r="G28" s="263">
        <f>ROUND(E28*F28,2)</f>
        <v>178.2</v>
      </c>
      <c r="H28" s="262">
        <v>29.7</v>
      </c>
      <c r="I28" s="263">
        <f>ROUND(E28*H28,2)</f>
        <v>178.2</v>
      </c>
      <c r="J28" s="262">
        <v>0</v>
      </c>
      <c r="K28" s="263">
        <f>ROUND(E28*J28,2)</f>
        <v>0</v>
      </c>
      <c r="L28" s="263">
        <v>21</v>
      </c>
      <c r="M28" s="263">
        <f>G28*(1+L28/100)</f>
        <v>215.62199999999999</v>
      </c>
      <c r="N28" s="263">
        <v>0</v>
      </c>
      <c r="O28" s="263">
        <f>ROUND(E28*N28,2)</f>
        <v>0</v>
      </c>
      <c r="P28" s="263">
        <v>0</v>
      </c>
      <c r="Q28" s="263">
        <f>ROUND(E28*P28,2)</f>
        <v>0</v>
      </c>
      <c r="R28" s="263" t="s">
        <v>407</v>
      </c>
      <c r="S28" s="263" t="s">
        <v>237</v>
      </c>
      <c r="T28" s="264" t="s">
        <v>282</v>
      </c>
      <c r="U28" s="222">
        <v>0</v>
      </c>
      <c r="V28" s="222">
        <f>ROUND(E28*U28,2)</f>
        <v>0</v>
      </c>
      <c r="W28" s="222"/>
      <c r="X28" s="222" t="s">
        <v>376</v>
      </c>
      <c r="Y28" s="213"/>
      <c r="Z28" s="213"/>
      <c r="AA28" s="213"/>
      <c r="AB28" s="213"/>
      <c r="AC28" s="213"/>
      <c r="AD28" s="213"/>
      <c r="AE28" s="213"/>
      <c r="AF28" s="213"/>
      <c r="AG28" s="213" t="s">
        <v>746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5">
      <c r="A29" s="233">
        <v>19</v>
      </c>
      <c r="B29" s="234" t="s">
        <v>767</v>
      </c>
      <c r="C29" s="245" t="s">
        <v>768</v>
      </c>
      <c r="D29" s="235" t="s">
        <v>375</v>
      </c>
      <c r="E29" s="236">
        <v>6</v>
      </c>
      <c r="F29" s="237">
        <v>42.2</v>
      </c>
      <c r="G29" s="238">
        <f>ROUND(E29*F29,2)</f>
        <v>253.2</v>
      </c>
      <c r="H29" s="237">
        <v>42.2</v>
      </c>
      <c r="I29" s="238">
        <f>ROUND(E29*H29,2)</f>
        <v>253.2</v>
      </c>
      <c r="J29" s="237">
        <v>0</v>
      </c>
      <c r="K29" s="238">
        <f>ROUND(E29*J29,2)</f>
        <v>0</v>
      </c>
      <c r="L29" s="238">
        <v>21</v>
      </c>
      <c r="M29" s="238">
        <f>G29*(1+L29/100)</f>
        <v>306.37199999999996</v>
      </c>
      <c r="N29" s="238">
        <v>0</v>
      </c>
      <c r="O29" s="238">
        <f>ROUND(E29*N29,2)</f>
        <v>0</v>
      </c>
      <c r="P29" s="238">
        <v>0</v>
      </c>
      <c r="Q29" s="238">
        <f>ROUND(E29*P29,2)</f>
        <v>0</v>
      </c>
      <c r="R29" s="238" t="s">
        <v>407</v>
      </c>
      <c r="S29" s="238" t="s">
        <v>237</v>
      </c>
      <c r="T29" s="239" t="s">
        <v>282</v>
      </c>
      <c r="U29" s="222">
        <v>0</v>
      </c>
      <c r="V29" s="222">
        <f>ROUND(E29*U29,2)</f>
        <v>0</v>
      </c>
      <c r="W29" s="222"/>
      <c r="X29" s="222" t="s">
        <v>376</v>
      </c>
      <c r="Y29" s="213"/>
      <c r="Z29" s="213"/>
      <c r="AA29" s="213"/>
      <c r="AB29" s="213"/>
      <c r="AC29" s="213"/>
      <c r="AD29" s="213"/>
      <c r="AE29" s="213"/>
      <c r="AF29" s="213"/>
      <c r="AG29" s="213" t="s">
        <v>746</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x14ac:dyDescent="0.25">
      <c r="A30" s="3"/>
      <c r="B30" s="4"/>
      <c r="C30" s="248"/>
      <c r="D30" s="6"/>
      <c r="E30" s="3"/>
      <c r="F30" s="3"/>
      <c r="G30" s="3"/>
      <c r="H30" s="3"/>
      <c r="I30" s="3"/>
      <c r="J30" s="3"/>
      <c r="K30" s="3"/>
      <c r="L30" s="3"/>
      <c r="M30" s="3"/>
      <c r="N30" s="3"/>
      <c r="O30" s="3"/>
      <c r="P30" s="3"/>
      <c r="Q30" s="3"/>
      <c r="R30" s="3"/>
      <c r="S30" s="3"/>
      <c r="T30" s="3"/>
      <c r="U30" s="3"/>
      <c r="V30" s="3"/>
      <c r="W30" s="3"/>
      <c r="X30" s="3"/>
      <c r="AE30">
        <v>15</v>
      </c>
      <c r="AF30">
        <v>21</v>
      </c>
      <c r="AG30" t="s">
        <v>219</v>
      </c>
    </row>
    <row r="31" spans="1:60" x14ac:dyDescent="0.25">
      <c r="A31" s="216"/>
      <c r="B31" s="217" t="s">
        <v>29</v>
      </c>
      <c r="C31" s="249"/>
      <c r="D31" s="218"/>
      <c r="E31" s="219"/>
      <c r="F31" s="219"/>
      <c r="G31" s="243">
        <f>G8</f>
        <v>64715.899999999994</v>
      </c>
      <c r="H31" s="3"/>
      <c r="I31" s="3"/>
      <c r="J31" s="3"/>
      <c r="K31" s="3"/>
      <c r="L31" s="3"/>
      <c r="M31" s="3"/>
      <c r="N31" s="3"/>
      <c r="O31" s="3"/>
      <c r="P31" s="3"/>
      <c r="Q31" s="3"/>
      <c r="R31" s="3"/>
      <c r="S31" s="3"/>
      <c r="T31" s="3"/>
      <c r="U31" s="3"/>
      <c r="V31" s="3"/>
      <c r="W31" s="3"/>
      <c r="X31" s="3"/>
      <c r="AE31">
        <f>SUMIF(L7:L29,AE30,G7:G29)</f>
        <v>0</v>
      </c>
      <c r="AF31">
        <f>SUMIF(L7:L29,AF30,G7:G29)</f>
        <v>64715.899999999994</v>
      </c>
      <c r="AG31" t="s">
        <v>274</v>
      </c>
    </row>
    <row r="32" spans="1:60" x14ac:dyDescent="0.25">
      <c r="A32" s="271" t="s">
        <v>716</v>
      </c>
      <c r="B32" s="271"/>
      <c r="C32" s="248"/>
      <c r="D32" s="6"/>
      <c r="E32" s="3"/>
      <c r="F32" s="3"/>
      <c r="G32" s="3"/>
      <c r="H32" s="3"/>
      <c r="I32" s="3"/>
      <c r="J32" s="3"/>
      <c r="K32" s="3"/>
      <c r="L32" s="3"/>
      <c r="M32" s="3"/>
      <c r="N32" s="3"/>
      <c r="O32" s="3"/>
      <c r="P32" s="3"/>
      <c r="Q32" s="3"/>
      <c r="R32" s="3"/>
      <c r="S32" s="3"/>
      <c r="T32" s="3"/>
      <c r="U32" s="3"/>
      <c r="V32" s="3"/>
      <c r="W32" s="3"/>
      <c r="X32" s="3"/>
    </row>
    <row r="33" spans="1:33" x14ac:dyDescent="0.25">
      <c r="A33" s="3"/>
      <c r="B33" s="4" t="s">
        <v>717</v>
      </c>
      <c r="C33" s="248" t="s">
        <v>718</v>
      </c>
      <c r="D33" s="6"/>
      <c r="E33" s="3"/>
      <c r="F33" s="3"/>
      <c r="G33" s="3"/>
      <c r="H33" s="3"/>
      <c r="I33" s="3"/>
      <c r="J33" s="3"/>
      <c r="K33" s="3"/>
      <c r="L33" s="3"/>
      <c r="M33" s="3"/>
      <c r="N33" s="3"/>
      <c r="O33" s="3"/>
      <c r="P33" s="3"/>
      <c r="Q33" s="3"/>
      <c r="R33" s="3"/>
      <c r="S33" s="3"/>
      <c r="T33" s="3"/>
      <c r="U33" s="3"/>
      <c r="V33" s="3"/>
      <c r="W33" s="3"/>
      <c r="X33" s="3"/>
      <c r="AG33" t="s">
        <v>719</v>
      </c>
    </row>
    <row r="34" spans="1:33" x14ac:dyDescent="0.25">
      <c r="A34" s="3"/>
      <c r="B34" s="4" t="s">
        <v>720</v>
      </c>
      <c r="C34" s="248" t="s">
        <v>721</v>
      </c>
      <c r="D34" s="6"/>
      <c r="E34" s="3"/>
      <c r="F34" s="3"/>
      <c r="G34" s="3"/>
      <c r="H34" s="3"/>
      <c r="I34" s="3"/>
      <c r="J34" s="3"/>
      <c r="K34" s="3"/>
      <c r="L34" s="3"/>
      <c r="M34" s="3"/>
      <c r="N34" s="3"/>
      <c r="O34" s="3"/>
      <c r="P34" s="3"/>
      <c r="Q34" s="3"/>
      <c r="R34" s="3"/>
      <c r="S34" s="3"/>
      <c r="T34" s="3"/>
      <c r="U34" s="3"/>
      <c r="V34" s="3"/>
      <c r="W34" s="3"/>
      <c r="X34" s="3"/>
      <c r="AG34" t="s">
        <v>722</v>
      </c>
    </row>
    <row r="35" spans="1:33" x14ac:dyDescent="0.25">
      <c r="A35" s="3"/>
      <c r="B35" s="4"/>
      <c r="C35" s="248" t="s">
        <v>677</v>
      </c>
      <c r="D35" s="6"/>
      <c r="E35" s="3"/>
      <c r="F35" s="3"/>
      <c r="G35" s="3"/>
      <c r="H35" s="3"/>
      <c r="I35" s="3"/>
      <c r="J35" s="3"/>
      <c r="K35" s="3"/>
      <c r="L35" s="3"/>
      <c r="M35" s="3"/>
      <c r="N35" s="3"/>
      <c r="O35" s="3"/>
      <c r="P35" s="3"/>
      <c r="Q35" s="3"/>
      <c r="R35" s="3"/>
      <c r="S35" s="3"/>
      <c r="T35" s="3"/>
      <c r="U35" s="3"/>
      <c r="V35" s="3"/>
      <c r="W35" s="3"/>
      <c r="X35" s="3"/>
      <c r="AG35" t="s">
        <v>723</v>
      </c>
    </row>
    <row r="36" spans="1:33" x14ac:dyDescent="0.25">
      <c r="A36" s="3"/>
      <c r="B36" s="4"/>
      <c r="C36" s="248"/>
      <c r="D36" s="6"/>
      <c r="E36" s="3"/>
      <c r="F36" s="3"/>
      <c r="G36" s="3"/>
      <c r="H36" s="3"/>
      <c r="I36" s="3"/>
      <c r="J36" s="3"/>
      <c r="K36" s="3"/>
      <c r="L36" s="3"/>
      <c r="M36" s="3"/>
      <c r="N36" s="3"/>
      <c r="O36" s="3"/>
      <c r="P36" s="3"/>
      <c r="Q36" s="3"/>
      <c r="R36" s="3"/>
      <c r="S36" s="3"/>
      <c r="T36" s="3"/>
      <c r="U36" s="3"/>
      <c r="V36" s="3"/>
      <c r="W36" s="3"/>
      <c r="X36" s="3"/>
    </row>
    <row r="37" spans="1:33" x14ac:dyDescent="0.25">
      <c r="C37" s="250"/>
      <c r="D37" s="10"/>
      <c r="AG37" t="s">
        <v>276</v>
      </c>
    </row>
    <row r="38" spans="1:33" x14ac:dyDescent="0.25">
      <c r="D38" s="10"/>
    </row>
    <row r="39" spans="1:33" x14ac:dyDescent="0.25">
      <c r="D39" s="10"/>
    </row>
    <row r="40" spans="1:33" x14ac:dyDescent="0.25">
      <c r="D40" s="10"/>
    </row>
    <row r="41" spans="1:33" x14ac:dyDescent="0.25">
      <c r="D41" s="10"/>
    </row>
    <row r="42" spans="1:33" x14ac:dyDescent="0.25">
      <c r="D42" s="10"/>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0o9UUxzDYqhpZ56uRcZRjnzchVrjdzYmYgFq9aWxg0kWjw8wP5icDQ7yPTornY8icPPIqXspk9NyDfl6sd+ug==" saltValue="bFBr1Zx0WKrL9x7sl2MyTw==" spinCount="100000" sheet="1"/>
  <mergeCells count="7">
    <mergeCell ref="A1:G1"/>
    <mergeCell ref="C2:G2"/>
    <mergeCell ref="C3:G3"/>
    <mergeCell ref="C4:G4"/>
    <mergeCell ref="A32:B32"/>
    <mergeCell ref="C18:G18"/>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14956-3C60-41BC-984D-2121BB7D518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64</v>
      </c>
      <c r="C3" s="202" t="s">
        <v>65</v>
      </c>
      <c r="D3" s="200"/>
      <c r="E3" s="200"/>
      <c r="F3" s="200"/>
      <c r="G3" s="201"/>
      <c r="AC3" s="178" t="s">
        <v>206</v>
      </c>
      <c r="AG3" t="s">
        <v>209</v>
      </c>
    </row>
    <row r="4" spans="1:60" ht="25.05" customHeight="1" x14ac:dyDescent="0.25">
      <c r="A4" s="203" t="s">
        <v>9</v>
      </c>
      <c r="B4" s="204" t="s">
        <v>69</v>
      </c>
      <c r="C4" s="205" t="s">
        <v>70</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191</v>
      </c>
      <c r="C8" s="244" t="s">
        <v>192</v>
      </c>
      <c r="D8" s="229"/>
      <c r="E8" s="230"/>
      <c r="F8" s="231"/>
      <c r="G8" s="231">
        <f>SUMIF(AG9:AG28,"&lt;&gt;NOR",G9:G28)</f>
        <v>76645.2</v>
      </c>
      <c r="H8" s="231"/>
      <c r="I8" s="231">
        <f>SUM(I9:I28)</f>
        <v>3512.4</v>
      </c>
      <c r="J8" s="231"/>
      <c r="K8" s="231">
        <f>SUM(K9:K28)</f>
        <v>73132.800000000003</v>
      </c>
      <c r="L8" s="231"/>
      <c r="M8" s="231">
        <f>SUM(M9:M28)</f>
        <v>92740.69200000001</v>
      </c>
      <c r="N8" s="231"/>
      <c r="O8" s="231">
        <f>SUM(O9:O28)</f>
        <v>0</v>
      </c>
      <c r="P8" s="231"/>
      <c r="Q8" s="231">
        <f>SUM(Q9:Q28)</f>
        <v>0</v>
      </c>
      <c r="R8" s="231"/>
      <c r="S8" s="231"/>
      <c r="T8" s="232"/>
      <c r="U8" s="226"/>
      <c r="V8" s="226">
        <f>SUM(V9:V28)</f>
        <v>26.44</v>
      </c>
      <c r="W8" s="226"/>
      <c r="X8" s="226"/>
      <c r="AG8" t="s">
        <v>233</v>
      </c>
    </row>
    <row r="9" spans="1:60" ht="20.399999999999999" outlineLevel="1" x14ac:dyDescent="0.25">
      <c r="A9" s="258">
        <v>1</v>
      </c>
      <c r="B9" s="259" t="s">
        <v>769</v>
      </c>
      <c r="C9" s="270" t="s">
        <v>770</v>
      </c>
      <c r="D9" s="260" t="s">
        <v>438</v>
      </c>
      <c r="E9" s="261">
        <v>10</v>
      </c>
      <c r="F9" s="262">
        <v>44.2</v>
      </c>
      <c r="G9" s="263">
        <f>ROUND(E9*F9,2)</f>
        <v>442</v>
      </c>
      <c r="H9" s="262">
        <v>0</v>
      </c>
      <c r="I9" s="263">
        <f>ROUND(E9*H9,2)</f>
        <v>0</v>
      </c>
      <c r="J9" s="262">
        <v>44.2</v>
      </c>
      <c r="K9" s="263">
        <f>ROUND(E9*J9,2)</f>
        <v>442</v>
      </c>
      <c r="L9" s="263">
        <v>21</v>
      </c>
      <c r="M9" s="263">
        <f>G9*(1+L9/100)</f>
        <v>534.81999999999994</v>
      </c>
      <c r="N9" s="263">
        <v>0</v>
      </c>
      <c r="O9" s="263">
        <f>ROUND(E9*N9,2)</f>
        <v>0</v>
      </c>
      <c r="P9" s="263">
        <v>0</v>
      </c>
      <c r="Q9" s="263">
        <f>ROUND(E9*P9,2)</f>
        <v>0</v>
      </c>
      <c r="R9" s="263" t="s">
        <v>191</v>
      </c>
      <c r="S9" s="263" t="s">
        <v>237</v>
      </c>
      <c r="T9" s="264" t="s">
        <v>282</v>
      </c>
      <c r="U9" s="222">
        <v>9.4E-2</v>
      </c>
      <c r="V9" s="222">
        <f>ROUND(E9*U9,2)</f>
        <v>0.94</v>
      </c>
      <c r="W9" s="222"/>
      <c r="X9" s="222" t="s">
        <v>265</v>
      </c>
      <c r="Y9" s="213"/>
      <c r="Z9" s="213"/>
      <c r="AA9" s="213"/>
      <c r="AB9" s="213"/>
      <c r="AC9" s="213"/>
      <c r="AD9" s="213"/>
      <c r="AE9" s="213"/>
      <c r="AF9" s="213"/>
      <c r="AG9" s="213" t="s">
        <v>726</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5">
      <c r="A10" s="258">
        <v>2</v>
      </c>
      <c r="B10" s="259" t="s">
        <v>771</v>
      </c>
      <c r="C10" s="270" t="s">
        <v>772</v>
      </c>
      <c r="D10" s="260" t="s">
        <v>375</v>
      </c>
      <c r="E10" s="261">
        <v>14</v>
      </c>
      <c r="F10" s="262">
        <v>23.7</v>
      </c>
      <c r="G10" s="263">
        <f>ROUND(E10*F10,2)</f>
        <v>331.8</v>
      </c>
      <c r="H10" s="262">
        <v>0</v>
      </c>
      <c r="I10" s="263">
        <f>ROUND(E10*H10,2)</f>
        <v>0</v>
      </c>
      <c r="J10" s="262">
        <v>23.7</v>
      </c>
      <c r="K10" s="263">
        <f>ROUND(E10*J10,2)</f>
        <v>331.8</v>
      </c>
      <c r="L10" s="263">
        <v>21</v>
      </c>
      <c r="M10" s="263">
        <f>G10*(1+L10/100)</f>
        <v>401.47800000000001</v>
      </c>
      <c r="N10" s="263">
        <v>0</v>
      </c>
      <c r="O10" s="263">
        <f>ROUND(E10*N10,2)</f>
        <v>0</v>
      </c>
      <c r="P10" s="263">
        <v>0</v>
      </c>
      <c r="Q10" s="263">
        <f>ROUND(E10*P10,2)</f>
        <v>0</v>
      </c>
      <c r="R10" s="263" t="s">
        <v>191</v>
      </c>
      <c r="S10" s="263" t="s">
        <v>237</v>
      </c>
      <c r="T10" s="264" t="s">
        <v>282</v>
      </c>
      <c r="U10" s="222">
        <v>5.0500000000000003E-2</v>
      </c>
      <c r="V10" s="222">
        <f>ROUND(E10*U10,2)</f>
        <v>0.71</v>
      </c>
      <c r="W10" s="222"/>
      <c r="X10" s="222" t="s">
        <v>265</v>
      </c>
      <c r="Y10" s="213"/>
      <c r="Z10" s="213"/>
      <c r="AA10" s="213"/>
      <c r="AB10" s="213"/>
      <c r="AC10" s="213"/>
      <c r="AD10" s="213"/>
      <c r="AE10" s="213"/>
      <c r="AF10" s="213"/>
      <c r="AG10" s="213" t="s">
        <v>726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5">
      <c r="A11" s="258">
        <v>3</v>
      </c>
      <c r="B11" s="259" t="s">
        <v>773</v>
      </c>
      <c r="C11" s="270" t="s">
        <v>774</v>
      </c>
      <c r="D11" s="260" t="s">
        <v>375</v>
      </c>
      <c r="E11" s="261">
        <v>1</v>
      </c>
      <c r="F11" s="262">
        <v>237.5</v>
      </c>
      <c r="G11" s="263">
        <f>ROUND(E11*F11,2)</f>
        <v>237.5</v>
      </c>
      <c r="H11" s="262">
        <v>0</v>
      </c>
      <c r="I11" s="263">
        <f>ROUND(E11*H11,2)</f>
        <v>0</v>
      </c>
      <c r="J11" s="262">
        <v>237.5</v>
      </c>
      <c r="K11" s="263">
        <f>ROUND(E11*J11,2)</f>
        <v>237.5</v>
      </c>
      <c r="L11" s="263">
        <v>21</v>
      </c>
      <c r="M11" s="263">
        <f>G11*(1+L11/100)</f>
        <v>287.375</v>
      </c>
      <c r="N11" s="263">
        <v>0</v>
      </c>
      <c r="O11" s="263">
        <f>ROUND(E11*N11,2)</f>
        <v>0</v>
      </c>
      <c r="P11" s="263">
        <v>0</v>
      </c>
      <c r="Q11" s="263">
        <f>ROUND(E11*P11,2)</f>
        <v>0</v>
      </c>
      <c r="R11" s="263" t="s">
        <v>191</v>
      </c>
      <c r="S11" s="263" t="s">
        <v>237</v>
      </c>
      <c r="T11" s="264" t="s">
        <v>282</v>
      </c>
      <c r="U11" s="222">
        <v>0.50600000000000001</v>
      </c>
      <c r="V11" s="222">
        <f>ROUND(E11*U11,2)</f>
        <v>0.51</v>
      </c>
      <c r="W11" s="222"/>
      <c r="X11" s="222" t="s">
        <v>265</v>
      </c>
      <c r="Y11" s="213"/>
      <c r="Z11" s="213"/>
      <c r="AA11" s="213"/>
      <c r="AB11" s="213"/>
      <c r="AC11" s="213"/>
      <c r="AD11" s="213"/>
      <c r="AE11" s="213"/>
      <c r="AF11" s="213"/>
      <c r="AG11" s="213" t="s">
        <v>726</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58">
        <v>4</v>
      </c>
      <c r="B12" s="259" t="s">
        <v>775</v>
      </c>
      <c r="C12" s="270" t="s">
        <v>776</v>
      </c>
      <c r="D12" s="260" t="s">
        <v>438</v>
      </c>
      <c r="E12" s="261">
        <v>60</v>
      </c>
      <c r="F12" s="262">
        <v>23.9</v>
      </c>
      <c r="G12" s="263">
        <f>ROUND(E12*F12,2)</f>
        <v>1434</v>
      </c>
      <c r="H12" s="262">
        <v>0</v>
      </c>
      <c r="I12" s="263">
        <f>ROUND(E12*H12,2)</f>
        <v>0</v>
      </c>
      <c r="J12" s="262">
        <v>23.9</v>
      </c>
      <c r="K12" s="263">
        <f>ROUND(E12*J12,2)</f>
        <v>1434</v>
      </c>
      <c r="L12" s="263">
        <v>21</v>
      </c>
      <c r="M12" s="263">
        <f>G12*(1+L12/100)</f>
        <v>1735.1399999999999</v>
      </c>
      <c r="N12" s="263">
        <v>0</v>
      </c>
      <c r="O12" s="263">
        <f>ROUND(E12*N12,2)</f>
        <v>0</v>
      </c>
      <c r="P12" s="263">
        <v>0</v>
      </c>
      <c r="Q12" s="263">
        <f>ROUND(E12*P12,2)</f>
        <v>0</v>
      </c>
      <c r="R12" s="263" t="s">
        <v>191</v>
      </c>
      <c r="S12" s="263" t="s">
        <v>237</v>
      </c>
      <c r="T12" s="264" t="s">
        <v>282</v>
      </c>
      <c r="U12" s="222">
        <v>5.0959999999999998E-2</v>
      </c>
      <c r="V12" s="222">
        <f>ROUND(E12*U12,2)</f>
        <v>3.06</v>
      </c>
      <c r="W12" s="222"/>
      <c r="X12" s="222" t="s">
        <v>265</v>
      </c>
      <c r="Y12" s="213"/>
      <c r="Z12" s="213"/>
      <c r="AA12" s="213"/>
      <c r="AB12" s="213"/>
      <c r="AC12" s="213"/>
      <c r="AD12" s="213"/>
      <c r="AE12" s="213"/>
      <c r="AF12" s="213"/>
      <c r="AG12" s="213" t="s">
        <v>726</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5">
      <c r="A13" s="258">
        <v>5</v>
      </c>
      <c r="B13" s="259" t="s">
        <v>777</v>
      </c>
      <c r="C13" s="270" t="s">
        <v>778</v>
      </c>
      <c r="D13" s="260" t="s">
        <v>438</v>
      </c>
      <c r="E13" s="261">
        <v>5</v>
      </c>
      <c r="F13" s="262">
        <v>23.9</v>
      </c>
      <c r="G13" s="263">
        <f>ROUND(E13*F13,2)</f>
        <v>119.5</v>
      </c>
      <c r="H13" s="262">
        <v>0</v>
      </c>
      <c r="I13" s="263">
        <f>ROUND(E13*H13,2)</f>
        <v>0</v>
      </c>
      <c r="J13" s="262">
        <v>23.9</v>
      </c>
      <c r="K13" s="263">
        <f>ROUND(E13*J13,2)</f>
        <v>119.5</v>
      </c>
      <c r="L13" s="263">
        <v>21</v>
      </c>
      <c r="M13" s="263">
        <f>G13*(1+L13/100)</f>
        <v>144.595</v>
      </c>
      <c r="N13" s="263">
        <v>0</v>
      </c>
      <c r="O13" s="263">
        <f>ROUND(E13*N13,2)</f>
        <v>0</v>
      </c>
      <c r="P13" s="263">
        <v>0</v>
      </c>
      <c r="Q13" s="263">
        <f>ROUND(E13*P13,2)</f>
        <v>0</v>
      </c>
      <c r="R13" s="263" t="s">
        <v>191</v>
      </c>
      <c r="S13" s="263" t="s">
        <v>237</v>
      </c>
      <c r="T13" s="264" t="s">
        <v>282</v>
      </c>
      <c r="U13" s="222">
        <v>5.0959999999999998E-2</v>
      </c>
      <c r="V13" s="222">
        <f>ROUND(E13*U13,2)</f>
        <v>0.25</v>
      </c>
      <c r="W13" s="222"/>
      <c r="X13" s="222" t="s">
        <v>265</v>
      </c>
      <c r="Y13" s="213"/>
      <c r="Z13" s="213"/>
      <c r="AA13" s="213"/>
      <c r="AB13" s="213"/>
      <c r="AC13" s="213"/>
      <c r="AD13" s="213"/>
      <c r="AE13" s="213"/>
      <c r="AF13" s="213"/>
      <c r="AG13" s="213" t="s">
        <v>726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58">
        <v>6</v>
      </c>
      <c r="B14" s="259" t="s">
        <v>779</v>
      </c>
      <c r="C14" s="270" t="s">
        <v>780</v>
      </c>
      <c r="D14" s="260" t="s">
        <v>438</v>
      </c>
      <c r="E14" s="261">
        <v>60</v>
      </c>
      <c r="F14" s="262">
        <v>46.8</v>
      </c>
      <c r="G14" s="263">
        <f>ROUND(E14*F14,2)</f>
        <v>2808</v>
      </c>
      <c r="H14" s="262">
        <v>0</v>
      </c>
      <c r="I14" s="263">
        <f>ROUND(E14*H14,2)</f>
        <v>0</v>
      </c>
      <c r="J14" s="262">
        <v>46.8</v>
      </c>
      <c r="K14" s="263">
        <f>ROUND(E14*J14,2)</f>
        <v>2808</v>
      </c>
      <c r="L14" s="263">
        <v>21</v>
      </c>
      <c r="M14" s="263">
        <f>G14*(1+L14/100)</f>
        <v>3397.68</v>
      </c>
      <c r="N14" s="263">
        <v>0</v>
      </c>
      <c r="O14" s="263">
        <f>ROUND(E14*N14,2)</f>
        <v>0</v>
      </c>
      <c r="P14" s="263">
        <v>0</v>
      </c>
      <c r="Q14" s="263">
        <f>ROUND(E14*P14,2)</f>
        <v>0</v>
      </c>
      <c r="R14" s="263" t="s">
        <v>191</v>
      </c>
      <c r="S14" s="263" t="s">
        <v>237</v>
      </c>
      <c r="T14" s="264" t="s">
        <v>282</v>
      </c>
      <c r="U14" s="222">
        <v>9.955E-2</v>
      </c>
      <c r="V14" s="222">
        <f>ROUND(E14*U14,2)</f>
        <v>5.97</v>
      </c>
      <c r="W14" s="222"/>
      <c r="X14" s="222" t="s">
        <v>265</v>
      </c>
      <c r="Y14" s="213"/>
      <c r="Z14" s="213"/>
      <c r="AA14" s="213"/>
      <c r="AB14" s="213"/>
      <c r="AC14" s="213"/>
      <c r="AD14" s="213"/>
      <c r="AE14" s="213"/>
      <c r="AF14" s="213"/>
      <c r="AG14" s="213" t="s">
        <v>726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58">
        <v>7</v>
      </c>
      <c r="B15" s="259" t="s">
        <v>261</v>
      </c>
      <c r="C15" s="270" t="s">
        <v>781</v>
      </c>
      <c r="D15" s="260" t="s">
        <v>438</v>
      </c>
      <c r="E15" s="261">
        <v>16</v>
      </c>
      <c r="F15" s="262">
        <v>45</v>
      </c>
      <c r="G15" s="263">
        <f>ROUND(E15*F15,2)</f>
        <v>720</v>
      </c>
      <c r="H15" s="262">
        <v>0</v>
      </c>
      <c r="I15" s="263">
        <f>ROUND(E15*H15,2)</f>
        <v>0</v>
      </c>
      <c r="J15" s="262">
        <v>45</v>
      </c>
      <c r="K15" s="263">
        <f>ROUND(E15*J15,2)</f>
        <v>720</v>
      </c>
      <c r="L15" s="263">
        <v>21</v>
      </c>
      <c r="M15" s="263">
        <f>G15*(1+L15/100)</f>
        <v>871.19999999999993</v>
      </c>
      <c r="N15" s="263">
        <v>0</v>
      </c>
      <c r="O15" s="263">
        <f>ROUND(E15*N15,2)</f>
        <v>0</v>
      </c>
      <c r="P15" s="263">
        <v>0</v>
      </c>
      <c r="Q15" s="263">
        <f>ROUND(E15*P15,2)</f>
        <v>0</v>
      </c>
      <c r="R15" s="263"/>
      <c r="S15" s="263" t="s">
        <v>264</v>
      </c>
      <c r="T15" s="264" t="s">
        <v>238</v>
      </c>
      <c r="U15" s="222">
        <v>0</v>
      </c>
      <c r="V15" s="222">
        <f>ROUND(E15*U15,2)</f>
        <v>0</v>
      </c>
      <c r="W15" s="222"/>
      <c r="X15" s="222" t="s">
        <v>265</v>
      </c>
      <c r="Y15" s="213"/>
      <c r="Z15" s="213"/>
      <c r="AA15" s="213"/>
      <c r="AB15" s="213"/>
      <c r="AC15" s="213"/>
      <c r="AD15" s="213"/>
      <c r="AE15" s="213"/>
      <c r="AF15" s="213"/>
      <c r="AG15" s="213" t="s">
        <v>726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33">
        <v>8</v>
      </c>
      <c r="B16" s="234" t="s">
        <v>782</v>
      </c>
      <c r="C16" s="245" t="s">
        <v>783</v>
      </c>
      <c r="D16" s="235" t="s">
        <v>375</v>
      </c>
      <c r="E16" s="236">
        <v>1</v>
      </c>
      <c r="F16" s="237">
        <v>12500</v>
      </c>
      <c r="G16" s="238">
        <f>ROUND(E16*F16,2)</f>
        <v>12500</v>
      </c>
      <c r="H16" s="237">
        <v>0</v>
      </c>
      <c r="I16" s="238">
        <f>ROUND(E16*H16,2)</f>
        <v>0</v>
      </c>
      <c r="J16" s="237">
        <v>12500</v>
      </c>
      <c r="K16" s="238">
        <f>ROUND(E16*J16,2)</f>
        <v>12500</v>
      </c>
      <c r="L16" s="238">
        <v>21</v>
      </c>
      <c r="M16" s="238">
        <f>G16*(1+L16/100)</f>
        <v>15125</v>
      </c>
      <c r="N16" s="238">
        <v>0</v>
      </c>
      <c r="O16" s="238">
        <f>ROUND(E16*N16,2)</f>
        <v>0</v>
      </c>
      <c r="P16" s="238">
        <v>0</v>
      </c>
      <c r="Q16" s="238">
        <f>ROUND(E16*P16,2)</f>
        <v>0</v>
      </c>
      <c r="R16" s="238"/>
      <c r="S16" s="238" t="s">
        <v>264</v>
      </c>
      <c r="T16" s="239" t="s">
        <v>238</v>
      </c>
      <c r="U16" s="222">
        <v>0</v>
      </c>
      <c r="V16" s="222">
        <f>ROUND(E16*U16,2)</f>
        <v>0</v>
      </c>
      <c r="W16" s="222"/>
      <c r="X16" s="222" t="s">
        <v>265</v>
      </c>
      <c r="Y16" s="213"/>
      <c r="Z16" s="213"/>
      <c r="AA16" s="213"/>
      <c r="AB16" s="213"/>
      <c r="AC16" s="213"/>
      <c r="AD16" s="213"/>
      <c r="AE16" s="213"/>
      <c r="AF16" s="213"/>
      <c r="AG16" s="213" t="s">
        <v>726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5">
      <c r="A17" s="220"/>
      <c r="B17" s="221"/>
      <c r="C17" s="246" t="s">
        <v>784</v>
      </c>
      <c r="D17" s="240"/>
      <c r="E17" s="240"/>
      <c r="F17" s="240"/>
      <c r="G17" s="240"/>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241</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0.399999999999999" outlineLevel="1" x14ac:dyDescent="0.25">
      <c r="A18" s="258">
        <v>9</v>
      </c>
      <c r="B18" s="259" t="s">
        <v>785</v>
      </c>
      <c r="C18" s="270" t="s">
        <v>786</v>
      </c>
      <c r="D18" s="260" t="s">
        <v>375</v>
      </c>
      <c r="E18" s="261">
        <v>12</v>
      </c>
      <c r="F18" s="262">
        <v>3800</v>
      </c>
      <c r="G18" s="263">
        <f>ROUND(E18*F18,2)</f>
        <v>45600</v>
      </c>
      <c r="H18" s="262">
        <v>0</v>
      </c>
      <c r="I18" s="263">
        <f>ROUND(E18*H18,2)</f>
        <v>0</v>
      </c>
      <c r="J18" s="262">
        <v>3800</v>
      </c>
      <c r="K18" s="263">
        <f>ROUND(E18*J18,2)</f>
        <v>45600</v>
      </c>
      <c r="L18" s="263">
        <v>21</v>
      </c>
      <c r="M18" s="263">
        <f>G18*(1+L18/100)</f>
        <v>55176</v>
      </c>
      <c r="N18" s="263">
        <v>0</v>
      </c>
      <c r="O18" s="263">
        <f>ROUND(E18*N18,2)</f>
        <v>0</v>
      </c>
      <c r="P18" s="263">
        <v>0</v>
      </c>
      <c r="Q18" s="263">
        <f>ROUND(E18*P18,2)</f>
        <v>0</v>
      </c>
      <c r="R18" s="263"/>
      <c r="S18" s="263" t="s">
        <v>264</v>
      </c>
      <c r="T18" s="264" t="s">
        <v>238</v>
      </c>
      <c r="U18" s="222">
        <v>0</v>
      </c>
      <c r="V18" s="222">
        <f>ROUND(E18*U18,2)</f>
        <v>0</v>
      </c>
      <c r="W18" s="222"/>
      <c r="X18" s="222" t="s">
        <v>265</v>
      </c>
      <c r="Y18" s="213"/>
      <c r="Z18" s="213"/>
      <c r="AA18" s="213"/>
      <c r="AB18" s="213"/>
      <c r="AC18" s="213"/>
      <c r="AD18" s="213"/>
      <c r="AE18" s="213"/>
      <c r="AF18" s="213"/>
      <c r="AG18" s="213" t="s">
        <v>726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58">
        <v>10</v>
      </c>
      <c r="B19" s="259" t="s">
        <v>787</v>
      </c>
      <c r="C19" s="270" t="s">
        <v>788</v>
      </c>
      <c r="D19" s="260" t="s">
        <v>375</v>
      </c>
      <c r="E19" s="261">
        <v>1</v>
      </c>
      <c r="F19" s="262">
        <v>1890</v>
      </c>
      <c r="G19" s="263">
        <f>ROUND(E19*F19,2)</f>
        <v>1890</v>
      </c>
      <c r="H19" s="262">
        <v>0</v>
      </c>
      <c r="I19" s="263">
        <f>ROUND(E19*H19,2)</f>
        <v>0</v>
      </c>
      <c r="J19" s="262">
        <v>1890</v>
      </c>
      <c r="K19" s="263">
        <f>ROUND(E19*J19,2)</f>
        <v>1890</v>
      </c>
      <c r="L19" s="263">
        <v>21</v>
      </c>
      <c r="M19" s="263">
        <f>G19*(1+L19/100)</f>
        <v>2286.9</v>
      </c>
      <c r="N19" s="263">
        <v>0</v>
      </c>
      <c r="O19" s="263">
        <f>ROUND(E19*N19,2)</f>
        <v>0</v>
      </c>
      <c r="P19" s="263">
        <v>0</v>
      </c>
      <c r="Q19" s="263">
        <f>ROUND(E19*P19,2)</f>
        <v>0</v>
      </c>
      <c r="R19" s="263"/>
      <c r="S19" s="263" t="s">
        <v>264</v>
      </c>
      <c r="T19" s="264" t="s">
        <v>238</v>
      </c>
      <c r="U19" s="222">
        <v>0</v>
      </c>
      <c r="V19" s="222">
        <f>ROUND(E19*U19,2)</f>
        <v>0</v>
      </c>
      <c r="W19" s="222"/>
      <c r="X19" s="222" t="s">
        <v>265</v>
      </c>
      <c r="Y19" s="213"/>
      <c r="Z19" s="213"/>
      <c r="AA19" s="213"/>
      <c r="AB19" s="213"/>
      <c r="AC19" s="213"/>
      <c r="AD19" s="213"/>
      <c r="AE19" s="213"/>
      <c r="AF19" s="213"/>
      <c r="AG19" s="213" t="s">
        <v>726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5">
      <c r="A20" s="258">
        <v>11</v>
      </c>
      <c r="B20" s="259" t="s">
        <v>738</v>
      </c>
      <c r="C20" s="270" t="s">
        <v>739</v>
      </c>
      <c r="D20" s="260" t="s">
        <v>740</v>
      </c>
      <c r="E20" s="261">
        <v>15</v>
      </c>
      <c r="F20" s="262">
        <v>470</v>
      </c>
      <c r="G20" s="263">
        <f>ROUND(E20*F20,2)</f>
        <v>7050</v>
      </c>
      <c r="H20" s="262">
        <v>0</v>
      </c>
      <c r="I20" s="263">
        <f>ROUND(E20*H20,2)</f>
        <v>0</v>
      </c>
      <c r="J20" s="262">
        <v>470</v>
      </c>
      <c r="K20" s="263">
        <f>ROUND(E20*J20,2)</f>
        <v>7050</v>
      </c>
      <c r="L20" s="263">
        <v>21</v>
      </c>
      <c r="M20" s="263">
        <f>G20*(1+L20/100)</f>
        <v>8530.5</v>
      </c>
      <c r="N20" s="263">
        <v>0</v>
      </c>
      <c r="O20" s="263">
        <f>ROUND(E20*N20,2)</f>
        <v>0</v>
      </c>
      <c r="P20" s="263">
        <v>0</v>
      </c>
      <c r="Q20" s="263">
        <f>ROUND(E20*P20,2)</f>
        <v>0</v>
      </c>
      <c r="R20" s="263" t="s">
        <v>741</v>
      </c>
      <c r="S20" s="263" t="s">
        <v>237</v>
      </c>
      <c r="T20" s="264" t="s">
        <v>282</v>
      </c>
      <c r="U20" s="222">
        <v>1</v>
      </c>
      <c r="V20" s="222">
        <f>ROUND(E20*U20,2)</f>
        <v>15</v>
      </c>
      <c r="W20" s="222"/>
      <c r="X20" s="222" t="s">
        <v>742</v>
      </c>
      <c r="Y20" s="213"/>
      <c r="Z20" s="213"/>
      <c r="AA20" s="213"/>
      <c r="AB20" s="213"/>
      <c r="AC20" s="213"/>
      <c r="AD20" s="213"/>
      <c r="AE20" s="213"/>
      <c r="AF20" s="213"/>
      <c r="AG20" s="213" t="s">
        <v>743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40.799999999999997" outlineLevel="1" x14ac:dyDescent="0.25">
      <c r="A21" s="233">
        <v>12</v>
      </c>
      <c r="B21" s="234" t="s">
        <v>789</v>
      </c>
      <c r="C21" s="245" t="s">
        <v>790</v>
      </c>
      <c r="D21" s="235" t="s">
        <v>438</v>
      </c>
      <c r="E21" s="236">
        <v>126</v>
      </c>
      <c r="F21" s="237">
        <v>13.4</v>
      </c>
      <c r="G21" s="238">
        <f>ROUND(E21*F21,2)</f>
        <v>1688.4</v>
      </c>
      <c r="H21" s="237">
        <v>13.4</v>
      </c>
      <c r="I21" s="238">
        <f>ROUND(E21*H21,2)</f>
        <v>1688.4</v>
      </c>
      <c r="J21" s="237">
        <v>0</v>
      </c>
      <c r="K21" s="238">
        <f>ROUND(E21*J21,2)</f>
        <v>0</v>
      </c>
      <c r="L21" s="238">
        <v>21</v>
      </c>
      <c r="M21" s="238">
        <f>G21*(1+L21/100)</f>
        <v>2042.9639999999999</v>
      </c>
      <c r="N21" s="238">
        <v>0</v>
      </c>
      <c r="O21" s="238">
        <f>ROUND(E21*N21,2)</f>
        <v>0</v>
      </c>
      <c r="P21" s="238">
        <v>0</v>
      </c>
      <c r="Q21" s="238">
        <f>ROUND(E21*P21,2)</f>
        <v>0</v>
      </c>
      <c r="R21" s="238" t="s">
        <v>407</v>
      </c>
      <c r="S21" s="238" t="s">
        <v>237</v>
      </c>
      <c r="T21" s="239" t="s">
        <v>282</v>
      </c>
      <c r="U21" s="222">
        <v>0</v>
      </c>
      <c r="V21" s="222">
        <f>ROUND(E21*U21,2)</f>
        <v>0</v>
      </c>
      <c r="W21" s="222"/>
      <c r="X21" s="222" t="s">
        <v>376</v>
      </c>
      <c r="Y21" s="213"/>
      <c r="Z21" s="213"/>
      <c r="AA21" s="213"/>
      <c r="AB21" s="213"/>
      <c r="AC21" s="213"/>
      <c r="AD21" s="213"/>
      <c r="AE21" s="213"/>
      <c r="AF21" s="213"/>
      <c r="AG21" s="213" t="s">
        <v>746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5">
      <c r="A22" s="220"/>
      <c r="B22" s="221"/>
      <c r="C22" s="246" t="s">
        <v>791</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241</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40.799999999999997" outlineLevel="1" x14ac:dyDescent="0.25">
      <c r="A23" s="233">
        <v>13</v>
      </c>
      <c r="B23" s="234" t="s">
        <v>792</v>
      </c>
      <c r="C23" s="245" t="s">
        <v>793</v>
      </c>
      <c r="D23" s="235" t="s">
        <v>438</v>
      </c>
      <c r="E23" s="236">
        <v>5</v>
      </c>
      <c r="F23" s="237">
        <v>21.8</v>
      </c>
      <c r="G23" s="238">
        <f>ROUND(E23*F23,2)</f>
        <v>109</v>
      </c>
      <c r="H23" s="237">
        <v>21.8</v>
      </c>
      <c r="I23" s="238">
        <f>ROUND(E23*H23,2)</f>
        <v>109</v>
      </c>
      <c r="J23" s="237">
        <v>0</v>
      </c>
      <c r="K23" s="238">
        <f>ROUND(E23*J23,2)</f>
        <v>0</v>
      </c>
      <c r="L23" s="238">
        <v>21</v>
      </c>
      <c r="M23" s="238">
        <f>G23*(1+L23/100)</f>
        <v>131.88999999999999</v>
      </c>
      <c r="N23" s="238">
        <v>0</v>
      </c>
      <c r="O23" s="238">
        <f>ROUND(E23*N23,2)</f>
        <v>0</v>
      </c>
      <c r="P23" s="238">
        <v>0</v>
      </c>
      <c r="Q23" s="238">
        <f>ROUND(E23*P23,2)</f>
        <v>0</v>
      </c>
      <c r="R23" s="238" t="s">
        <v>407</v>
      </c>
      <c r="S23" s="238" t="s">
        <v>237</v>
      </c>
      <c r="T23" s="239" t="s">
        <v>282</v>
      </c>
      <c r="U23" s="222">
        <v>0</v>
      </c>
      <c r="V23" s="222">
        <f>ROUND(E23*U23,2)</f>
        <v>0</v>
      </c>
      <c r="W23" s="222"/>
      <c r="X23" s="222" t="s">
        <v>376</v>
      </c>
      <c r="Y23" s="213"/>
      <c r="Z23" s="213"/>
      <c r="AA23" s="213"/>
      <c r="AB23" s="213"/>
      <c r="AC23" s="213"/>
      <c r="AD23" s="213"/>
      <c r="AE23" s="213"/>
      <c r="AF23" s="213"/>
      <c r="AG23" s="213" t="s">
        <v>746</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20"/>
      <c r="B24" s="221"/>
      <c r="C24" s="246" t="s">
        <v>794</v>
      </c>
      <c r="D24" s="240"/>
      <c r="E24" s="240"/>
      <c r="F24" s="240"/>
      <c r="G24" s="240"/>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241</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40.799999999999997" outlineLevel="1" x14ac:dyDescent="0.25">
      <c r="A25" s="233">
        <v>14</v>
      </c>
      <c r="B25" s="234" t="s">
        <v>795</v>
      </c>
      <c r="C25" s="245" t="s">
        <v>796</v>
      </c>
      <c r="D25" s="235" t="s">
        <v>438</v>
      </c>
      <c r="E25" s="236">
        <v>10.5</v>
      </c>
      <c r="F25" s="237">
        <v>20</v>
      </c>
      <c r="G25" s="238">
        <f>ROUND(E25*F25,2)</f>
        <v>210</v>
      </c>
      <c r="H25" s="237">
        <v>20</v>
      </c>
      <c r="I25" s="238">
        <f>ROUND(E25*H25,2)</f>
        <v>210</v>
      </c>
      <c r="J25" s="237">
        <v>0</v>
      </c>
      <c r="K25" s="238">
        <f>ROUND(E25*J25,2)</f>
        <v>0</v>
      </c>
      <c r="L25" s="238">
        <v>21</v>
      </c>
      <c r="M25" s="238">
        <f>G25*(1+L25/100)</f>
        <v>254.1</v>
      </c>
      <c r="N25" s="238">
        <v>0</v>
      </c>
      <c r="O25" s="238">
        <f>ROUND(E25*N25,2)</f>
        <v>0</v>
      </c>
      <c r="P25" s="238">
        <v>0</v>
      </c>
      <c r="Q25" s="238">
        <f>ROUND(E25*P25,2)</f>
        <v>0</v>
      </c>
      <c r="R25" s="238" t="s">
        <v>407</v>
      </c>
      <c r="S25" s="238" t="s">
        <v>237</v>
      </c>
      <c r="T25" s="239" t="s">
        <v>282</v>
      </c>
      <c r="U25" s="222">
        <v>0</v>
      </c>
      <c r="V25" s="222">
        <f>ROUND(E25*U25,2)</f>
        <v>0</v>
      </c>
      <c r="W25" s="222"/>
      <c r="X25" s="222" t="s">
        <v>376</v>
      </c>
      <c r="Y25" s="213"/>
      <c r="Z25" s="213"/>
      <c r="AA25" s="213"/>
      <c r="AB25" s="213"/>
      <c r="AC25" s="213"/>
      <c r="AD25" s="213"/>
      <c r="AE25" s="213"/>
      <c r="AF25" s="213"/>
      <c r="AG25" s="213" t="s">
        <v>746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5">
      <c r="A26" s="220"/>
      <c r="B26" s="221"/>
      <c r="C26" s="246" t="s">
        <v>797</v>
      </c>
      <c r="D26" s="240"/>
      <c r="E26" s="240"/>
      <c r="F26" s="240"/>
      <c r="G26" s="240"/>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241</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5">
      <c r="A27" s="258">
        <v>15</v>
      </c>
      <c r="B27" s="259" t="s">
        <v>798</v>
      </c>
      <c r="C27" s="270" t="s">
        <v>799</v>
      </c>
      <c r="D27" s="260" t="s">
        <v>438</v>
      </c>
      <c r="E27" s="261">
        <v>16</v>
      </c>
      <c r="F27" s="262">
        <v>85</v>
      </c>
      <c r="G27" s="263">
        <f>ROUND(E27*F27,2)</f>
        <v>1360</v>
      </c>
      <c r="H27" s="262">
        <v>85</v>
      </c>
      <c r="I27" s="263">
        <f>ROUND(E27*H27,2)</f>
        <v>1360</v>
      </c>
      <c r="J27" s="262">
        <v>0</v>
      </c>
      <c r="K27" s="263">
        <f>ROUND(E27*J27,2)</f>
        <v>0</v>
      </c>
      <c r="L27" s="263">
        <v>21</v>
      </c>
      <c r="M27" s="263">
        <f>G27*(1+L27/100)</f>
        <v>1645.6</v>
      </c>
      <c r="N27" s="263">
        <v>0</v>
      </c>
      <c r="O27" s="263">
        <f>ROUND(E27*N27,2)</f>
        <v>0</v>
      </c>
      <c r="P27" s="263">
        <v>0</v>
      </c>
      <c r="Q27" s="263">
        <f>ROUND(E27*P27,2)</f>
        <v>0</v>
      </c>
      <c r="R27" s="263"/>
      <c r="S27" s="263" t="s">
        <v>264</v>
      </c>
      <c r="T27" s="264" t="s">
        <v>238</v>
      </c>
      <c r="U27" s="222">
        <v>0</v>
      </c>
      <c r="V27" s="222">
        <f>ROUND(E27*U27,2)</f>
        <v>0</v>
      </c>
      <c r="W27" s="222"/>
      <c r="X27" s="222" t="s">
        <v>376</v>
      </c>
      <c r="Y27" s="213"/>
      <c r="Z27" s="213"/>
      <c r="AA27" s="213"/>
      <c r="AB27" s="213"/>
      <c r="AC27" s="213"/>
      <c r="AD27" s="213"/>
      <c r="AE27" s="213"/>
      <c r="AF27" s="213"/>
      <c r="AG27" s="213" t="s">
        <v>746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5">
      <c r="A28" s="233">
        <v>16</v>
      </c>
      <c r="B28" s="234" t="s">
        <v>800</v>
      </c>
      <c r="C28" s="245" t="s">
        <v>801</v>
      </c>
      <c r="D28" s="235" t="s">
        <v>375</v>
      </c>
      <c r="E28" s="236">
        <v>1</v>
      </c>
      <c r="F28" s="237">
        <v>145</v>
      </c>
      <c r="G28" s="238">
        <f>ROUND(E28*F28,2)</f>
        <v>145</v>
      </c>
      <c r="H28" s="237">
        <v>145</v>
      </c>
      <c r="I28" s="238">
        <f>ROUND(E28*H28,2)</f>
        <v>145</v>
      </c>
      <c r="J28" s="237">
        <v>0</v>
      </c>
      <c r="K28" s="238">
        <f>ROUND(E28*J28,2)</f>
        <v>0</v>
      </c>
      <c r="L28" s="238">
        <v>21</v>
      </c>
      <c r="M28" s="238">
        <f>G28*(1+L28/100)</f>
        <v>175.45</v>
      </c>
      <c r="N28" s="238">
        <v>0</v>
      </c>
      <c r="O28" s="238">
        <f>ROUND(E28*N28,2)</f>
        <v>0</v>
      </c>
      <c r="P28" s="238">
        <v>0</v>
      </c>
      <c r="Q28" s="238">
        <f>ROUND(E28*P28,2)</f>
        <v>0</v>
      </c>
      <c r="R28" s="238"/>
      <c r="S28" s="238" t="s">
        <v>264</v>
      </c>
      <c r="T28" s="239" t="s">
        <v>238</v>
      </c>
      <c r="U28" s="222">
        <v>0</v>
      </c>
      <c r="V28" s="222">
        <f>ROUND(E28*U28,2)</f>
        <v>0</v>
      </c>
      <c r="W28" s="222"/>
      <c r="X28" s="222" t="s">
        <v>376</v>
      </c>
      <c r="Y28" s="213"/>
      <c r="Z28" s="213"/>
      <c r="AA28" s="213"/>
      <c r="AB28" s="213"/>
      <c r="AC28" s="213"/>
      <c r="AD28" s="213"/>
      <c r="AE28" s="213"/>
      <c r="AF28" s="213"/>
      <c r="AG28" s="213" t="s">
        <v>746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x14ac:dyDescent="0.25">
      <c r="A29" s="3"/>
      <c r="B29" s="4"/>
      <c r="C29" s="248"/>
      <c r="D29" s="6"/>
      <c r="E29" s="3"/>
      <c r="F29" s="3"/>
      <c r="G29" s="3"/>
      <c r="H29" s="3"/>
      <c r="I29" s="3"/>
      <c r="J29" s="3"/>
      <c r="K29" s="3"/>
      <c r="L29" s="3"/>
      <c r="M29" s="3"/>
      <c r="N29" s="3"/>
      <c r="O29" s="3"/>
      <c r="P29" s="3"/>
      <c r="Q29" s="3"/>
      <c r="R29" s="3"/>
      <c r="S29" s="3"/>
      <c r="T29" s="3"/>
      <c r="U29" s="3"/>
      <c r="V29" s="3"/>
      <c r="W29" s="3"/>
      <c r="X29" s="3"/>
      <c r="AE29">
        <v>15</v>
      </c>
      <c r="AF29">
        <v>21</v>
      </c>
      <c r="AG29" t="s">
        <v>219</v>
      </c>
    </row>
    <row r="30" spans="1:60" x14ac:dyDescent="0.25">
      <c r="A30" s="216"/>
      <c r="B30" s="217" t="s">
        <v>29</v>
      </c>
      <c r="C30" s="249"/>
      <c r="D30" s="218"/>
      <c r="E30" s="219"/>
      <c r="F30" s="219"/>
      <c r="G30" s="243">
        <f>G8</f>
        <v>76645.2</v>
      </c>
      <c r="H30" s="3"/>
      <c r="I30" s="3"/>
      <c r="J30" s="3"/>
      <c r="K30" s="3"/>
      <c r="L30" s="3"/>
      <c r="M30" s="3"/>
      <c r="N30" s="3"/>
      <c r="O30" s="3"/>
      <c r="P30" s="3"/>
      <c r="Q30" s="3"/>
      <c r="R30" s="3"/>
      <c r="S30" s="3"/>
      <c r="T30" s="3"/>
      <c r="U30" s="3"/>
      <c r="V30" s="3"/>
      <c r="W30" s="3"/>
      <c r="X30" s="3"/>
      <c r="AE30">
        <f>SUMIF(L7:L28,AE29,G7:G28)</f>
        <v>0</v>
      </c>
      <c r="AF30">
        <f>SUMIF(L7:L28,AF29,G7:G28)</f>
        <v>76645.2</v>
      </c>
      <c r="AG30" t="s">
        <v>274</v>
      </c>
    </row>
    <row r="31" spans="1:60" x14ac:dyDescent="0.25">
      <c r="A31" s="271" t="s">
        <v>716</v>
      </c>
      <c r="B31" s="271"/>
      <c r="C31" s="248"/>
      <c r="D31" s="6"/>
      <c r="E31" s="3"/>
      <c r="F31" s="3"/>
      <c r="G31" s="3"/>
      <c r="H31" s="3"/>
      <c r="I31" s="3"/>
      <c r="J31" s="3"/>
      <c r="K31" s="3"/>
      <c r="L31" s="3"/>
      <c r="M31" s="3"/>
      <c r="N31" s="3"/>
      <c r="O31" s="3"/>
      <c r="P31" s="3"/>
      <c r="Q31" s="3"/>
      <c r="R31" s="3"/>
      <c r="S31" s="3"/>
      <c r="T31" s="3"/>
      <c r="U31" s="3"/>
      <c r="V31" s="3"/>
      <c r="W31" s="3"/>
      <c r="X31" s="3"/>
    </row>
    <row r="32" spans="1:60" x14ac:dyDescent="0.25">
      <c r="A32" s="3"/>
      <c r="B32" s="4" t="s">
        <v>717</v>
      </c>
      <c r="C32" s="248" t="s">
        <v>718</v>
      </c>
      <c r="D32" s="6"/>
      <c r="E32" s="3"/>
      <c r="F32" s="3"/>
      <c r="G32" s="3"/>
      <c r="H32" s="3"/>
      <c r="I32" s="3"/>
      <c r="J32" s="3"/>
      <c r="K32" s="3"/>
      <c r="L32" s="3"/>
      <c r="M32" s="3"/>
      <c r="N32" s="3"/>
      <c r="O32" s="3"/>
      <c r="P32" s="3"/>
      <c r="Q32" s="3"/>
      <c r="R32" s="3"/>
      <c r="S32" s="3"/>
      <c r="T32" s="3"/>
      <c r="U32" s="3"/>
      <c r="V32" s="3"/>
      <c r="W32" s="3"/>
      <c r="X32" s="3"/>
      <c r="AG32" t="s">
        <v>719</v>
      </c>
    </row>
    <row r="33" spans="1:33" x14ac:dyDescent="0.25">
      <c r="A33" s="3"/>
      <c r="B33" s="4" t="s">
        <v>720</v>
      </c>
      <c r="C33" s="248" t="s">
        <v>721</v>
      </c>
      <c r="D33" s="6"/>
      <c r="E33" s="3"/>
      <c r="F33" s="3"/>
      <c r="G33" s="3"/>
      <c r="H33" s="3"/>
      <c r="I33" s="3"/>
      <c r="J33" s="3"/>
      <c r="K33" s="3"/>
      <c r="L33" s="3"/>
      <c r="M33" s="3"/>
      <c r="N33" s="3"/>
      <c r="O33" s="3"/>
      <c r="P33" s="3"/>
      <c r="Q33" s="3"/>
      <c r="R33" s="3"/>
      <c r="S33" s="3"/>
      <c r="T33" s="3"/>
      <c r="U33" s="3"/>
      <c r="V33" s="3"/>
      <c r="W33" s="3"/>
      <c r="X33" s="3"/>
      <c r="AG33" t="s">
        <v>722</v>
      </c>
    </row>
    <row r="34" spans="1:33" x14ac:dyDescent="0.25">
      <c r="A34" s="3"/>
      <c r="B34" s="4"/>
      <c r="C34" s="248" t="s">
        <v>677</v>
      </c>
      <c r="D34" s="6"/>
      <c r="E34" s="3"/>
      <c r="F34" s="3"/>
      <c r="G34" s="3"/>
      <c r="H34" s="3"/>
      <c r="I34" s="3"/>
      <c r="J34" s="3"/>
      <c r="K34" s="3"/>
      <c r="L34" s="3"/>
      <c r="M34" s="3"/>
      <c r="N34" s="3"/>
      <c r="O34" s="3"/>
      <c r="P34" s="3"/>
      <c r="Q34" s="3"/>
      <c r="R34" s="3"/>
      <c r="S34" s="3"/>
      <c r="T34" s="3"/>
      <c r="U34" s="3"/>
      <c r="V34" s="3"/>
      <c r="W34" s="3"/>
      <c r="X34" s="3"/>
      <c r="AG34" t="s">
        <v>723</v>
      </c>
    </row>
    <row r="35" spans="1:33" x14ac:dyDescent="0.25">
      <c r="A35" s="3"/>
      <c r="B35" s="4"/>
      <c r="C35" s="248"/>
      <c r="D35" s="6"/>
      <c r="E35" s="3"/>
      <c r="F35" s="3"/>
      <c r="G35" s="3"/>
      <c r="H35" s="3"/>
      <c r="I35" s="3"/>
      <c r="J35" s="3"/>
      <c r="K35" s="3"/>
      <c r="L35" s="3"/>
      <c r="M35" s="3"/>
      <c r="N35" s="3"/>
      <c r="O35" s="3"/>
      <c r="P35" s="3"/>
      <c r="Q35" s="3"/>
      <c r="R35" s="3"/>
      <c r="S35" s="3"/>
      <c r="T35" s="3"/>
      <c r="U35" s="3"/>
      <c r="V35" s="3"/>
      <c r="W35" s="3"/>
      <c r="X35" s="3"/>
    </row>
    <row r="36" spans="1:33" x14ac:dyDescent="0.25">
      <c r="C36" s="250"/>
      <c r="D36" s="10"/>
      <c r="AG36" t="s">
        <v>276</v>
      </c>
    </row>
    <row r="37" spans="1:33" x14ac:dyDescent="0.25">
      <c r="D37" s="10"/>
    </row>
    <row r="38" spans="1:33" x14ac:dyDescent="0.25">
      <c r="D38" s="10"/>
    </row>
    <row r="39" spans="1:33" x14ac:dyDescent="0.25">
      <c r="D39" s="10"/>
    </row>
    <row r="40" spans="1:33" x14ac:dyDescent="0.25">
      <c r="D40" s="10"/>
    </row>
    <row r="41" spans="1:33" x14ac:dyDescent="0.25">
      <c r="D41" s="10"/>
    </row>
    <row r="42" spans="1:33" x14ac:dyDescent="0.25">
      <c r="D42" s="10"/>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Lbtn3OjEBOvrdtKeKIiAjgXsEYjFa9ZH1nlUDib1fiz4g5zcwjuWjLGuiAUBkO2QKlImTHvCnZyquMFm5Gehw==" saltValue="akE4bsRGM+ETAF6U3AQbmQ==" spinCount="100000" sheet="1"/>
  <mergeCells count="9">
    <mergeCell ref="A1:G1"/>
    <mergeCell ref="C2:G2"/>
    <mergeCell ref="C3:G3"/>
    <mergeCell ref="C4:G4"/>
    <mergeCell ref="A31:B31"/>
    <mergeCell ref="C17:G17"/>
    <mergeCell ref="C22:G22"/>
    <mergeCell ref="C24:G2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EAFD-AECA-41E5-87FA-BB57A81196D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71</v>
      </c>
      <c r="C3" s="202" t="s">
        <v>72</v>
      </c>
      <c r="D3" s="200"/>
      <c r="E3" s="200"/>
      <c r="F3" s="200"/>
      <c r="G3" s="201"/>
      <c r="AC3" s="178" t="s">
        <v>206</v>
      </c>
      <c r="AG3" t="s">
        <v>209</v>
      </c>
    </row>
    <row r="4" spans="1:60" ht="25.05" customHeight="1" x14ac:dyDescent="0.25">
      <c r="A4" s="203" t="s">
        <v>9</v>
      </c>
      <c r="B4" s="204" t="s">
        <v>60</v>
      </c>
      <c r="C4" s="205" t="s">
        <v>72</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88</v>
      </c>
      <c r="C8" s="244" t="s">
        <v>142</v>
      </c>
      <c r="D8" s="229"/>
      <c r="E8" s="230"/>
      <c r="F8" s="231"/>
      <c r="G8" s="231">
        <f>SUMIF(AG9:AG181,"&lt;&gt;NOR",G9:G181)</f>
        <v>3152980.5899999994</v>
      </c>
      <c r="H8" s="231"/>
      <c r="I8" s="231">
        <f>SUM(I9:I181)</f>
        <v>168321.62</v>
      </c>
      <c r="J8" s="231"/>
      <c r="K8" s="231">
        <f>SUM(K9:K181)</f>
        <v>2984658.9699999997</v>
      </c>
      <c r="L8" s="231"/>
      <c r="M8" s="231">
        <f>SUM(M9:M181)</f>
        <v>3815106.5138999992</v>
      </c>
      <c r="N8" s="231"/>
      <c r="O8" s="231">
        <f>SUM(O9:O181)</f>
        <v>374.91999999999996</v>
      </c>
      <c r="P8" s="231"/>
      <c r="Q8" s="231">
        <f>SUM(Q9:Q181)</f>
        <v>0</v>
      </c>
      <c r="R8" s="231"/>
      <c r="S8" s="231"/>
      <c r="T8" s="232"/>
      <c r="U8" s="226"/>
      <c r="V8" s="226">
        <f>SUM(V9:V181)</f>
        <v>3808.0099999999993</v>
      </c>
      <c r="W8" s="226"/>
      <c r="X8" s="226"/>
      <c r="AG8" t="s">
        <v>233</v>
      </c>
    </row>
    <row r="9" spans="1:60" outlineLevel="1" x14ac:dyDescent="0.25">
      <c r="A9" s="233">
        <v>1</v>
      </c>
      <c r="B9" s="234" t="s">
        <v>802</v>
      </c>
      <c r="C9" s="245" t="s">
        <v>803</v>
      </c>
      <c r="D9" s="235" t="s">
        <v>313</v>
      </c>
      <c r="E9" s="236">
        <v>2145</v>
      </c>
      <c r="F9" s="237">
        <v>34.6</v>
      </c>
      <c r="G9" s="238">
        <f>ROUND(E9*F9,2)</f>
        <v>74217</v>
      </c>
      <c r="H9" s="237">
        <v>0</v>
      </c>
      <c r="I9" s="238">
        <f>ROUND(E9*H9,2)</f>
        <v>0</v>
      </c>
      <c r="J9" s="237">
        <v>34.6</v>
      </c>
      <c r="K9" s="238">
        <f>ROUND(E9*J9,2)</f>
        <v>74217</v>
      </c>
      <c r="L9" s="238">
        <v>21</v>
      </c>
      <c r="M9" s="238">
        <f>G9*(1+L9/100)</f>
        <v>89802.569999999992</v>
      </c>
      <c r="N9" s="238">
        <v>0</v>
      </c>
      <c r="O9" s="238">
        <f>ROUND(E9*N9,2)</f>
        <v>0</v>
      </c>
      <c r="P9" s="238">
        <v>0</v>
      </c>
      <c r="Q9" s="238">
        <f>ROUND(E9*P9,2)</f>
        <v>0</v>
      </c>
      <c r="R9" s="238" t="s">
        <v>281</v>
      </c>
      <c r="S9" s="238" t="s">
        <v>237</v>
      </c>
      <c r="T9" s="239" t="s">
        <v>282</v>
      </c>
      <c r="U9" s="222">
        <v>9.2999999999999999E-2</v>
      </c>
      <c r="V9" s="222">
        <f>ROUND(E9*U9,2)</f>
        <v>199.49</v>
      </c>
      <c r="W9" s="222"/>
      <c r="X9" s="222" t="s">
        <v>265</v>
      </c>
      <c r="Y9" s="213"/>
      <c r="Z9" s="213"/>
      <c r="AA9" s="213"/>
      <c r="AB9" s="213"/>
      <c r="AC9" s="213"/>
      <c r="AD9" s="213"/>
      <c r="AE9" s="213"/>
      <c r="AF9" s="213"/>
      <c r="AG9" s="213" t="s">
        <v>283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1" outlineLevel="1" x14ac:dyDescent="0.25">
      <c r="A10" s="220"/>
      <c r="B10" s="221"/>
      <c r="C10" s="265" t="s">
        <v>804</v>
      </c>
      <c r="D10" s="257"/>
      <c r="E10" s="257"/>
      <c r="F10" s="257"/>
      <c r="G10" s="257"/>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285</v>
      </c>
      <c r="AH10" s="213"/>
      <c r="AI10" s="213"/>
      <c r="AJ10" s="213"/>
      <c r="AK10" s="213"/>
      <c r="AL10" s="213"/>
      <c r="AM10" s="213"/>
      <c r="AN10" s="213"/>
      <c r="AO10" s="213"/>
      <c r="AP10" s="213"/>
      <c r="AQ10" s="213"/>
      <c r="AR10" s="213"/>
      <c r="AS10" s="213"/>
      <c r="AT10" s="213"/>
      <c r="AU10" s="213"/>
      <c r="AV10" s="213"/>
      <c r="AW10" s="213"/>
      <c r="AX10" s="213"/>
      <c r="AY10" s="213"/>
      <c r="AZ10" s="213"/>
      <c r="BA10" s="241" t="str">
        <f>C10</f>
        <v>s odstraněním kořenů a s případným nutným odklizením křovin a stromů na hromady na vzdálenost do 50 m nebo s naložením na dopravní prostředek, do sklonu terénu 1 : 5,</v>
      </c>
      <c r="BB10" s="213"/>
      <c r="BC10" s="213"/>
      <c r="BD10" s="213"/>
      <c r="BE10" s="213"/>
      <c r="BF10" s="213"/>
      <c r="BG10" s="213"/>
      <c r="BH10" s="213"/>
    </row>
    <row r="11" spans="1:60" outlineLevel="1" x14ac:dyDescent="0.25">
      <c r="A11" s="220"/>
      <c r="B11" s="221"/>
      <c r="C11" s="266" t="s">
        <v>805</v>
      </c>
      <c r="D11" s="251"/>
      <c r="E11" s="252">
        <v>2145</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288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0.399999999999999" outlineLevel="1" x14ac:dyDescent="0.25">
      <c r="A12" s="233">
        <v>2</v>
      </c>
      <c r="B12" s="234" t="s">
        <v>806</v>
      </c>
      <c r="C12" s="245" t="s">
        <v>807</v>
      </c>
      <c r="D12" s="235" t="s">
        <v>313</v>
      </c>
      <c r="E12" s="236">
        <v>2145</v>
      </c>
      <c r="F12" s="237">
        <v>12.6</v>
      </c>
      <c r="G12" s="238">
        <f>ROUND(E12*F12,2)</f>
        <v>27027</v>
      </c>
      <c r="H12" s="237">
        <v>1.83</v>
      </c>
      <c r="I12" s="238">
        <f>ROUND(E12*H12,2)</f>
        <v>3925.35</v>
      </c>
      <c r="J12" s="237">
        <v>10.77</v>
      </c>
      <c r="K12" s="238">
        <f>ROUND(E12*J12,2)</f>
        <v>23101.65</v>
      </c>
      <c r="L12" s="238">
        <v>21</v>
      </c>
      <c r="M12" s="238">
        <f>G12*(1+L12/100)</f>
        <v>32702.67</v>
      </c>
      <c r="N12" s="238">
        <v>5.0000000000000002E-5</v>
      </c>
      <c r="O12" s="238">
        <f>ROUND(E12*N12,2)</f>
        <v>0.11</v>
      </c>
      <c r="P12" s="238">
        <v>0</v>
      </c>
      <c r="Q12" s="238">
        <f>ROUND(E12*P12,2)</f>
        <v>0</v>
      </c>
      <c r="R12" s="238" t="s">
        <v>281</v>
      </c>
      <c r="S12" s="238" t="s">
        <v>237</v>
      </c>
      <c r="T12" s="239" t="s">
        <v>282</v>
      </c>
      <c r="U12" s="222">
        <v>0.03</v>
      </c>
      <c r="V12" s="222">
        <f>ROUND(E12*U12,2)</f>
        <v>64.349999999999994</v>
      </c>
      <c r="W12" s="222"/>
      <c r="X12" s="222" t="s">
        <v>265</v>
      </c>
      <c r="Y12" s="213"/>
      <c r="Z12" s="213"/>
      <c r="AA12" s="213"/>
      <c r="AB12" s="213"/>
      <c r="AC12" s="213"/>
      <c r="AD12" s="213"/>
      <c r="AE12" s="213"/>
      <c r="AF12" s="213"/>
      <c r="AG12" s="213" t="s">
        <v>283</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5">
      <c r="A13" s="220"/>
      <c r="B13" s="221"/>
      <c r="C13" s="265" t="s">
        <v>808</v>
      </c>
      <c r="D13" s="257"/>
      <c r="E13" s="257"/>
      <c r="F13" s="257"/>
      <c r="G13" s="257"/>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285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20"/>
      <c r="B14" s="221"/>
      <c r="C14" s="266" t="s">
        <v>805</v>
      </c>
      <c r="D14" s="251"/>
      <c r="E14" s="252">
        <v>2145</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288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33">
        <v>3</v>
      </c>
      <c r="B15" s="234" t="s">
        <v>809</v>
      </c>
      <c r="C15" s="245" t="s">
        <v>810</v>
      </c>
      <c r="D15" s="235" t="s">
        <v>375</v>
      </c>
      <c r="E15" s="236">
        <v>13</v>
      </c>
      <c r="F15" s="237">
        <v>718</v>
      </c>
      <c r="G15" s="238">
        <f>ROUND(E15*F15,2)</f>
        <v>9334</v>
      </c>
      <c r="H15" s="237">
        <v>110.08</v>
      </c>
      <c r="I15" s="238">
        <f>ROUND(E15*H15,2)</f>
        <v>1431.04</v>
      </c>
      <c r="J15" s="237">
        <v>607.91999999999996</v>
      </c>
      <c r="K15" s="238">
        <f>ROUND(E15*J15,2)</f>
        <v>7902.96</v>
      </c>
      <c r="L15" s="238">
        <v>21</v>
      </c>
      <c r="M15" s="238">
        <f>G15*(1+L15/100)</f>
        <v>11294.14</v>
      </c>
      <c r="N15" s="238">
        <v>2.99E-3</v>
      </c>
      <c r="O15" s="238">
        <f>ROUND(E15*N15,2)</f>
        <v>0.04</v>
      </c>
      <c r="P15" s="238">
        <v>0</v>
      </c>
      <c r="Q15" s="238">
        <f>ROUND(E15*P15,2)</f>
        <v>0</v>
      </c>
      <c r="R15" s="238" t="s">
        <v>281</v>
      </c>
      <c r="S15" s="238" t="s">
        <v>237</v>
      </c>
      <c r="T15" s="239" t="s">
        <v>282</v>
      </c>
      <c r="U15" s="222">
        <v>1.7</v>
      </c>
      <c r="V15" s="222">
        <f>ROUND(E15*U15,2)</f>
        <v>22.1</v>
      </c>
      <c r="W15" s="222"/>
      <c r="X15" s="222" t="s">
        <v>265</v>
      </c>
      <c r="Y15" s="213"/>
      <c r="Z15" s="213"/>
      <c r="AA15" s="213"/>
      <c r="AB15" s="213"/>
      <c r="AC15" s="213"/>
      <c r="AD15" s="213"/>
      <c r="AE15" s="213"/>
      <c r="AF15" s="213"/>
      <c r="AG15" s="213" t="s">
        <v>283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20"/>
      <c r="B16" s="221"/>
      <c r="C16" s="265" t="s">
        <v>808</v>
      </c>
      <c r="D16" s="257"/>
      <c r="E16" s="257"/>
      <c r="F16" s="257"/>
      <c r="G16" s="257"/>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0.399999999999999" outlineLevel="1" x14ac:dyDescent="0.25">
      <c r="A17" s="233">
        <v>4</v>
      </c>
      <c r="B17" s="234" t="s">
        <v>811</v>
      </c>
      <c r="C17" s="245" t="s">
        <v>812</v>
      </c>
      <c r="D17" s="235" t="s">
        <v>375</v>
      </c>
      <c r="E17" s="236">
        <v>13</v>
      </c>
      <c r="F17" s="237">
        <v>458.5</v>
      </c>
      <c r="G17" s="238">
        <f>ROUND(E17*F17,2)</f>
        <v>5960.5</v>
      </c>
      <c r="H17" s="237">
        <v>0</v>
      </c>
      <c r="I17" s="238">
        <f>ROUND(E17*H17,2)</f>
        <v>0</v>
      </c>
      <c r="J17" s="237">
        <v>458.5</v>
      </c>
      <c r="K17" s="238">
        <f>ROUND(E17*J17,2)</f>
        <v>5960.5</v>
      </c>
      <c r="L17" s="238">
        <v>21</v>
      </c>
      <c r="M17" s="238">
        <f>G17*(1+L17/100)</f>
        <v>7212.2049999999999</v>
      </c>
      <c r="N17" s="238">
        <v>0</v>
      </c>
      <c r="O17" s="238">
        <f>ROUND(E17*N17,2)</f>
        <v>0</v>
      </c>
      <c r="P17" s="238">
        <v>0</v>
      </c>
      <c r="Q17" s="238">
        <f>ROUND(E17*P17,2)</f>
        <v>0</v>
      </c>
      <c r="R17" s="238" t="s">
        <v>281</v>
      </c>
      <c r="S17" s="238" t="s">
        <v>237</v>
      </c>
      <c r="T17" s="239" t="s">
        <v>282</v>
      </c>
      <c r="U17" s="222">
        <v>0.88</v>
      </c>
      <c r="V17" s="222">
        <f>ROUND(E17*U17,2)</f>
        <v>11.44</v>
      </c>
      <c r="W17" s="222"/>
      <c r="X17" s="222" t="s">
        <v>265</v>
      </c>
      <c r="Y17" s="213"/>
      <c r="Z17" s="213"/>
      <c r="AA17" s="213"/>
      <c r="AB17" s="213"/>
      <c r="AC17" s="213"/>
      <c r="AD17" s="213"/>
      <c r="AE17" s="213"/>
      <c r="AF17" s="213"/>
      <c r="AG17" s="213" t="s">
        <v>283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1" outlineLevel="1" x14ac:dyDescent="0.25">
      <c r="A18" s="220"/>
      <c r="B18" s="221"/>
      <c r="C18" s="265" t="s">
        <v>813</v>
      </c>
      <c r="D18" s="257"/>
      <c r="E18" s="257"/>
      <c r="F18" s="257"/>
      <c r="G18" s="257"/>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41" t="str">
        <f>C18</f>
        <v>s odřezáním kmene a odvětvením, včetně případného odklizení kmene a větví na oddělené hromady na vzdálenost do 50 m nebo s naložením na dopravní prostředek,</v>
      </c>
      <c r="BB18" s="213"/>
      <c r="BC18" s="213"/>
      <c r="BD18" s="213"/>
      <c r="BE18" s="213"/>
      <c r="BF18" s="213"/>
      <c r="BG18" s="213"/>
      <c r="BH18" s="213"/>
    </row>
    <row r="19" spans="1:60" outlineLevel="1" x14ac:dyDescent="0.25">
      <c r="A19" s="220"/>
      <c r="B19" s="221"/>
      <c r="C19" s="247" t="s">
        <v>814</v>
      </c>
      <c r="D19" s="242"/>
      <c r="E19" s="242"/>
      <c r="F19" s="242"/>
      <c r="G19" s="24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241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0.399999999999999" outlineLevel="1" x14ac:dyDescent="0.25">
      <c r="A20" s="233">
        <v>5</v>
      </c>
      <c r="B20" s="234" t="s">
        <v>815</v>
      </c>
      <c r="C20" s="245" t="s">
        <v>816</v>
      </c>
      <c r="D20" s="235" t="s">
        <v>375</v>
      </c>
      <c r="E20" s="236">
        <v>13</v>
      </c>
      <c r="F20" s="237">
        <v>705</v>
      </c>
      <c r="G20" s="238">
        <f>ROUND(E20*F20,2)</f>
        <v>9165</v>
      </c>
      <c r="H20" s="237">
        <v>2.0499999999999998</v>
      </c>
      <c r="I20" s="238">
        <f>ROUND(E20*H20,2)</f>
        <v>26.65</v>
      </c>
      <c r="J20" s="237">
        <v>702.95</v>
      </c>
      <c r="K20" s="238">
        <f>ROUND(E20*J20,2)</f>
        <v>9138.35</v>
      </c>
      <c r="L20" s="238">
        <v>21</v>
      </c>
      <c r="M20" s="238">
        <f>G20*(1+L20/100)</f>
        <v>11089.65</v>
      </c>
      <c r="N20" s="238">
        <v>5.0000000000000002E-5</v>
      </c>
      <c r="O20" s="238">
        <f>ROUND(E20*N20,2)</f>
        <v>0</v>
      </c>
      <c r="P20" s="238">
        <v>0</v>
      </c>
      <c r="Q20" s="238">
        <f>ROUND(E20*P20,2)</f>
        <v>0</v>
      </c>
      <c r="R20" s="238" t="s">
        <v>281</v>
      </c>
      <c r="S20" s="238" t="s">
        <v>237</v>
      </c>
      <c r="T20" s="239" t="s">
        <v>282</v>
      </c>
      <c r="U20" s="222">
        <v>1.655</v>
      </c>
      <c r="V20" s="222">
        <f>ROUND(E20*U20,2)</f>
        <v>21.52</v>
      </c>
      <c r="W20" s="222"/>
      <c r="X20" s="222" t="s">
        <v>265</v>
      </c>
      <c r="Y20" s="213"/>
      <c r="Z20" s="213"/>
      <c r="AA20" s="213"/>
      <c r="AB20" s="213"/>
      <c r="AC20" s="213"/>
      <c r="AD20" s="213"/>
      <c r="AE20" s="213"/>
      <c r="AF20" s="213"/>
      <c r="AG20" s="213" t="s">
        <v>283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1" outlineLevel="1" x14ac:dyDescent="0.25">
      <c r="A21" s="220"/>
      <c r="B21" s="221"/>
      <c r="C21" s="265" t="s">
        <v>817</v>
      </c>
      <c r="D21" s="257"/>
      <c r="E21" s="257"/>
      <c r="F21" s="257"/>
      <c r="G21" s="257"/>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41" t="str">
        <f>C21</f>
        <v>s jejich vykopáním nebo vytrháním, s přesekáním kořenů a s případným nutným přemístěním pařezů na hromady do vzdálenosti do 50 m nebo s naložením na dopravní prostředek,</v>
      </c>
      <c r="BB21" s="213"/>
      <c r="BC21" s="213"/>
      <c r="BD21" s="213"/>
      <c r="BE21" s="213"/>
      <c r="BF21" s="213"/>
      <c r="BG21" s="213"/>
      <c r="BH21" s="213"/>
    </row>
    <row r="22" spans="1:60" outlineLevel="1" x14ac:dyDescent="0.25">
      <c r="A22" s="258">
        <v>6</v>
      </c>
      <c r="B22" s="259" t="s">
        <v>818</v>
      </c>
      <c r="C22" s="270" t="s">
        <v>819</v>
      </c>
      <c r="D22" s="260" t="s">
        <v>375</v>
      </c>
      <c r="E22" s="261">
        <v>13</v>
      </c>
      <c r="F22" s="262">
        <v>454.5</v>
      </c>
      <c r="G22" s="263">
        <f>ROUND(E22*F22,2)</f>
        <v>5908.5</v>
      </c>
      <c r="H22" s="262">
        <v>0</v>
      </c>
      <c r="I22" s="263">
        <f>ROUND(E22*H22,2)</f>
        <v>0</v>
      </c>
      <c r="J22" s="262">
        <v>454.5</v>
      </c>
      <c r="K22" s="263">
        <f>ROUND(E22*J22,2)</f>
        <v>5908.5</v>
      </c>
      <c r="L22" s="263">
        <v>21</v>
      </c>
      <c r="M22" s="263">
        <f>G22*(1+L22/100)</f>
        <v>7149.2849999999999</v>
      </c>
      <c r="N22" s="263">
        <v>0</v>
      </c>
      <c r="O22" s="263">
        <f>ROUND(E22*N22,2)</f>
        <v>0</v>
      </c>
      <c r="P22" s="263">
        <v>0</v>
      </c>
      <c r="Q22" s="263">
        <f>ROUND(E22*P22,2)</f>
        <v>0</v>
      </c>
      <c r="R22" s="263" t="s">
        <v>820</v>
      </c>
      <c r="S22" s="263" t="s">
        <v>237</v>
      </c>
      <c r="T22" s="264" t="s">
        <v>282</v>
      </c>
      <c r="U22" s="222">
        <v>1.27</v>
      </c>
      <c r="V22" s="222">
        <f>ROUND(E22*U22,2)</f>
        <v>16.510000000000002</v>
      </c>
      <c r="W22" s="222"/>
      <c r="X22" s="222" t="s">
        <v>265</v>
      </c>
      <c r="Y22" s="213"/>
      <c r="Z22" s="213"/>
      <c r="AA22" s="213"/>
      <c r="AB22" s="213"/>
      <c r="AC22" s="213"/>
      <c r="AD22" s="213"/>
      <c r="AE22" s="213"/>
      <c r="AF22" s="213"/>
      <c r="AG22" s="213" t="s">
        <v>283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33">
        <v>7</v>
      </c>
      <c r="B23" s="234" t="s">
        <v>821</v>
      </c>
      <c r="C23" s="245" t="s">
        <v>822</v>
      </c>
      <c r="D23" s="235" t="s">
        <v>280</v>
      </c>
      <c r="E23" s="236">
        <v>504.55399999999997</v>
      </c>
      <c r="F23" s="237">
        <v>596</v>
      </c>
      <c r="G23" s="238">
        <f>ROUND(E23*F23,2)</f>
        <v>300714.18</v>
      </c>
      <c r="H23" s="237">
        <v>0</v>
      </c>
      <c r="I23" s="238">
        <f>ROUND(E23*H23,2)</f>
        <v>0</v>
      </c>
      <c r="J23" s="237">
        <v>596</v>
      </c>
      <c r="K23" s="238">
        <f>ROUND(E23*J23,2)</f>
        <v>300714.18</v>
      </c>
      <c r="L23" s="238">
        <v>21</v>
      </c>
      <c r="M23" s="238">
        <f>G23*(1+L23/100)</f>
        <v>363864.15779999999</v>
      </c>
      <c r="N23" s="238">
        <v>0</v>
      </c>
      <c r="O23" s="238">
        <f>ROUND(E23*N23,2)</f>
        <v>0</v>
      </c>
      <c r="P23" s="238">
        <v>0</v>
      </c>
      <c r="Q23" s="238">
        <f>ROUND(E23*P23,2)</f>
        <v>0</v>
      </c>
      <c r="R23" s="238" t="s">
        <v>281</v>
      </c>
      <c r="S23" s="238" t="s">
        <v>237</v>
      </c>
      <c r="T23" s="239" t="s">
        <v>282</v>
      </c>
      <c r="U23" s="222">
        <v>1.548</v>
      </c>
      <c r="V23" s="222">
        <f>ROUND(E23*U23,2)</f>
        <v>781.05</v>
      </c>
      <c r="W23" s="222"/>
      <c r="X23" s="222" t="s">
        <v>265</v>
      </c>
      <c r="Y23" s="213"/>
      <c r="Z23" s="213"/>
      <c r="AA23" s="213"/>
      <c r="AB23" s="213"/>
      <c r="AC23" s="213"/>
      <c r="AD23" s="213"/>
      <c r="AE23" s="213"/>
      <c r="AF23" s="213"/>
      <c r="AG23" s="213" t="s">
        <v>283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20"/>
      <c r="B24" s="221"/>
      <c r="C24" s="265" t="s">
        <v>823</v>
      </c>
      <c r="D24" s="257"/>
      <c r="E24" s="257"/>
      <c r="F24" s="257"/>
      <c r="G24" s="257"/>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285</v>
      </c>
      <c r="AH24" s="213"/>
      <c r="AI24" s="213"/>
      <c r="AJ24" s="213"/>
      <c r="AK24" s="213"/>
      <c r="AL24" s="213"/>
      <c r="AM24" s="213"/>
      <c r="AN24" s="213"/>
      <c r="AO24" s="213"/>
      <c r="AP24" s="213"/>
      <c r="AQ24" s="213"/>
      <c r="AR24" s="213"/>
      <c r="AS24" s="213"/>
      <c r="AT24" s="213"/>
      <c r="AU24" s="213"/>
      <c r="AV24" s="213"/>
      <c r="AW24" s="213"/>
      <c r="AX24" s="213"/>
      <c r="AY24" s="213"/>
      <c r="AZ24" s="213"/>
      <c r="BA24" s="241" t="str">
        <f>C24</f>
        <v>příplatek k cenám vykopávek za ztížení vykopávky v blízkosti podzemního vedení nebo výbušnin v horninách jakékoliv třídy,</v>
      </c>
      <c r="BB24" s="213"/>
      <c r="BC24" s="213"/>
      <c r="BD24" s="213"/>
      <c r="BE24" s="213"/>
      <c r="BF24" s="213"/>
      <c r="BG24" s="213"/>
      <c r="BH24" s="213"/>
    </row>
    <row r="25" spans="1:60" outlineLevel="1" x14ac:dyDescent="0.25">
      <c r="A25" s="220"/>
      <c r="B25" s="221"/>
      <c r="C25" s="267" t="s">
        <v>331</v>
      </c>
      <c r="D25" s="253"/>
      <c r="E25" s="254"/>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288</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5">
      <c r="A26" s="220"/>
      <c r="B26" s="221"/>
      <c r="C26" s="268" t="s">
        <v>824</v>
      </c>
      <c r="D26" s="253"/>
      <c r="E26" s="254">
        <v>10091.08</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288</v>
      </c>
      <c r="AH26" s="213">
        <v>2</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5">
      <c r="A27" s="220"/>
      <c r="B27" s="221"/>
      <c r="C27" s="269" t="s">
        <v>336</v>
      </c>
      <c r="D27" s="255"/>
      <c r="E27" s="256">
        <v>10091.08</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288</v>
      </c>
      <c r="AH27" s="213">
        <v>3</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5">
      <c r="A28" s="220"/>
      <c r="B28" s="221"/>
      <c r="C28" s="267" t="s">
        <v>337</v>
      </c>
      <c r="D28" s="253"/>
      <c r="E28" s="254"/>
      <c r="F28" s="222"/>
      <c r="G28" s="222"/>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288</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5">
      <c r="A29" s="220"/>
      <c r="B29" s="221"/>
      <c r="C29" s="266" t="s">
        <v>825</v>
      </c>
      <c r="D29" s="251"/>
      <c r="E29" s="252">
        <v>504.55399999999997</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288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5">
      <c r="A30" s="233">
        <v>8</v>
      </c>
      <c r="B30" s="234" t="s">
        <v>826</v>
      </c>
      <c r="C30" s="245" t="s">
        <v>827</v>
      </c>
      <c r="D30" s="235" t="s">
        <v>280</v>
      </c>
      <c r="E30" s="236">
        <v>10091.08</v>
      </c>
      <c r="F30" s="237">
        <v>52.3</v>
      </c>
      <c r="G30" s="238">
        <f>ROUND(E30*F30,2)</f>
        <v>527763.48</v>
      </c>
      <c r="H30" s="237">
        <v>0</v>
      </c>
      <c r="I30" s="238">
        <f>ROUND(E30*H30,2)</f>
        <v>0</v>
      </c>
      <c r="J30" s="237">
        <v>52.3</v>
      </c>
      <c r="K30" s="238">
        <f>ROUND(E30*J30,2)</f>
        <v>527763.48</v>
      </c>
      <c r="L30" s="238">
        <v>21</v>
      </c>
      <c r="M30" s="238">
        <f>G30*(1+L30/100)</f>
        <v>638593.81079999998</v>
      </c>
      <c r="N30" s="238">
        <v>0</v>
      </c>
      <c r="O30" s="238">
        <f>ROUND(E30*N30,2)</f>
        <v>0</v>
      </c>
      <c r="P30" s="238">
        <v>0</v>
      </c>
      <c r="Q30" s="238">
        <f>ROUND(E30*P30,2)</f>
        <v>0</v>
      </c>
      <c r="R30" s="238" t="s">
        <v>281</v>
      </c>
      <c r="S30" s="238" t="s">
        <v>237</v>
      </c>
      <c r="T30" s="239" t="s">
        <v>282</v>
      </c>
      <c r="U30" s="222">
        <v>0.06</v>
      </c>
      <c r="V30" s="222">
        <f>ROUND(E30*U30,2)</f>
        <v>605.46</v>
      </c>
      <c r="W30" s="222"/>
      <c r="X30" s="222" t="s">
        <v>265</v>
      </c>
      <c r="Y30" s="213"/>
      <c r="Z30" s="213"/>
      <c r="AA30" s="213"/>
      <c r="AB30" s="213"/>
      <c r="AC30" s="213"/>
      <c r="AD30" s="213"/>
      <c r="AE30" s="213"/>
      <c r="AF30" s="213"/>
      <c r="AG30" s="213" t="s">
        <v>283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5">
      <c r="A31" s="220"/>
      <c r="B31" s="221"/>
      <c r="C31" s="265" t="s">
        <v>828</v>
      </c>
      <c r="D31" s="257"/>
      <c r="E31" s="257"/>
      <c r="F31" s="257"/>
      <c r="G31" s="257"/>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285</v>
      </c>
      <c r="AH31" s="213"/>
      <c r="AI31" s="213"/>
      <c r="AJ31" s="213"/>
      <c r="AK31" s="213"/>
      <c r="AL31" s="213"/>
      <c r="AM31" s="213"/>
      <c r="AN31" s="213"/>
      <c r="AO31" s="213"/>
      <c r="AP31" s="213"/>
      <c r="AQ31" s="213"/>
      <c r="AR31" s="213"/>
      <c r="AS31" s="213"/>
      <c r="AT31" s="213"/>
      <c r="AU31" s="213"/>
      <c r="AV31" s="213"/>
      <c r="AW31" s="213"/>
      <c r="AX31" s="213"/>
      <c r="AY31" s="213"/>
      <c r="AZ31" s="213"/>
      <c r="BA31" s="241" t="str">
        <f>C31</f>
        <v>s přemístěním výkopku v příčných profilech na vzdálenost do 15 m nebo s naložením na dopravní prostředek.</v>
      </c>
      <c r="BB31" s="213"/>
      <c r="BC31" s="213"/>
      <c r="BD31" s="213"/>
      <c r="BE31" s="213"/>
      <c r="BF31" s="213"/>
      <c r="BG31" s="213"/>
      <c r="BH31" s="213"/>
    </row>
    <row r="32" spans="1:60" outlineLevel="1" x14ac:dyDescent="0.25">
      <c r="A32" s="220"/>
      <c r="B32" s="221"/>
      <c r="C32" s="247" t="s">
        <v>829</v>
      </c>
      <c r="D32" s="242"/>
      <c r="E32" s="242"/>
      <c r="F32" s="242"/>
      <c r="G32" s="24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241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5">
      <c r="A33" s="220"/>
      <c r="B33" s="221"/>
      <c r="C33" s="266" t="s">
        <v>830</v>
      </c>
      <c r="D33" s="251"/>
      <c r="E33" s="252">
        <v>10091.08</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288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5">
      <c r="A34" s="233">
        <v>9</v>
      </c>
      <c r="B34" s="234" t="s">
        <v>831</v>
      </c>
      <c r="C34" s="245" t="s">
        <v>832</v>
      </c>
      <c r="D34" s="235" t="s">
        <v>280</v>
      </c>
      <c r="E34" s="236">
        <v>10091.08</v>
      </c>
      <c r="F34" s="237">
        <v>41.5</v>
      </c>
      <c r="G34" s="238">
        <f>ROUND(E34*F34,2)</f>
        <v>418779.82</v>
      </c>
      <c r="H34" s="237">
        <v>0</v>
      </c>
      <c r="I34" s="238">
        <f>ROUND(E34*H34,2)</f>
        <v>0</v>
      </c>
      <c r="J34" s="237">
        <v>41.5</v>
      </c>
      <c r="K34" s="238">
        <f>ROUND(E34*J34,2)</f>
        <v>418779.82</v>
      </c>
      <c r="L34" s="238">
        <v>21</v>
      </c>
      <c r="M34" s="238">
        <f>G34*(1+L34/100)</f>
        <v>506723.5822</v>
      </c>
      <c r="N34" s="238">
        <v>0</v>
      </c>
      <c r="O34" s="238">
        <f>ROUND(E34*N34,2)</f>
        <v>0</v>
      </c>
      <c r="P34" s="238">
        <v>0</v>
      </c>
      <c r="Q34" s="238">
        <f>ROUND(E34*P34,2)</f>
        <v>0</v>
      </c>
      <c r="R34" s="238" t="s">
        <v>281</v>
      </c>
      <c r="S34" s="238" t="s">
        <v>237</v>
      </c>
      <c r="T34" s="239" t="s">
        <v>282</v>
      </c>
      <c r="U34" s="222">
        <v>8.7999999999999995E-2</v>
      </c>
      <c r="V34" s="222">
        <f>ROUND(E34*U34,2)</f>
        <v>888.02</v>
      </c>
      <c r="W34" s="222"/>
      <c r="X34" s="222" t="s">
        <v>265</v>
      </c>
      <c r="Y34" s="213"/>
      <c r="Z34" s="213"/>
      <c r="AA34" s="213"/>
      <c r="AB34" s="213"/>
      <c r="AC34" s="213"/>
      <c r="AD34" s="213"/>
      <c r="AE34" s="213"/>
      <c r="AF34" s="213"/>
      <c r="AG34" s="213" t="s">
        <v>283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5">
      <c r="A35" s="220"/>
      <c r="B35" s="221"/>
      <c r="C35" s="265" t="s">
        <v>828</v>
      </c>
      <c r="D35" s="257"/>
      <c r="E35" s="257"/>
      <c r="F35" s="257"/>
      <c r="G35" s="257"/>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285</v>
      </c>
      <c r="AH35" s="213"/>
      <c r="AI35" s="213"/>
      <c r="AJ35" s="213"/>
      <c r="AK35" s="213"/>
      <c r="AL35" s="213"/>
      <c r="AM35" s="213"/>
      <c r="AN35" s="213"/>
      <c r="AO35" s="213"/>
      <c r="AP35" s="213"/>
      <c r="AQ35" s="213"/>
      <c r="AR35" s="213"/>
      <c r="AS35" s="213"/>
      <c r="AT35" s="213"/>
      <c r="AU35" s="213"/>
      <c r="AV35" s="213"/>
      <c r="AW35" s="213"/>
      <c r="AX35" s="213"/>
      <c r="AY35" s="213"/>
      <c r="AZ35" s="213"/>
      <c r="BA35" s="241" t="str">
        <f>C35</f>
        <v>s přemístěním výkopku v příčných profilech na vzdálenost do 15 m nebo s naložením na dopravní prostředek.</v>
      </c>
      <c r="BB35" s="213"/>
      <c r="BC35" s="213"/>
      <c r="BD35" s="213"/>
      <c r="BE35" s="213"/>
      <c r="BF35" s="213"/>
      <c r="BG35" s="213"/>
      <c r="BH35" s="213"/>
    </row>
    <row r="36" spans="1:60" outlineLevel="1" x14ac:dyDescent="0.25">
      <c r="A36" s="220"/>
      <c r="B36" s="221"/>
      <c r="C36" s="247" t="s">
        <v>829</v>
      </c>
      <c r="D36" s="242"/>
      <c r="E36" s="242"/>
      <c r="F36" s="242"/>
      <c r="G36" s="24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241</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5">
      <c r="A37" s="220"/>
      <c r="B37" s="221"/>
      <c r="C37" s="266" t="s">
        <v>830</v>
      </c>
      <c r="D37" s="251"/>
      <c r="E37" s="252">
        <v>10091.08</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288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5">
      <c r="A38" s="233">
        <v>10</v>
      </c>
      <c r="B38" s="234" t="s">
        <v>833</v>
      </c>
      <c r="C38" s="245" t="s">
        <v>834</v>
      </c>
      <c r="D38" s="235" t="s">
        <v>280</v>
      </c>
      <c r="E38" s="236">
        <v>88</v>
      </c>
      <c r="F38" s="237">
        <v>131.5</v>
      </c>
      <c r="G38" s="238">
        <f>ROUND(E38*F38,2)</f>
        <v>11572</v>
      </c>
      <c r="H38" s="237">
        <v>0</v>
      </c>
      <c r="I38" s="238">
        <f>ROUND(E38*H38,2)</f>
        <v>0</v>
      </c>
      <c r="J38" s="237">
        <v>131.5</v>
      </c>
      <c r="K38" s="238">
        <f>ROUND(E38*J38,2)</f>
        <v>11572</v>
      </c>
      <c r="L38" s="238">
        <v>21</v>
      </c>
      <c r="M38" s="238">
        <f>G38*(1+L38/100)</f>
        <v>14002.119999999999</v>
      </c>
      <c r="N38" s="238">
        <v>0</v>
      </c>
      <c r="O38" s="238">
        <f>ROUND(E38*N38,2)</f>
        <v>0</v>
      </c>
      <c r="P38" s="238">
        <v>0</v>
      </c>
      <c r="Q38" s="238">
        <f>ROUND(E38*P38,2)</f>
        <v>0</v>
      </c>
      <c r="R38" s="238" t="s">
        <v>281</v>
      </c>
      <c r="S38" s="238" t="s">
        <v>237</v>
      </c>
      <c r="T38" s="239" t="s">
        <v>282</v>
      </c>
      <c r="U38" s="222">
        <v>0.12</v>
      </c>
      <c r="V38" s="222">
        <f>ROUND(E38*U38,2)</f>
        <v>10.56</v>
      </c>
      <c r="W38" s="222"/>
      <c r="X38" s="222" t="s">
        <v>265</v>
      </c>
      <c r="Y38" s="213"/>
      <c r="Z38" s="213"/>
      <c r="AA38" s="213"/>
      <c r="AB38" s="213"/>
      <c r="AC38" s="213"/>
      <c r="AD38" s="213"/>
      <c r="AE38" s="213"/>
      <c r="AF38" s="213"/>
      <c r="AG38" s="213" t="s">
        <v>283</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1" outlineLevel="1" x14ac:dyDescent="0.25">
      <c r="A39" s="220"/>
      <c r="B39" s="221"/>
      <c r="C39" s="265" t="s">
        <v>835</v>
      </c>
      <c r="D39" s="257"/>
      <c r="E39" s="257"/>
      <c r="F39" s="257"/>
      <c r="G39" s="257"/>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285</v>
      </c>
      <c r="AH39" s="213"/>
      <c r="AI39" s="213"/>
      <c r="AJ39" s="213"/>
      <c r="AK39" s="213"/>
      <c r="AL39" s="213"/>
      <c r="AM39" s="213"/>
      <c r="AN39" s="213"/>
      <c r="AO39" s="213"/>
      <c r="AP39" s="213"/>
      <c r="AQ39" s="213"/>
      <c r="AR39" s="213"/>
      <c r="AS39" s="213"/>
      <c r="AT39" s="213"/>
      <c r="AU39" s="213"/>
      <c r="AV39" s="213"/>
      <c r="AW39" s="213"/>
      <c r="AX39" s="213"/>
      <c r="AY39" s="213"/>
      <c r="AZ39" s="213"/>
      <c r="BA39" s="241" t="str">
        <f>C39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9" s="213"/>
      <c r="BC39" s="213"/>
      <c r="BD39" s="213"/>
      <c r="BE39" s="213"/>
      <c r="BF39" s="213"/>
      <c r="BG39" s="213"/>
      <c r="BH39" s="213"/>
    </row>
    <row r="40" spans="1:60" outlineLevel="1" x14ac:dyDescent="0.25">
      <c r="A40" s="220"/>
      <c r="B40" s="221"/>
      <c r="C40" s="247" t="s">
        <v>829</v>
      </c>
      <c r="D40" s="242"/>
      <c r="E40" s="242"/>
      <c r="F40" s="242"/>
      <c r="G40" s="24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241</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5">
      <c r="A41" s="220"/>
      <c r="B41" s="221"/>
      <c r="C41" s="266" t="s">
        <v>836</v>
      </c>
      <c r="D41" s="251"/>
      <c r="E41" s="252">
        <v>44</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288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5">
      <c r="A42" s="220"/>
      <c r="B42" s="221"/>
      <c r="C42" s="266" t="s">
        <v>837</v>
      </c>
      <c r="D42" s="251"/>
      <c r="E42" s="252">
        <v>44</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288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5">
      <c r="A43" s="233">
        <v>11</v>
      </c>
      <c r="B43" s="234" t="s">
        <v>838</v>
      </c>
      <c r="C43" s="245" t="s">
        <v>839</v>
      </c>
      <c r="D43" s="235" t="s">
        <v>280</v>
      </c>
      <c r="E43" s="236">
        <v>88</v>
      </c>
      <c r="F43" s="237">
        <v>23.1</v>
      </c>
      <c r="G43" s="238">
        <f>ROUND(E43*F43,2)</f>
        <v>2032.8</v>
      </c>
      <c r="H43" s="237">
        <v>0</v>
      </c>
      <c r="I43" s="238">
        <f>ROUND(E43*H43,2)</f>
        <v>0</v>
      </c>
      <c r="J43" s="237">
        <v>23.1</v>
      </c>
      <c r="K43" s="238">
        <f>ROUND(E43*J43,2)</f>
        <v>2032.8</v>
      </c>
      <c r="L43" s="238">
        <v>21</v>
      </c>
      <c r="M43" s="238">
        <f>G43*(1+L43/100)</f>
        <v>2459.6879999999996</v>
      </c>
      <c r="N43" s="238">
        <v>0</v>
      </c>
      <c r="O43" s="238">
        <f>ROUND(E43*N43,2)</f>
        <v>0</v>
      </c>
      <c r="P43" s="238">
        <v>0</v>
      </c>
      <c r="Q43" s="238">
        <f>ROUND(E43*P43,2)</f>
        <v>0</v>
      </c>
      <c r="R43" s="238" t="s">
        <v>281</v>
      </c>
      <c r="S43" s="238" t="s">
        <v>237</v>
      </c>
      <c r="T43" s="239" t="s">
        <v>282</v>
      </c>
      <c r="U43" s="222">
        <v>4.3099999999999999E-2</v>
      </c>
      <c r="V43" s="222">
        <f>ROUND(E43*U43,2)</f>
        <v>3.79</v>
      </c>
      <c r="W43" s="222"/>
      <c r="X43" s="222" t="s">
        <v>265</v>
      </c>
      <c r="Y43" s="213"/>
      <c r="Z43" s="213"/>
      <c r="AA43" s="213"/>
      <c r="AB43" s="213"/>
      <c r="AC43" s="213"/>
      <c r="AD43" s="213"/>
      <c r="AE43" s="213"/>
      <c r="AF43" s="213"/>
      <c r="AG43" s="213" t="s">
        <v>283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1" outlineLevel="1" x14ac:dyDescent="0.25">
      <c r="A44" s="220"/>
      <c r="B44" s="221"/>
      <c r="C44" s="265" t="s">
        <v>835</v>
      </c>
      <c r="D44" s="257"/>
      <c r="E44" s="257"/>
      <c r="F44" s="257"/>
      <c r="G44" s="257"/>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41" t="str">
        <f>C44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44" s="213"/>
      <c r="BC44" s="213"/>
      <c r="BD44" s="213"/>
      <c r="BE44" s="213"/>
      <c r="BF44" s="213"/>
      <c r="BG44" s="213"/>
      <c r="BH44" s="213"/>
    </row>
    <row r="45" spans="1:60" outlineLevel="1" x14ac:dyDescent="0.25">
      <c r="A45" s="220"/>
      <c r="B45" s="221"/>
      <c r="C45" s="266" t="s">
        <v>836</v>
      </c>
      <c r="D45" s="251"/>
      <c r="E45" s="252">
        <v>44</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288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5">
      <c r="A46" s="220"/>
      <c r="B46" s="221"/>
      <c r="C46" s="266" t="s">
        <v>837</v>
      </c>
      <c r="D46" s="251"/>
      <c r="E46" s="252">
        <v>44</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288</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5">
      <c r="A47" s="233">
        <v>12</v>
      </c>
      <c r="B47" s="234" t="s">
        <v>300</v>
      </c>
      <c r="C47" s="245" t="s">
        <v>301</v>
      </c>
      <c r="D47" s="235" t="s">
        <v>280</v>
      </c>
      <c r="E47" s="236">
        <v>10179.08</v>
      </c>
      <c r="F47" s="237">
        <v>96.6</v>
      </c>
      <c r="G47" s="238">
        <f>ROUND(E47*F47,2)</f>
        <v>983299.13</v>
      </c>
      <c r="H47" s="237">
        <v>0</v>
      </c>
      <c r="I47" s="238">
        <f>ROUND(E47*H47,2)</f>
        <v>0</v>
      </c>
      <c r="J47" s="237">
        <v>96.6</v>
      </c>
      <c r="K47" s="238">
        <f>ROUND(E47*J47,2)</f>
        <v>983299.13</v>
      </c>
      <c r="L47" s="238">
        <v>21</v>
      </c>
      <c r="M47" s="238">
        <f>G47*(1+L47/100)</f>
        <v>1189791.9472999999</v>
      </c>
      <c r="N47" s="238">
        <v>0</v>
      </c>
      <c r="O47" s="238">
        <f>ROUND(E47*N47,2)</f>
        <v>0</v>
      </c>
      <c r="P47" s="238">
        <v>0</v>
      </c>
      <c r="Q47" s="238">
        <f>ROUND(E47*P47,2)</f>
        <v>0</v>
      </c>
      <c r="R47" s="238" t="s">
        <v>281</v>
      </c>
      <c r="S47" s="238" t="s">
        <v>237</v>
      </c>
      <c r="T47" s="239" t="s">
        <v>282</v>
      </c>
      <c r="U47" s="222">
        <v>1.0999999999999999E-2</v>
      </c>
      <c r="V47" s="222">
        <f>ROUND(E47*U47,2)</f>
        <v>111.97</v>
      </c>
      <c r="W47" s="222"/>
      <c r="X47" s="222" t="s">
        <v>265</v>
      </c>
      <c r="Y47" s="213"/>
      <c r="Z47" s="213"/>
      <c r="AA47" s="213"/>
      <c r="AB47" s="213"/>
      <c r="AC47" s="213"/>
      <c r="AD47" s="213"/>
      <c r="AE47" s="213"/>
      <c r="AF47" s="213"/>
      <c r="AG47" s="213" t="s">
        <v>283</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5">
      <c r="A48" s="220"/>
      <c r="B48" s="221"/>
      <c r="C48" s="265" t="s">
        <v>302</v>
      </c>
      <c r="D48" s="257"/>
      <c r="E48" s="257"/>
      <c r="F48" s="257"/>
      <c r="G48" s="257"/>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285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5">
      <c r="A49" s="220"/>
      <c r="B49" s="221"/>
      <c r="C49" s="247" t="s">
        <v>829</v>
      </c>
      <c r="D49" s="242"/>
      <c r="E49" s="242"/>
      <c r="F49" s="242"/>
      <c r="G49" s="24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241</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5">
      <c r="A50" s="220"/>
      <c r="B50" s="221"/>
      <c r="C50" s="247" t="s">
        <v>303</v>
      </c>
      <c r="D50" s="242"/>
      <c r="E50" s="242"/>
      <c r="F50" s="242"/>
      <c r="G50" s="24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241</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5">
      <c r="A51" s="220"/>
      <c r="B51" s="221"/>
      <c r="C51" s="266" t="s">
        <v>840</v>
      </c>
      <c r="D51" s="251"/>
      <c r="E51" s="252">
        <v>10091.08</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288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5">
      <c r="A52" s="220"/>
      <c r="B52" s="221"/>
      <c r="C52" s="266" t="s">
        <v>841</v>
      </c>
      <c r="D52" s="251"/>
      <c r="E52" s="252">
        <v>88</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288</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20.399999999999999" outlineLevel="1" x14ac:dyDescent="0.25">
      <c r="A53" s="233">
        <v>13</v>
      </c>
      <c r="B53" s="234" t="s">
        <v>842</v>
      </c>
      <c r="C53" s="245" t="s">
        <v>843</v>
      </c>
      <c r="D53" s="235" t="s">
        <v>375</v>
      </c>
      <c r="E53" s="236">
        <v>13</v>
      </c>
      <c r="F53" s="237">
        <v>1123</v>
      </c>
      <c r="G53" s="238">
        <f>ROUND(E53*F53,2)</f>
        <v>14599</v>
      </c>
      <c r="H53" s="237">
        <v>0</v>
      </c>
      <c r="I53" s="238">
        <f>ROUND(E53*H53,2)</f>
        <v>0</v>
      </c>
      <c r="J53" s="237">
        <v>1123</v>
      </c>
      <c r="K53" s="238">
        <f>ROUND(E53*J53,2)</f>
        <v>14599</v>
      </c>
      <c r="L53" s="238">
        <v>21</v>
      </c>
      <c r="M53" s="238">
        <f>G53*(1+L53/100)</f>
        <v>17664.79</v>
      </c>
      <c r="N53" s="238">
        <v>0</v>
      </c>
      <c r="O53" s="238">
        <f>ROUND(E53*N53,2)</f>
        <v>0</v>
      </c>
      <c r="P53" s="238">
        <v>0</v>
      </c>
      <c r="Q53" s="238">
        <f>ROUND(E53*P53,2)</f>
        <v>0</v>
      </c>
      <c r="R53" s="238" t="s">
        <v>281</v>
      </c>
      <c r="S53" s="238" t="s">
        <v>237</v>
      </c>
      <c r="T53" s="239" t="s">
        <v>282</v>
      </c>
      <c r="U53" s="222">
        <v>0.96</v>
      </c>
      <c r="V53" s="222">
        <f>ROUND(E53*U53,2)</f>
        <v>12.48</v>
      </c>
      <c r="W53" s="222"/>
      <c r="X53" s="222" t="s">
        <v>265</v>
      </c>
      <c r="Y53" s="213"/>
      <c r="Z53" s="213"/>
      <c r="AA53" s="213"/>
      <c r="AB53" s="213"/>
      <c r="AC53" s="213"/>
      <c r="AD53" s="213"/>
      <c r="AE53" s="213"/>
      <c r="AF53" s="213"/>
      <c r="AG53" s="213" t="s">
        <v>283</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5">
      <c r="A54" s="220"/>
      <c r="B54" s="221"/>
      <c r="C54" s="265" t="s">
        <v>844</v>
      </c>
      <c r="D54" s="257"/>
      <c r="E54" s="257"/>
      <c r="F54" s="257"/>
      <c r="G54" s="257"/>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285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40.799999999999997" outlineLevel="1" x14ac:dyDescent="0.25">
      <c r="A55" s="233">
        <v>14</v>
      </c>
      <c r="B55" s="234" t="s">
        <v>845</v>
      </c>
      <c r="C55" s="245" t="s">
        <v>846</v>
      </c>
      <c r="D55" s="235" t="s">
        <v>280</v>
      </c>
      <c r="E55" s="236">
        <v>210.2</v>
      </c>
      <c r="F55" s="237">
        <v>117</v>
      </c>
      <c r="G55" s="238">
        <f>ROUND(E55*F55,2)</f>
        <v>24593.4</v>
      </c>
      <c r="H55" s="237">
        <v>0</v>
      </c>
      <c r="I55" s="238">
        <f>ROUND(E55*H55,2)</f>
        <v>0</v>
      </c>
      <c r="J55" s="237">
        <v>117</v>
      </c>
      <c r="K55" s="238">
        <f>ROUND(E55*J55,2)</f>
        <v>24593.4</v>
      </c>
      <c r="L55" s="238">
        <v>21</v>
      </c>
      <c r="M55" s="238">
        <f>G55*(1+L55/100)</f>
        <v>29758.013999999999</v>
      </c>
      <c r="N55" s="238">
        <v>0</v>
      </c>
      <c r="O55" s="238">
        <f>ROUND(E55*N55,2)</f>
        <v>0</v>
      </c>
      <c r="P55" s="238">
        <v>0</v>
      </c>
      <c r="Q55" s="238">
        <f>ROUND(E55*P55,2)</f>
        <v>0</v>
      </c>
      <c r="R55" s="238" t="s">
        <v>281</v>
      </c>
      <c r="S55" s="238" t="s">
        <v>237</v>
      </c>
      <c r="T55" s="239" t="s">
        <v>282</v>
      </c>
      <c r="U55" s="222">
        <v>8.5999999999999993E-2</v>
      </c>
      <c r="V55" s="222">
        <f>ROUND(E55*U55,2)</f>
        <v>18.079999999999998</v>
      </c>
      <c r="W55" s="222"/>
      <c r="X55" s="222" t="s">
        <v>265</v>
      </c>
      <c r="Y55" s="213"/>
      <c r="Z55" s="213"/>
      <c r="AA55" s="213"/>
      <c r="AB55" s="213"/>
      <c r="AC55" s="213"/>
      <c r="AD55" s="213"/>
      <c r="AE55" s="213"/>
      <c r="AF55" s="213"/>
      <c r="AG55" s="213" t="s">
        <v>283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5">
      <c r="A56" s="220"/>
      <c r="B56" s="221"/>
      <c r="C56" s="265" t="s">
        <v>847</v>
      </c>
      <c r="D56" s="257"/>
      <c r="E56" s="257"/>
      <c r="F56" s="257"/>
      <c r="G56" s="257"/>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5">
      <c r="A57" s="220"/>
      <c r="B57" s="221"/>
      <c r="C57" s="247" t="s">
        <v>829</v>
      </c>
      <c r="D57" s="242"/>
      <c r="E57" s="242"/>
      <c r="F57" s="242"/>
      <c r="G57" s="24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241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5">
      <c r="A58" s="220"/>
      <c r="B58" s="221"/>
      <c r="C58" s="247" t="s">
        <v>848</v>
      </c>
      <c r="D58" s="242"/>
      <c r="E58" s="242"/>
      <c r="F58" s="242"/>
      <c r="G58" s="24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241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5">
      <c r="A59" s="220"/>
      <c r="B59" s="221"/>
      <c r="C59" s="266" t="s">
        <v>849</v>
      </c>
      <c r="D59" s="251"/>
      <c r="E59" s="252">
        <v>210.2</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288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0.399999999999999" outlineLevel="1" x14ac:dyDescent="0.25">
      <c r="A60" s="233">
        <v>15</v>
      </c>
      <c r="B60" s="234" t="s">
        <v>305</v>
      </c>
      <c r="C60" s="245" t="s">
        <v>306</v>
      </c>
      <c r="D60" s="235" t="s">
        <v>280</v>
      </c>
      <c r="E60" s="236">
        <v>10267.08</v>
      </c>
      <c r="F60" s="237">
        <v>16.3</v>
      </c>
      <c r="G60" s="238">
        <f>ROUND(E60*F60,2)</f>
        <v>167353.4</v>
      </c>
      <c r="H60" s="237">
        <v>0</v>
      </c>
      <c r="I60" s="238">
        <f>ROUND(E60*H60,2)</f>
        <v>0</v>
      </c>
      <c r="J60" s="237">
        <v>16.3</v>
      </c>
      <c r="K60" s="238">
        <f>ROUND(E60*J60,2)</f>
        <v>167353.4</v>
      </c>
      <c r="L60" s="238">
        <v>21</v>
      </c>
      <c r="M60" s="238">
        <f>G60*(1+L60/100)</f>
        <v>202497.614</v>
      </c>
      <c r="N60" s="238">
        <v>0</v>
      </c>
      <c r="O60" s="238">
        <f>ROUND(E60*N60,2)</f>
        <v>0</v>
      </c>
      <c r="P60" s="238">
        <v>0</v>
      </c>
      <c r="Q60" s="238">
        <f>ROUND(E60*P60,2)</f>
        <v>0</v>
      </c>
      <c r="R60" s="238" t="s">
        <v>281</v>
      </c>
      <c r="S60" s="238" t="s">
        <v>237</v>
      </c>
      <c r="T60" s="239" t="s">
        <v>282</v>
      </c>
      <c r="U60" s="222">
        <v>8.9999999999999993E-3</v>
      </c>
      <c r="V60" s="222">
        <f>ROUND(E60*U60,2)</f>
        <v>92.4</v>
      </c>
      <c r="W60" s="222"/>
      <c r="X60" s="222" t="s">
        <v>265</v>
      </c>
      <c r="Y60" s="213"/>
      <c r="Z60" s="213"/>
      <c r="AA60" s="213"/>
      <c r="AB60" s="213"/>
      <c r="AC60" s="213"/>
      <c r="AD60" s="213"/>
      <c r="AE60" s="213"/>
      <c r="AF60" s="213"/>
      <c r="AG60" s="213" t="s">
        <v>283</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5">
      <c r="A61" s="220"/>
      <c r="B61" s="221"/>
      <c r="C61" s="246" t="s">
        <v>829</v>
      </c>
      <c r="D61" s="240"/>
      <c r="E61" s="240"/>
      <c r="F61" s="240"/>
      <c r="G61" s="240"/>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241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5">
      <c r="A62" s="220"/>
      <c r="B62" s="221"/>
      <c r="C62" s="247" t="s">
        <v>307</v>
      </c>
      <c r="D62" s="242"/>
      <c r="E62" s="242"/>
      <c r="F62" s="242"/>
      <c r="G62" s="242"/>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241</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5">
      <c r="A63" s="220"/>
      <c r="B63" s="221"/>
      <c r="C63" s="247" t="s">
        <v>308</v>
      </c>
      <c r="D63" s="242"/>
      <c r="E63" s="242"/>
      <c r="F63" s="242"/>
      <c r="G63" s="24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241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5">
      <c r="A64" s="220"/>
      <c r="B64" s="221"/>
      <c r="C64" s="266" t="s">
        <v>840</v>
      </c>
      <c r="D64" s="251"/>
      <c r="E64" s="252">
        <v>10091.08</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288</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5">
      <c r="A65" s="220"/>
      <c r="B65" s="221"/>
      <c r="C65" s="266" t="s">
        <v>841</v>
      </c>
      <c r="D65" s="251"/>
      <c r="E65" s="252">
        <v>88</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288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5">
      <c r="A66" s="220"/>
      <c r="B66" s="221"/>
      <c r="C66" s="266" t="s">
        <v>850</v>
      </c>
      <c r="D66" s="251"/>
      <c r="E66" s="252">
        <v>88</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288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5">
      <c r="A67" s="233">
        <v>16</v>
      </c>
      <c r="B67" s="234" t="s">
        <v>851</v>
      </c>
      <c r="C67" s="245" t="s">
        <v>852</v>
      </c>
      <c r="D67" s="235" t="s">
        <v>280</v>
      </c>
      <c r="E67" s="236">
        <v>24.035</v>
      </c>
      <c r="F67" s="237">
        <v>568</v>
      </c>
      <c r="G67" s="238">
        <f>ROUND(E67*F67,2)</f>
        <v>13651.88</v>
      </c>
      <c r="H67" s="237">
        <v>0</v>
      </c>
      <c r="I67" s="238">
        <f>ROUND(E67*H67,2)</f>
        <v>0</v>
      </c>
      <c r="J67" s="237">
        <v>568</v>
      </c>
      <c r="K67" s="238">
        <f>ROUND(E67*J67,2)</f>
        <v>13651.88</v>
      </c>
      <c r="L67" s="238">
        <v>21</v>
      </c>
      <c r="M67" s="238">
        <f>G67*(1+L67/100)</f>
        <v>16518.774799999999</v>
      </c>
      <c r="N67" s="238">
        <v>0</v>
      </c>
      <c r="O67" s="238">
        <f>ROUND(E67*N67,2)</f>
        <v>0</v>
      </c>
      <c r="P67" s="238">
        <v>0</v>
      </c>
      <c r="Q67" s="238">
        <f>ROUND(E67*P67,2)</f>
        <v>0</v>
      </c>
      <c r="R67" s="238" t="s">
        <v>281</v>
      </c>
      <c r="S67" s="238" t="s">
        <v>237</v>
      </c>
      <c r="T67" s="239" t="s">
        <v>282</v>
      </c>
      <c r="U67" s="222">
        <v>1.587</v>
      </c>
      <c r="V67" s="222">
        <f>ROUND(E67*U67,2)</f>
        <v>38.14</v>
      </c>
      <c r="W67" s="222"/>
      <c r="X67" s="222" t="s">
        <v>265</v>
      </c>
      <c r="Y67" s="213"/>
      <c r="Z67" s="213"/>
      <c r="AA67" s="213"/>
      <c r="AB67" s="213"/>
      <c r="AC67" s="213"/>
      <c r="AD67" s="213"/>
      <c r="AE67" s="213"/>
      <c r="AF67" s="213"/>
      <c r="AG67" s="213" t="s">
        <v>283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1" outlineLevel="1" x14ac:dyDescent="0.25">
      <c r="A68" s="220"/>
      <c r="B68" s="221"/>
      <c r="C68" s="265" t="s">
        <v>853</v>
      </c>
      <c r="D68" s="257"/>
      <c r="E68" s="257"/>
      <c r="F68" s="257"/>
      <c r="G68" s="257"/>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41" t="str">
        <f>C68</f>
        <v>sypaninou z vhodných hornin tř. 1 - 4 nebo materiálem připraveným podél výkopu ve vzdálenosti do 3 m od jeho kraje, pro jakoukoliv hloubku výkopu a jakoukoliv míru zhutnění,</v>
      </c>
      <c r="BB68" s="213"/>
      <c r="BC68" s="213"/>
      <c r="BD68" s="213"/>
      <c r="BE68" s="213"/>
      <c r="BF68" s="213"/>
      <c r="BG68" s="213"/>
      <c r="BH68" s="213"/>
    </row>
    <row r="69" spans="1:60" outlineLevel="1" x14ac:dyDescent="0.25">
      <c r="A69" s="220"/>
      <c r="B69" s="221"/>
      <c r="C69" s="247" t="s">
        <v>829</v>
      </c>
      <c r="D69" s="242"/>
      <c r="E69" s="242"/>
      <c r="F69" s="242"/>
      <c r="G69" s="24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241</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5">
      <c r="A70" s="220"/>
      <c r="B70" s="221"/>
      <c r="C70" s="266" t="s">
        <v>854</v>
      </c>
      <c r="D70" s="251"/>
      <c r="E70" s="252">
        <v>24.035</v>
      </c>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288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5">
      <c r="A71" s="233">
        <v>17</v>
      </c>
      <c r="B71" s="234" t="s">
        <v>855</v>
      </c>
      <c r="C71" s="245" t="s">
        <v>856</v>
      </c>
      <c r="D71" s="235" t="s">
        <v>280</v>
      </c>
      <c r="E71" s="236">
        <v>210.2</v>
      </c>
      <c r="F71" s="237">
        <v>357</v>
      </c>
      <c r="G71" s="238">
        <f>ROUND(E71*F71,2)</f>
        <v>75041.399999999994</v>
      </c>
      <c r="H71" s="237">
        <v>0</v>
      </c>
      <c r="I71" s="238">
        <f>ROUND(E71*H71,2)</f>
        <v>0</v>
      </c>
      <c r="J71" s="237">
        <v>357</v>
      </c>
      <c r="K71" s="238">
        <f>ROUND(E71*J71,2)</f>
        <v>75041.399999999994</v>
      </c>
      <c r="L71" s="238">
        <v>21</v>
      </c>
      <c r="M71" s="238">
        <f>G71*(1+L71/100)</f>
        <v>90800.093999999997</v>
      </c>
      <c r="N71" s="238">
        <v>0</v>
      </c>
      <c r="O71" s="238">
        <f>ROUND(E71*N71,2)</f>
        <v>0</v>
      </c>
      <c r="P71" s="238">
        <v>0</v>
      </c>
      <c r="Q71" s="238">
        <f>ROUND(E71*P71,2)</f>
        <v>0</v>
      </c>
      <c r="R71" s="238" t="s">
        <v>281</v>
      </c>
      <c r="S71" s="238" t="s">
        <v>237</v>
      </c>
      <c r="T71" s="239" t="s">
        <v>282</v>
      </c>
      <c r="U71" s="222">
        <v>0.997</v>
      </c>
      <c r="V71" s="222">
        <f>ROUND(E71*U71,2)</f>
        <v>209.57</v>
      </c>
      <c r="W71" s="222"/>
      <c r="X71" s="222" t="s">
        <v>265</v>
      </c>
      <c r="Y71" s="213"/>
      <c r="Z71" s="213"/>
      <c r="AA71" s="213"/>
      <c r="AB71" s="213"/>
      <c r="AC71" s="213"/>
      <c r="AD71" s="213"/>
      <c r="AE71" s="213"/>
      <c r="AF71" s="213"/>
      <c r="AG71" s="213" t="s">
        <v>283</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5">
      <c r="A72" s="220"/>
      <c r="B72" s="221"/>
      <c r="C72" s="265" t="s">
        <v>402</v>
      </c>
      <c r="D72" s="257"/>
      <c r="E72" s="257"/>
      <c r="F72" s="257"/>
      <c r="G72" s="257"/>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285</v>
      </c>
      <c r="AH72" s="213"/>
      <c r="AI72" s="213"/>
      <c r="AJ72" s="213"/>
      <c r="AK72" s="213"/>
      <c r="AL72" s="213"/>
      <c r="AM72" s="213"/>
      <c r="AN72" s="213"/>
      <c r="AO72" s="213"/>
      <c r="AP72" s="213"/>
      <c r="AQ72" s="213"/>
      <c r="AR72" s="213"/>
      <c r="AS72" s="213"/>
      <c r="AT72" s="213"/>
      <c r="AU72" s="213"/>
      <c r="AV72" s="213"/>
      <c r="AW72" s="213"/>
      <c r="AX72" s="213"/>
      <c r="AY72" s="213"/>
      <c r="AZ72" s="213"/>
      <c r="BA72" s="241" t="str">
        <f>C72</f>
        <v>sypaninou z vhodných hornin tř. 1 - 4 nebo materiálem, uloženým ve vzdálenosti do 30 m od vnějšího kraje objektu, pro jakoukoliv míru zhutnění,</v>
      </c>
      <c r="BB72" s="213"/>
      <c r="BC72" s="213"/>
      <c r="BD72" s="213"/>
      <c r="BE72" s="213"/>
      <c r="BF72" s="213"/>
      <c r="BG72" s="213"/>
      <c r="BH72" s="213"/>
    </row>
    <row r="73" spans="1:60" outlineLevel="1" x14ac:dyDescent="0.25">
      <c r="A73" s="220"/>
      <c r="B73" s="221"/>
      <c r="C73" s="247" t="s">
        <v>829</v>
      </c>
      <c r="D73" s="242"/>
      <c r="E73" s="242"/>
      <c r="F73" s="242"/>
      <c r="G73" s="24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241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5">
      <c r="A74" s="220"/>
      <c r="B74" s="221"/>
      <c r="C74" s="266" t="s">
        <v>849</v>
      </c>
      <c r="D74" s="251"/>
      <c r="E74" s="252">
        <v>210.2</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288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5">
      <c r="A75" s="233">
        <v>18</v>
      </c>
      <c r="B75" s="234" t="s">
        <v>857</v>
      </c>
      <c r="C75" s="245" t="s">
        <v>858</v>
      </c>
      <c r="D75" s="235" t="s">
        <v>313</v>
      </c>
      <c r="E75" s="236">
        <v>250</v>
      </c>
      <c r="F75" s="237">
        <v>23.3</v>
      </c>
      <c r="G75" s="238">
        <f>ROUND(E75*F75,2)</f>
        <v>5825</v>
      </c>
      <c r="H75" s="237">
        <v>1.68</v>
      </c>
      <c r="I75" s="238">
        <f>ROUND(E75*H75,2)</f>
        <v>420</v>
      </c>
      <c r="J75" s="237">
        <v>21.62</v>
      </c>
      <c r="K75" s="238">
        <f>ROUND(E75*J75,2)</f>
        <v>5405</v>
      </c>
      <c r="L75" s="238">
        <v>21</v>
      </c>
      <c r="M75" s="238">
        <f>G75*(1+L75/100)</f>
        <v>7048.25</v>
      </c>
      <c r="N75" s="238">
        <v>0</v>
      </c>
      <c r="O75" s="238">
        <f>ROUND(E75*N75,2)</f>
        <v>0</v>
      </c>
      <c r="P75" s="238">
        <v>0</v>
      </c>
      <c r="Q75" s="238">
        <f>ROUND(E75*P75,2)</f>
        <v>0</v>
      </c>
      <c r="R75" s="238" t="s">
        <v>859</v>
      </c>
      <c r="S75" s="238" t="s">
        <v>237</v>
      </c>
      <c r="T75" s="239" t="s">
        <v>282</v>
      </c>
      <c r="U75" s="222">
        <v>0.06</v>
      </c>
      <c r="V75" s="222">
        <f>ROUND(E75*U75,2)</f>
        <v>15</v>
      </c>
      <c r="W75" s="222"/>
      <c r="X75" s="222" t="s">
        <v>265</v>
      </c>
      <c r="Y75" s="213"/>
      <c r="Z75" s="213"/>
      <c r="AA75" s="213"/>
      <c r="AB75" s="213"/>
      <c r="AC75" s="213"/>
      <c r="AD75" s="213"/>
      <c r="AE75" s="213"/>
      <c r="AF75" s="213"/>
      <c r="AG75" s="213" t="s">
        <v>283</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5">
      <c r="A76" s="220"/>
      <c r="B76" s="221"/>
      <c r="C76" s="265" t="s">
        <v>860</v>
      </c>
      <c r="D76" s="257"/>
      <c r="E76" s="257"/>
      <c r="F76" s="257"/>
      <c r="G76" s="257"/>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285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5">
      <c r="A77" s="220"/>
      <c r="B77" s="221"/>
      <c r="C77" s="247" t="s">
        <v>829</v>
      </c>
      <c r="D77" s="242"/>
      <c r="E77" s="242"/>
      <c r="F77" s="242"/>
      <c r="G77" s="24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241</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5">
      <c r="A78" s="220"/>
      <c r="B78" s="221"/>
      <c r="C78" s="266" t="s">
        <v>861</v>
      </c>
      <c r="D78" s="251"/>
      <c r="E78" s="252">
        <v>250</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288</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5">
      <c r="A79" s="233">
        <v>19</v>
      </c>
      <c r="B79" s="234" t="s">
        <v>862</v>
      </c>
      <c r="C79" s="245" t="s">
        <v>863</v>
      </c>
      <c r="D79" s="235" t="s">
        <v>313</v>
      </c>
      <c r="E79" s="236">
        <v>1050</v>
      </c>
      <c r="F79" s="237">
        <v>35.700000000000003</v>
      </c>
      <c r="G79" s="238">
        <f>ROUND(E79*F79,2)</f>
        <v>37485</v>
      </c>
      <c r="H79" s="237">
        <v>1.68</v>
      </c>
      <c r="I79" s="238">
        <f>ROUND(E79*H79,2)</f>
        <v>1764</v>
      </c>
      <c r="J79" s="237">
        <v>34.020000000000003</v>
      </c>
      <c r="K79" s="238">
        <f>ROUND(E79*J79,2)</f>
        <v>35721</v>
      </c>
      <c r="L79" s="238">
        <v>21</v>
      </c>
      <c r="M79" s="238">
        <f>G79*(1+L79/100)</f>
        <v>45356.85</v>
      </c>
      <c r="N79" s="238">
        <v>0</v>
      </c>
      <c r="O79" s="238">
        <f>ROUND(E79*N79,2)</f>
        <v>0</v>
      </c>
      <c r="P79" s="238">
        <v>0</v>
      </c>
      <c r="Q79" s="238">
        <f>ROUND(E79*P79,2)</f>
        <v>0</v>
      </c>
      <c r="R79" s="238" t="s">
        <v>859</v>
      </c>
      <c r="S79" s="238" t="s">
        <v>237</v>
      </c>
      <c r="T79" s="239" t="s">
        <v>282</v>
      </c>
      <c r="U79" s="222">
        <v>9.7000000000000003E-2</v>
      </c>
      <c r="V79" s="222">
        <f>ROUND(E79*U79,2)</f>
        <v>101.85</v>
      </c>
      <c r="W79" s="222"/>
      <c r="X79" s="222" t="s">
        <v>265</v>
      </c>
      <c r="Y79" s="213"/>
      <c r="Z79" s="213"/>
      <c r="AA79" s="213"/>
      <c r="AB79" s="213"/>
      <c r="AC79" s="213"/>
      <c r="AD79" s="213"/>
      <c r="AE79" s="213"/>
      <c r="AF79" s="213"/>
      <c r="AG79" s="213" t="s">
        <v>283</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5">
      <c r="A80" s="220"/>
      <c r="B80" s="221"/>
      <c r="C80" s="265" t="s">
        <v>860</v>
      </c>
      <c r="D80" s="257"/>
      <c r="E80" s="257"/>
      <c r="F80" s="257"/>
      <c r="G80" s="257"/>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285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5">
      <c r="A81" s="220"/>
      <c r="B81" s="221"/>
      <c r="C81" s="247" t="s">
        <v>829</v>
      </c>
      <c r="D81" s="242"/>
      <c r="E81" s="242"/>
      <c r="F81" s="242"/>
      <c r="G81" s="24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241</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5">
      <c r="A82" s="220"/>
      <c r="B82" s="221"/>
      <c r="C82" s="266" t="s">
        <v>864</v>
      </c>
      <c r="D82" s="251"/>
      <c r="E82" s="252">
        <v>1050</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288</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5">
      <c r="A83" s="233">
        <v>20</v>
      </c>
      <c r="B83" s="234" t="s">
        <v>865</v>
      </c>
      <c r="C83" s="245" t="s">
        <v>866</v>
      </c>
      <c r="D83" s="235" t="s">
        <v>313</v>
      </c>
      <c r="E83" s="236">
        <v>1300</v>
      </c>
      <c r="F83" s="237">
        <v>6.8</v>
      </c>
      <c r="G83" s="238">
        <f>ROUND(E83*F83,2)</f>
        <v>8840</v>
      </c>
      <c r="H83" s="237">
        <v>0</v>
      </c>
      <c r="I83" s="238">
        <f>ROUND(E83*H83,2)</f>
        <v>0</v>
      </c>
      <c r="J83" s="237">
        <v>6.8</v>
      </c>
      <c r="K83" s="238">
        <f>ROUND(E83*J83,2)</f>
        <v>8840</v>
      </c>
      <c r="L83" s="238">
        <v>21</v>
      </c>
      <c r="M83" s="238">
        <f>G83*(1+L83/100)</f>
        <v>10696.4</v>
      </c>
      <c r="N83" s="238">
        <v>0</v>
      </c>
      <c r="O83" s="238">
        <f>ROUND(E83*N83,2)</f>
        <v>0</v>
      </c>
      <c r="P83" s="238">
        <v>0</v>
      </c>
      <c r="Q83" s="238">
        <f>ROUND(E83*P83,2)</f>
        <v>0</v>
      </c>
      <c r="R83" s="238" t="s">
        <v>281</v>
      </c>
      <c r="S83" s="238" t="s">
        <v>237</v>
      </c>
      <c r="T83" s="239" t="s">
        <v>282</v>
      </c>
      <c r="U83" s="222">
        <v>1.2999999999999999E-2</v>
      </c>
      <c r="V83" s="222">
        <f>ROUND(E83*U83,2)</f>
        <v>16.899999999999999</v>
      </c>
      <c r="W83" s="222"/>
      <c r="X83" s="222" t="s">
        <v>265</v>
      </c>
      <c r="Y83" s="213"/>
      <c r="Z83" s="213"/>
      <c r="AA83" s="213"/>
      <c r="AB83" s="213"/>
      <c r="AC83" s="213"/>
      <c r="AD83" s="213"/>
      <c r="AE83" s="213"/>
      <c r="AF83" s="213"/>
      <c r="AG83" s="213" t="s">
        <v>283</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5">
      <c r="A84" s="220"/>
      <c r="B84" s="221"/>
      <c r="C84" s="265" t="s">
        <v>314</v>
      </c>
      <c r="D84" s="257"/>
      <c r="E84" s="257"/>
      <c r="F84" s="257"/>
      <c r="G84" s="257"/>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285</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5">
      <c r="A85" s="220"/>
      <c r="B85" s="221"/>
      <c r="C85" s="247" t="s">
        <v>829</v>
      </c>
      <c r="D85" s="242"/>
      <c r="E85" s="242"/>
      <c r="F85" s="242"/>
      <c r="G85" s="24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241</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5">
      <c r="A86" s="220"/>
      <c r="B86" s="221"/>
      <c r="C86" s="266" t="s">
        <v>861</v>
      </c>
      <c r="D86" s="251"/>
      <c r="E86" s="252">
        <v>250</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288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5">
      <c r="A87" s="220"/>
      <c r="B87" s="221"/>
      <c r="C87" s="266" t="s">
        <v>864</v>
      </c>
      <c r="D87" s="251"/>
      <c r="E87" s="252">
        <v>1050</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288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x14ac:dyDescent="0.25">
      <c r="A88" s="233">
        <v>21</v>
      </c>
      <c r="B88" s="234" t="s">
        <v>311</v>
      </c>
      <c r="C88" s="245" t="s">
        <v>312</v>
      </c>
      <c r="D88" s="235" t="s">
        <v>313</v>
      </c>
      <c r="E88" s="236">
        <v>3418</v>
      </c>
      <c r="F88" s="237">
        <v>13</v>
      </c>
      <c r="G88" s="238">
        <f>ROUND(E88*F88,2)</f>
        <v>44434</v>
      </c>
      <c r="H88" s="237">
        <v>0</v>
      </c>
      <c r="I88" s="238">
        <f>ROUND(E88*H88,2)</f>
        <v>0</v>
      </c>
      <c r="J88" s="237">
        <v>13</v>
      </c>
      <c r="K88" s="238">
        <f>ROUND(E88*J88,2)</f>
        <v>44434</v>
      </c>
      <c r="L88" s="238">
        <v>21</v>
      </c>
      <c r="M88" s="238">
        <f>G88*(1+L88/100)</f>
        <v>53765.14</v>
      </c>
      <c r="N88" s="238">
        <v>0</v>
      </c>
      <c r="O88" s="238">
        <f>ROUND(E88*N88,2)</f>
        <v>0</v>
      </c>
      <c r="P88" s="238">
        <v>0</v>
      </c>
      <c r="Q88" s="238">
        <f>ROUND(E88*P88,2)</f>
        <v>0</v>
      </c>
      <c r="R88" s="238" t="s">
        <v>281</v>
      </c>
      <c r="S88" s="238" t="s">
        <v>237</v>
      </c>
      <c r="T88" s="239" t="s">
        <v>282</v>
      </c>
      <c r="U88" s="222">
        <v>1.7999999999999999E-2</v>
      </c>
      <c r="V88" s="222">
        <f>ROUND(E88*U88,2)</f>
        <v>61.52</v>
      </c>
      <c r="W88" s="222"/>
      <c r="X88" s="222" t="s">
        <v>265</v>
      </c>
      <c r="Y88" s="213"/>
      <c r="Z88" s="213"/>
      <c r="AA88" s="213"/>
      <c r="AB88" s="213"/>
      <c r="AC88" s="213"/>
      <c r="AD88" s="213"/>
      <c r="AE88" s="213"/>
      <c r="AF88" s="213"/>
      <c r="AG88" s="213" t="s">
        <v>283</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5">
      <c r="A89" s="220"/>
      <c r="B89" s="221"/>
      <c r="C89" s="265" t="s">
        <v>314</v>
      </c>
      <c r="D89" s="257"/>
      <c r="E89" s="257"/>
      <c r="F89" s="257"/>
      <c r="G89" s="257"/>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5">
      <c r="A90" s="220"/>
      <c r="B90" s="221"/>
      <c r="C90" s="247" t="s">
        <v>829</v>
      </c>
      <c r="D90" s="242"/>
      <c r="E90" s="242"/>
      <c r="F90" s="242"/>
      <c r="G90" s="24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241</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5">
      <c r="A91" s="220"/>
      <c r="B91" s="221"/>
      <c r="C91" s="266" t="s">
        <v>867</v>
      </c>
      <c r="D91" s="251"/>
      <c r="E91" s="252">
        <v>1610</v>
      </c>
      <c r="F91" s="222"/>
      <c r="G91" s="22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288</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5">
      <c r="A92" s="220"/>
      <c r="B92" s="221"/>
      <c r="C92" s="266" t="s">
        <v>868</v>
      </c>
      <c r="D92" s="251"/>
      <c r="E92" s="252">
        <v>710</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288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5">
      <c r="A93" s="220"/>
      <c r="B93" s="221"/>
      <c r="C93" s="266" t="s">
        <v>869</v>
      </c>
      <c r="D93" s="251"/>
      <c r="E93" s="252">
        <v>860</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288</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5">
      <c r="A94" s="220"/>
      <c r="B94" s="221"/>
      <c r="C94" s="266" t="s">
        <v>870</v>
      </c>
      <c r="D94" s="251"/>
      <c r="E94" s="252">
        <v>65</v>
      </c>
      <c r="F94" s="222"/>
      <c r="G94" s="222"/>
      <c r="H94" s="222"/>
      <c r="I94" s="222"/>
      <c r="J94" s="222"/>
      <c r="K94" s="222"/>
      <c r="L94" s="222"/>
      <c r="M94" s="222"/>
      <c r="N94" s="222"/>
      <c r="O94" s="222"/>
      <c r="P94" s="222"/>
      <c r="Q94" s="222"/>
      <c r="R94" s="222"/>
      <c r="S94" s="222"/>
      <c r="T94" s="222"/>
      <c r="U94" s="222"/>
      <c r="V94" s="222"/>
      <c r="W94" s="222"/>
      <c r="X94" s="222"/>
      <c r="Y94" s="213"/>
      <c r="Z94" s="213"/>
      <c r="AA94" s="213"/>
      <c r="AB94" s="213"/>
      <c r="AC94" s="213"/>
      <c r="AD94" s="213"/>
      <c r="AE94" s="213"/>
      <c r="AF94" s="213"/>
      <c r="AG94" s="213" t="s">
        <v>288</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5">
      <c r="A95" s="220"/>
      <c r="B95" s="221"/>
      <c r="C95" s="266" t="s">
        <v>871</v>
      </c>
      <c r="D95" s="251"/>
      <c r="E95" s="252">
        <v>104</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288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5">
      <c r="A96" s="220"/>
      <c r="B96" s="221"/>
      <c r="C96" s="266" t="s">
        <v>872</v>
      </c>
      <c r="D96" s="251"/>
      <c r="E96" s="252">
        <v>69</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288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20.399999999999999" outlineLevel="1" x14ac:dyDescent="0.25">
      <c r="A97" s="233">
        <v>22</v>
      </c>
      <c r="B97" s="234" t="s">
        <v>873</v>
      </c>
      <c r="C97" s="245" t="s">
        <v>874</v>
      </c>
      <c r="D97" s="235" t="s">
        <v>313</v>
      </c>
      <c r="E97" s="236">
        <v>250</v>
      </c>
      <c r="F97" s="237">
        <v>63.3</v>
      </c>
      <c r="G97" s="238">
        <f>ROUND(E97*F97,2)</f>
        <v>15825</v>
      </c>
      <c r="H97" s="237">
        <v>0</v>
      </c>
      <c r="I97" s="238">
        <f>ROUND(E97*H97,2)</f>
        <v>0</v>
      </c>
      <c r="J97" s="237">
        <v>63.3</v>
      </c>
      <c r="K97" s="238">
        <f>ROUND(E97*J97,2)</f>
        <v>15825</v>
      </c>
      <c r="L97" s="238">
        <v>21</v>
      </c>
      <c r="M97" s="238">
        <f>G97*(1+L97/100)</f>
        <v>19148.25</v>
      </c>
      <c r="N97" s="238">
        <v>0</v>
      </c>
      <c r="O97" s="238">
        <f>ROUND(E97*N97,2)</f>
        <v>0</v>
      </c>
      <c r="P97" s="238">
        <v>0</v>
      </c>
      <c r="Q97" s="238">
        <f>ROUND(E97*P97,2)</f>
        <v>0</v>
      </c>
      <c r="R97" s="238" t="s">
        <v>281</v>
      </c>
      <c r="S97" s="238" t="s">
        <v>237</v>
      </c>
      <c r="T97" s="239" t="s">
        <v>282</v>
      </c>
      <c r="U97" s="222">
        <v>0.17699999999999999</v>
      </c>
      <c r="V97" s="222">
        <f>ROUND(E97*U97,2)</f>
        <v>44.25</v>
      </c>
      <c r="W97" s="222"/>
      <c r="X97" s="222" t="s">
        <v>265</v>
      </c>
      <c r="Y97" s="213"/>
      <c r="Z97" s="213"/>
      <c r="AA97" s="213"/>
      <c r="AB97" s="213"/>
      <c r="AC97" s="213"/>
      <c r="AD97" s="213"/>
      <c r="AE97" s="213"/>
      <c r="AF97" s="213"/>
      <c r="AG97" s="213" t="s">
        <v>283</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5">
      <c r="A98" s="220"/>
      <c r="B98" s="221"/>
      <c r="C98" s="265" t="s">
        <v>875</v>
      </c>
      <c r="D98" s="257"/>
      <c r="E98" s="257"/>
      <c r="F98" s="257"/>
      <c r="G98" s="257"/>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285</v>
      </c>
      <c r="AH98" s="213"/>
      <c r="AI98" s="213"/>
      <c r="AJ98" s="213"/>
      <c r="AK98" s="213"/>
      <c r="AL98" s="213"/>
      <c r="AM98" s="213"/>
      <c r="AN98" s="213"/>
      <c r="AO98" s="213"/>
      <c r="AP98" s="213"/>
      <c r="AQ98" s="213"/>
      <c r="AR98" s="213"/>
      <c r="AS98" s="213"/>
      <c r="AT98" s="213"/>
      <c r="AU98" s="213"/>
      <c r="AV98" s="213"/>
      <c r="AW98" s="213"/>
      <c r="AX98" s="213"/>
      <c r="AY98" s="213"/>
      <c r="AZ98" s="213"/>
      <c r="BA98" s="241" t="str">
        <f>C98</f>
        <v>s případným nutným přemístěním hromad nebo dočasných skládek na místo potřeby ze vzdálenosti do 30 m, v rovině nebo ve svahu do 1 : 5,</v>
      </c>
      <c r="BB98" s="213"/>
      <c r="BC98" s="213"/>
      <c r="BD98" s="213"/>
      <c r="BE98" s="213"/>
      <c r="BF98" s="213"/>
      <c r="BG98" s="213"/>
      <c r="BH98" s="213"/>
    </row>
    <row r="99" spans="1:60" outlineLevel="1" x14ac:dyDescent="0.25">
      <c r="A99" s="220"/>
      <c r="B99" s="221"/>
      <c r="C99" s="247" t="s">
        <v>829</v>
      </c>
      <c r="D99" s="242"/>
      <c r="E99" s="242"/>
      <c r="F99" s="242"/>
      <c r="G99" s="24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241</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5">
      <c r="A100" s="220"/>
      <c r="B100" s="221"/>
      <c r="C100" s="266" t="s">
        <v>861</v>
      </c>
      <c r="D100" s="251"/>
      <c r="E100" s="252">
        <v>250</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288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5">
      <c r="A101" s="233">
        <v>23</v>
      </c>
      <c r="B101" s="234" t="s">
        <v>876</v>
      </c>
      <c r="C101" s="245" t="s">
        <v>877</v>
      </c>
      <c r="D101" s="235" t="s">
        <v>313</v>
      </c>
      <c r="E101" s="236">
        <v>1050</v>
      </c>
      <c r="F101" s="237">
        <v>60.1</v>
      </c>
      <c r="G101" s="238">
        <f>ROUND(E101*F101,2)</f>
        <v>63105</v>
      </c>
      <c r="H101" s="237">
        <v>0</v>
      </c>
      <c r="I101" s="238">
        <f>ROUND(E101*H101,2)</f>
        <v>0</v>
      </c>
      <c r="J101" s="237">
        <v>60.1</v>
      </c>
      <c r="K101" s="238">
        <f>ROUND(E101*J101,2)</f>
        <v>63105</v>
      </c>
      <c r="L101" s="238">
        <v>21</v>
      </c>
      <c r="M101" s="238">
        <f>G101*(1+L101/100)</f>
        <v>76357.05</v>
      </c>
      <c r="N101" s="238">
        <v>0</v>
      </c>
      <c r="O101" s="238">
        <f>ROUND(E101*N101,2)</f>
        <v>0</v>
      </c>
      <c r="P101" s="238">
        <v>0</v>
      </c>
      <c r="Q101" s="238">
        <f>ROUND(E101*P101,2)</f>
        <v>0</v>
      </c>
      <c r="R101" s="238" t="s">
        <v>281</v>
      </c>
      <c r="S101" s="238" t="s">
        <v>237</v>
      </c>
      <c r="T101" s="239" t="s">
        <v>282</v>
      </c>
      <c r="U101" s="222">
        <v>0.128</v>
      </c>
      <c r="V101" s="222">
        <f>ROUND(E101*U101,2)</f>
        <v>134.4</v>
      </c>
      <c r="W101" s="222"/>
      <c r="X101" s="222" t="s">
        <v>265</v>
      </c>
      <c r="Y101" s="213"/>
      <c r="Z101" s="213"/>
      <c r="AA101" s="213"/>
      <c r="AB101" s="213"/>
      <c r="AC101" s="213"/>
      <c r="AD101" s="213"/>
      <c r="AE101" s="213"/>
      <c r="AF101" s="213"/>
      <c r="AG101" s="213" t="s">
        <v>283</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5">
      <c r="A102" s="220"/>
      <c r="B102" s="221"/>
      <c r="C102" s="265" t="s">
        <v>878</v>
      </c>
      <c r="D102" s="257"/>
      <c r="E102" s="257"/>
      <c r="F102" s="257"/>
      <c r="G102" s="257"/>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285</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5">
      <c r="A103" s="220"/>
      <c r="B103" s="221"/>
      <c r="C103" s="247" t="s">
        <v>829</v>
      </c>
      <c r="D103" s="242"/>
      <c r="E103" s="242"/>
      <c r="F103" s="242"/>
      <c r="G103" s="24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241</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5">
      <c r="A104" s="220"/>
      <c r="B104" s="221"/>
      <c r="C104" s="266" t="s">
        <v>864</v>
      </c>
      <c r="D104" s="251"/>
      <c r="E104" s="252">
        <v>1050</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288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0.399999999999999" outlineLevel="1" x14ac:dyDescent="0.25">
      <c r="A105" s="233">
        <v>24</v>
      </c>
      <c r="B105" s="234" t="s">
        <v>879</v>
      </c>
      <c r="C105" s="245" t="s">
        <v>880</v>
      </c>
      <c r="D105" s="235" t="s">
        <v>313</v>
      </c>
      <c r="E105" s="236">
        <v>1050</v>
      </c>
      <c r="F105" s="237">
        <v>43.1</v>
      </c>
      <c r="G105" s="238">
        <f>ROUND(E105*F105,2)</f>
        <v>45255</v>
      </c>
      <c r="H105" s="237">
        <v>0</v>
      </c>
      <c r="I105" s="238">
        <f>ROUND(E105*H105,2)</f>
        <v>0</v>
      </c>
      <c r="J105" s="237">
        <v>43.1</v>
      </c>
      <c r="K105" s="238">
        <f>ROUND(E105*J105,2)</f>
        <v>45255</v>
      </c>
      <c r="L105" s="238">
        <v>21</v>
      </c>
      <c r="M105" s="238">
        <f>G105*(1+L105/100)</f>
        <v>54758.549999999996</v>
      </c>
      <c r="N105" s="238">
        <v>0</v>
      </c>
      <c r="O105" s="238">
        <f>ROUND(E105*N105,2)</f>
        <v>0</v>
      </c>
      <c r="P105" s="238">
        <v>0</v>
      </c>
      <c r="Q105" s="238">
        <f>ROUND(E105*P105,2)</f>
        <v>0</v>
      </c>
      <c r="R105" s="238" t="s">
        <v>281</v>
      </c>
      <c r="S105" s="238" t="s">
        <v>237</v>
      </c>
      <c r="T105" s="239" t="s">
        <v>282</v>
      </c>
      <c r="U105" s="222">
        <v>7.8E-2</v>
      </c>
      <c r="V105" s="222">
        <f>ROUND(E105*U105,2)</f>
        <v>81.900000000000006</v>
      </c>
      <c r="W105" s="222"/>
      <c r="X105" s="222" t="s">
        <v>265</v>
      </c>
      <c r="Y105" s="213"/>
      <c r="Z105" s="213"/>
      <c r="AA105" s="213"/>
      <c r="AB105" s="213"/>
      <c r="AC105" s="213"/>
      <c r="AD105" s="213"/>
      <c r="AE105" s="213"/>
      <c r="AF105" s="213"/>
      <c r="AG105" s="213" t="s">
        <v>283</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5">
      <c r="A106" s="220"/>
      <c r="B106" s="221"/>
      <c r="C106" s="265" t="s">
        <v>881</v>
      </c>
      <c r="D106" s="257"/>
      <c r="E106" s="257"/>
      <c r="F106" s="257"/>
      <c r="G106" s="257"/>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285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41" t="str">
        <f>C106</f>
        <v>s případným nutným přemístěním hromad nebo dočasných skládek na místo potřeby ze vzdálenosti do 30 m, ve svahu sklonu přes 1 : 5,</v>
      </c>
      <c r="BB106" s="213"/>
      <c r="BC106" s="213"/>
      <c r="BD106" s="213"/>
      <c r="BE106" s="213"/>
      <c r="BF106" s="213"/>
      <c r="BG106" s="213"/>
      <c r="BH106" s="213"/>
    </row>
    <row r="107" spans="1:60" outlineLevel="1" x14ac:dyDescent="0.25">
      <c r="A107" s="220"/>
      <c r="B107" s="221"/>
      <c r="C107" s="247" t="s">
        <v>829</v>
      </c>
      <c r="D107" s="242"/>
      <c r="E107" s="242"/>
      <c r="F107" s="242"/>
      <c r="G107" s="24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241</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5">
      <c r="A108" s="220"/>
      <c r="B108" s="221"/>
      <c r="C108" s="266" t="s">
        <v>864</v>
      </c>
      <c r="D108" s="251"/>
      <c r="E108" s="252">
        <v>1050</v>
      </c>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288</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5">
      <c r="A109" s="233">
        <v>25</v>
      </c>
      <c r="B109" s="234" t="s">
        <v>882</v>
      </c>
      <c r="C109" s="245" t="s">
        <v>883</v>
      </c>
      <c r="D109" s="235" t="s">
        <v>375</v>
      </c>
      <c r="E109" s="236">
        <v>16</v>
      </c>
      <c r="F109" s="237">
        <v>498.5</v>
      </c>
      <c r="G109" s="238">
        <f>ROUND(E109*F109,2)</f>
        <v>7976</v>
      </c>
      <c r="H109" s="237">
        <v>0</v>
      </c>
      <c r="I109" s="238">
        <f>ROUND(E109*H109,2)</f>
        <v>0</v>
      </c>
      <c r="J109" s="237">
        <v>498.5</v>
      </c>
      <c r="K109" s="238">
        <f>ROUND(E109*J109,2)</f>
        <v>7976</v>
      </c>
      <c r="L109" s="238">
        <v>21</v>
      </c>
      <c r="M109" s="238">
        <f>G109*(1+L109/100)</f>
        <v>9650.9599999999991</v>
      </c>
      <c r="N109" s="238">
        <v>0</v>
      </c>
      <c r="O109" s="238">
        <f>ROUND(E109*N109,2)</f>
        <v>0</v>
      </c>
      <c r="P109" s="238">
        <v>0</v>
      </c>
      <c r="Q109" s="238">
        <f>ROUND(E109*P109,2)</f>
        <v>0</v>
      </c>
      <c r="R109" s="238" t="s">
        <v>859</v>
      </c>
      <c r="S109" s="238" t="s">
        <v>237</v>
      </c>
      <c r="T109" s="239" t="s">
        <v>282</v>
      </c>
      <c r="U109" s="222">
        <v>1.2849999999999999</v>
      </c>
      <c r="V109" s="222">
        <f>ROUND(E109*U109,2)</f>
        <v>20.56</v>
      </c>
      <c r="W109" s="222"/>
      <c r="X109" s="222" t="s">
        <v>265</v>
      </c>
      <c r="Y109" s="213"/>
      <c r="Z109" s="213"/>
      <c r="AA109" s="213"/>
      <c r="AB109" s="213"/>
      <c r="AC109" s="213"/>
      <c r="AD109" s="213"/>
      <c r="AE109" s="213"/>
      <c r="AF109" s="213"/>
      <c r="AG109" s="213" t="s">
        <v>283</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1" outlineLevel="1" x14ac:dyDescent="0.25">
      <c r="A110" s="220"/>
      <c r="B110" s="221"/>
      <c r="C110" s="265" t="s">
        <v>884</v>
      </c>
      <c r="D110" s="257"/>
      <c r="E110" s="257"/>
      <c r="F110" s="257"/>
      <c r="G110" s="257"/>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285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41" t="str">
        <f>C110</f>
        <v>pro vysazování rostlin v hornině 1 až 4 bez výměny půdy, s případným naložením přebytečných výkopků na dopravní prostředek, s odvozem na vzdálenost do 20 km a se složením,</v>
      </c>
      <c r="BB110" s="213"/>
      <c r="BC110" s="213"/>
      <c r="BD110" s="213"/>
      <c r="BE110" s="213"/>
      <c r="BF110" s="213"/>
      <c r="BG110" s="213"/>
      <c r="BH110" s="213"/>
    </row>
    <row r="111" spans="1:60" outlineLevel="1" x14ac:dyDescent="0.25">
      <c r="A111" s="233">
        <v>26</v>
      </c>
      <c r="B111" s="234" t="s">
        <v>885</v>
      </c>
      <c r="C111" s="245" t="s">
        <v>886</v>
      </c>
      <c r="D111" s="235" t="s">
        <v>313</v>
      </c>
      <c r="E111" s="236">
        <v>250</v>
      </c>
      <c r="F111" s="237">
        <v>18.600000000000001</v>
      </c>
      <c r="G111" s="238">
        <f>ROUND(E111*F111,2)</f>
        <v>4650</v>
      </c>
      <c r="H111" s="237">
        <v>0</v>
      </c>
      <c r="I111" s="238">
        <f>ROUND(E111*H111,2)</f>
        <v>0</v>
      </c>
      <c r="J111" s="237">
        <v>18.600000000000001</v>
      </c>
      <c r="K111" s="238">
        <f>ROUND(E111*J111,2)</f>
        <v>4650</v>
      </c>
      <c r="L111" s="238">
        <v>21</v>
      </c>
      <c r="M111" s="238">
        <f>G111*(1+L111/100)</f>
        <v>5626.5</v>
      </c>
      <c r="N111" s="238">
        <v>0</v>
      </c>
      <c r="O111" s="238">
        <f>ROUND(E111*N111,2)</f>
        <v>0</v>
      </c>
      <c r="P111" s="238">
        <v>0</v>
      </c>
      <c r="Q111" s="238">
        <f>ROUND(E111*P111,2)</f>
        <v>0</v>
      </c>
      <c r="R111" s="238" t="s">
        <v>859</v>
      </c>
      <c r="S111" s="238" t="s">
        <v>237</v>
      </c>
      <c r="T111" s="239" t="s">
        <v>282</v>
      </c>
      <c r="U111" s="222">
        <v>5.1999999999999998E-2</v>
      </c>
      <c r="V111" s="222">
        <f>ROUND(E111*U111,2)</f>
        <v>13</v>
      </c>
      <c r="W111" s="222"/>
      <c r="X111" s="222" t="s">
        <v>265</v>
      </c>
      <c r="Y111" s="213"/>
      <c r="Z111" s="213"/>
      <c r="AA111" s="213"/>
      <c r="AB111" s="213"/>
      <c r="AC111" s="213"/>
      <c r="AD111" s="213"/>
      <c r="AE111" s="213"/>
      <c r="AF111" s="213"/>
      <c r="AG111" s="213" t="s">
        <v>283</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5">
      <c r="A112" s="220"/>
      <c r="B112" s="221"/>
      <c r="C112" s="246" t="s">
        <v>829</v>
      </c>
      <c r="D112" s="240"/>
      <c r="E112" s="240"/>
      <c r="F112" s="240"/>
      <c r="G112" s="240"/>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241</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5">
      <c r="A113" s="220"/>
      <c r="B113" s="221"/>
      <c r="C113" s="266" t="s">
        <v>861</v>
      </c>
      <c r="D113" s="251"/>
      <c r="E113" s="252">
        <v>250</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288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5">
      <c r="A114" s="233">
        <v>27</v>
      </c>
      <c r="B114" s="234" t="s">
        <v>887</v>
      </c>
      <c r="C114" s="245" t="s">
        <v>888</v>
      </c>
      <c r="D114" s="235" t="s">
        <v>313</v>
      </c>
      <c r="E114" s="236">
        <v>250</v>
      </c>
      <c r="F114" s="237">
        <v>1.2</v>
      </c>
      <c r="G114" s="238">
        <f>ROUND(E114*F114,2)</f>
        <v>300</v>
      </c>
      <c r="H114" s="237">
        <v>0</v>
      </c>
      <c r="I114" s="238">
        <f>ROUND(E114*H114,2)</f>
        <v>0</v>
      </c>
      <c r="J114" s="237">
        <v>1.2</v>
      </c>
      <c r="K114" s="238">
        <f>ROUND(E114*J114,2)</f>
        <v>300</v>
      </c>
      <c r="L114" s="238">
        <v>21</v>
      </c>
      <c r="M114" s="238">
        <f>G114*(1+L114/100)</f>
        <v>363</v>
      </c>
      <c r="N114" s="238">
        <v>0</v>
      </c>
      <c r="O114" s="238">
        <f>ROUND(E114*N114,2)</f>
        <v>0</v>
      </c>
      <c r="P114" s="238">
        <v>0</v>
      </c>
      <c r="Q114" s="238">
        <f>ROUND(E114*P114,2)</f>
        <v>0</v>
      </c>
      <c r="R114" s="238" t="s">
        <v>859</v>
      </c>
      <c r="S114" s="238" t="s">
        <v>237</v>
      </c>
      <c r="T114" s="239" t="s">
        <v>282</v>
      </c>
      <c r="U114" s="222">
        <v>1E-3</v>
      </c>
      <c r="V114" s="222">
        <f>ROUND(E114*U114,2)</f>
        <v>0.25</v>
      </c>
      <c r="W114" s="222"/>
      <c r="X114" s="222" t="s">
        <v>265</v>
      </c>
      <c r="Y114" s="213"/>
      <c r="Z114" s="213"/>
      <c r="AA114" s="213"/>
      <c r="AB114" s="213"/>
      <c r="AC114" s="213"/>
      <c r="AD114" s="213"/>
      <c r="AE114" s="213"/>
      <c r="AF114" s="213"/>
      <c r="AG114" s="213" t="s">
        <v>283</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x14ac:dyDescent="0.25">
      <c r="A115" s="220"/>
      <c r="B115" s="221"/>
      <c r="C115" s="246" t="s">
        <v>829</v>
      </c>
      <c r="D115" s="240"/>
      <c r="E115" s="240"/>
      <c r="F115" s="240"/>
      <c r="G115" s="240"/>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241</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5">
      <c r="A116" s="220"/>
      <c r="B116" s="221"/>
      <c r="C116" s="266" t="s">
        <v>861</v>
      </c>
      <c r="D116" s="251"/>
      <c r="E116" s="252">
        <v>250</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288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5">
      <c r="A117" s="233">
        <v>28</v>
      </c>
      <c r="B117" s="234" t="s">
        <v>889</v>
      </c>
      <c r="C117" s="245" t="s">
        <v>890</v>
      </c>
      <c r="D117" s="235" t="s">
        <v>313</v>
      </c>
      <c r="E117" s="236">
        <v>1050</v>
      </c>
      <c r="F117" s="237">
        <v>2.4</v>
      </c>
      <c r="G117" s="238">
        <f>ROUND(E117*F117,2)</f>
        <v>2520</v>
      </c>
      <c r="H117" s="237">
        <v>0</v>
      </c>
      <c r="I117" s="238">
        <f>ROUND(E117*H117,2)</f>
        <v>0</v>
      </c>
      <c r="J117" s="237">
        <v>2.4</v>
      </c>
      <c r="K117" s="238">
        <f>ROUND(E117*J117,2)</f>
        <v>2520</v>
      </c>
      <c r="L117" s="238">
        <v>21</v>
      </c>
      <c r="M117" s="238">
        <f>G117*(1+L117/100)</f>
        <v>3049.2</v>
      </c>
      <c r="N117" s="238">
        <v>0</v>
      </c>
      <c r="O117" s="238">
        <f>ROUND(E117*N117,2)</f>
        <v>0</v>
      </c>
      <c r="P117" s="238">
        <v>0</v>
      </c>
      <c r="Q117" s="238">
        <f>ROUND(E117*P117,2)</f>
        <v>0</v>
      </c>
      <c r="R117" s="238" t="s">
        <v>859</v>
      </c>
      <c r="S117" s="238" t="s">
        <v>237</v>
      </c>
      <c r="T117" s="239" t="s">
        <v>282</v>
      </c>
      <c r="U117" s="222">
        <v>2E-3</v>
      </c>
      <c r="V117" s="222">
        <f>ROUND(E117*U117,2)</f>
        <v>2.1</v>
      </c>
      <c r="W117" s="222"/>
      <c r="X117" s="222" t="s">
        <v>265</v>
      </c>
      <c r="Y117" s="213"/>
      <c r="Z117" s="213"/>
      <c r="AA117" s="213"/>
      <c r="AB117" s="213"/>
      <c r="AC117" s="213"/>
      <c r="AD117" s="213"/>
      <c r="AE117" s="213"/>
      <c r="AF117" s="213"/>
      <c r="AG117" s="213" t="s">
        <v>283</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5">
      <c r="A118" s="220"/>
      <c r="B118" s="221"/>
      <c r="C118" s="246" t="s">
        <v>829</v>
      </c>
      <c r="D118" s="240"/>
      <c r="E118" s="240"/>
      <c r="F118" s="240"/>
      <c r="G118" s="240"/>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241</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5">
      <c r="A119" s="220"/>
      <c r="B119" s="221"/>
      <c r="C119" s="266" t="s">
        <v>864</v>
      </c>
      <c r="D119" s="251"/>
      <c r="E119" s="252">
        <v>1050</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288</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5">
      <c r="A120" s="233">
        <v>29</v>
      </c>
      <c r="B120" s="234" t="s">
        <v>891</v>
      </c>
      <c r="C120" s="245" t="s">
        <v>892</v>
      </c>
      <c r="D120" s="235" t="s">
        <v>313</v>
      </c>
      <c r="E120" s="236">
        <v>250</v>
      </c>
      <c r="F120" s="237">
        <v>4.8499999999999996</v>
      </c>
      <c r="G120" s="238">
        <f>ROUND(E120*F120,2)</f>
        <v>1212.5</v>
      </c>
      <c r="H120" s="237">
        <v>0</v>
      </c>
      <c r="I120" s="238">
        <f>ROUND(E120*H120,2)</f>
        <v>0</v>
      </c>
      <c r="J120" s="237">
        <v>4.8499999999999996</v>
      </c>
      <c r="K120" s="238">
        <f>ROUND(E120*J120,2)</f>
        <v>1212.5</v>
      </c>
      <c r="L120" s="238">
        <v>21</v>
      </c>
      <c r="M120" s="238">
        <f>G120*(1+L120/100)</f>
        <v>1467.125</v>
      </c>
      <c r="N120" s="238">
        <v>0</v>
      </c>
      <c r="O120" s="238">
        <f>ROUND(E120*N120,2)</f>
        <v>0</v>
      </c>
      <c r="P120" s="238">
        <v>0</v>
      </c>
      <c r="Q120" s="238">
        <f>ROUND(E120*P120,2)</f>
        <v>0</v>
      </c>
      <c r="R120" s="238" t="s">
        <v>859</v>
      </c>
      <c r="S120" s="238" t="s">
        <v>237</v>
      </c>
      <c r="T120" s="239" t="s">
        <v>282</v>
      </c>
      <c r="U120" s="222">
        <v>1.4999999999999999E-2</v>
      </c>
      <c r="V120" s="222">
        <f>ROUND(E120*U120,2)</f>
        <v>3.75</v>
      </c>
      <c r="W120" s="222"/>
      <c r="X120" s="222" t="s">
        <v>265</v>
      </c>
      <c r="Y120" s="213"/>
      <c r="Z120" s="213"/>
      <c r="AA120" s="213"/>
      <c r="AB120" s="213"/>
      <c r="AC120" s="213"/>
      <c r="AD120" s="213"/>
      <c r="AE120" s="213"/>
      <c r="AF120" s="213"/>
      <c r="AG120" s="213" t="s">
        <v>283</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5">
      <c r="A121" s="220"/>
      <c r="B121" s="221"/>
      <c r="C121" s="246" t="s">
        <v>829</v>
      </c>
      <c r="D121" s="240"/>
      <c r="E121" s="240"/>
      <c r="F121" s="240"/>
      <c r="G121" s="240"/>
      <c r="H121" s="222"/>
      <c r="I121" s="222"/>
      <c r="J121" s="222"/>
      <c r="K121" s="222"/>
      <c r="L121" s="222"/>
      <c r="M121" s="222"/>
      <c r="N121" s="222"/>
      <c r="O121" s="222"/>
      <c r="P121" s="222"/>
      <c r="Q121" s="222"/>
      <c r="R121" s="222"/>
      <c r="S121" s="222"/>
      <c r="T121" s="222"/>
      <c r="U121" s="222"/>
      <c r="V121" s="222"/>
      <c r="W121" s="222"/>
      <c r="X121" s="222"/>
      <c r="Y121" s="213"/>
      <c r="Z121" s="213"/>
      <c r="AA121" s="213"/>
      <c r="AB121" s="213"/>
      <c r="AC121" s="213"/>
      <c r="AD121" s="213"/>
      <c r="AE121" s="213"/>
      <c r="AF121" s="213"/>
      <c r="AG121" s="213" t="s">
        <v>241</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5">
      <c r="A122" s="220"/>
      <c r="B122" s="221"/>
      <c r="C122" s="266" t="s">
        <v>861</v>
      </c>
      <c r="D122" s="251"/>
      <c r="E122" s="252">
        <v>250</v>
      </c>
      <c r="F122" s="222"/>
      <c r="G122" s="222"/>
      <c r="H122" s="222"/>
      <c r="I122" s="222"/>
      <c r="J122" s="222"/>
      <c r="K122" s="222"/>
      <c r="L122" s="222"/>
      <c r="M122" s="222"/>
      <c r="N122" s="222"/>
      <c r="O122" s="222"/>
      <c r="P122" s="222"/>
      <c r="Q122" s="222"/>
      <c r="R122" s="222"/>
      <c r="S122" s="222"/>
      <c r="T122" s="222"/>
      <c r="U122" s="222"/>
      <c r="V122" s="222"/>
      <c r="W122" s="222"/>
      <c r="X122" s="222"/>
      <c r="Y122" s="213"/>
      <c r="Z122" s="213"/>
      <c r="AA122" s="213"/>
      <c r="AB122" s="213"/>
      <c r="AC122" s="213"/>
      <c r="AD122" s="213"/>
      <c r="AE122" s="213"/>
      <c r="AF122" s="213"/>
      <c r="AG122" s="213" t="s">
        <v>288</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5">
      <c r="A123" s="233">
        <v>30</v>
      </c>
      <c r="B123" s="234" t="s">
        <v>893</v>
      </c>
      <c r="C123" s="245" t="s">
        <v>894</v>
      </c>
      <c r="D123" s="235" t="s">
        <v>313</v>
      </c>
      <c r="E123" s="236">
        <v>1050</v>
      </c>
      <c r="F123" s="237">
        <v>35.4</v>
      </c>
      <c r="G123" s="238">
        <f>ROUND(E123*F123,2)</f>
        <v>37170</v>
      </c>
      <c r="H123" s="237">
        <v>0</v>
      </c>
      <c r="I123" s="238">
        <f>ROUND(E123*H123,2)</f>
        <v>0</v>
      </c>
      <c r="J123" s="237">
        <v>35.4</v>
      </c>
      <c r="K123" s="238">
        <f>ROUND(E123*J123,2)</f>
        <v>37170</v>
      </c>
      <c r="L123" s="238">
        <v>21</v>
      </c>
      <c r="M123" s="238">
        <f>G123*(1+L123/100)</f>
        <v>44975.7</v>
      </c>
      <c r="N123" s="238">
        <v>0</v>
      </c>
      <c r="O123" s="238">
        <f>ROUND(E123*N123,2)</f>
        <v>0</v>
      </c>
      <c r="P123" s="238">
        <v>0</v>
      </c>
      <c r="Q123" s="238">
        <f>ROUND(E123*P123,2)</f>
        <v>0</v>
      </c>
      <c r="R123" s="238" t="s">
        <v>859</v>
      </c>
      <c r="S123" s="238" t="s">
        <v>237</v>
      </c>
      <c r="T123" s="239" t="s">
        <v>282</v>
      </c>
      <c r="U123" s="222">
        <v>9.9000000000000005E-2</v>
      </c>
      <c r="V123" s="222">
        <f>ROUND(E123*U123,2)</f>
        <v>103.95</v>
      </c>
      <c r="W123" s="222"/>
      <c r="X123" s="222" t="s">
        <v>265</v>
      </c>
      <c r="Y123" s="213"/>
      <c r="Z123" s="213"/>
      <c r="AA123" s="213"/>
      <c r="AB123" s="213"/>
      <c r="AC123" s="213"/>
      <c r="AD123" s="213"/>
      <c r="AE123" s="213"/>
      <c r="AF123" s="213"/>
      <c r="AG123" s="213" t="s">
        <v>283</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5">
      <c r="A124" s="220"/>
      <c r="B124" s="221"/>
      <c r="C124" s="246" t="s">
        <v>829</v>
      </c>
      <c r="D124" s="240"/>
      <c r="E124" s="240"/>
      <c r="F124" s="240"/>
      <c r="G124" s="240"/>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241</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5">
      <c r="A125" s="220"/>
      <c r="B125" s="221"/>
      <c r="C125" s="266" t="s">
        <v>864</v>
      </c>
      <c r="D125" s="251"/>
      <c r="E125" s="252">
        <v>1050</v>
      </c>
      <c r="F125" s="222"/>
      <c r="G125" s="22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288</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5">
      <c r="A126" s="233">
        <v>31</v>
      </c>
      <c r="B126" s="234" t="s">
        <v>895</v>
      </c>
      <c r="C126" s="245" t="s">
        <v>896</v>
      </c>
      <c r="D126" s="235" t="s">
        <v>313</v>
      </c>
      <c r="E126" s="236">
        <v>1050</v>
      </c>
      <c r="F126" s="237">
        <v>6.5</v>
      </c>
      <c r="G126" s="238">
        <f>ROUND(E126*F126,2)</f>
        <v>6825</v>
      </c>
      <c r="H126" s="237">
        <v>0</v>
      </c>
      <c r="I126" s="238">
        <f>ROUND(E126*H126,2)</f>
        <v>0</v>
      </c>
      <c r="J126" s="237">
        <v>6.5</v>
      </c>
      <c r="K126" s="238">
        <f>ROUND(E126*J126,2)</f>
        <v>6825</v>
      </c>
      <c r="L126" s="238">
        <v>21</v>
      </c>
      <c r="M126" s="238">
        <f>G126*(1+L126/100)</f>
        <v>8258.25</v>
      </c>
      <c r="N126" s="238">
        <v>0</v>
      </c>
      <c r="O126" s="238">
        <f>ROUND(E126*N126,2)</f>
        <v>0</v>
      </c>
      <c r="P126" s="238">
        <v>0</v>
      </c>
      <c r="Q126" s="238">
        <f>ROUND(E126*P126,2)</f>
        <v>0</v>
      </c>
      <c r="R126" s="238" t="s">
        <v>859</v>
      </c>
      <c r="S126" s="238" t="s">
        <v>237</v>
      </c>
      <c r="T126" s="239" t="s">
        <v>282</v>
      </c>
      <c r="U126" s="222">
        <v>0.02</v>
      </c>
      <c r="V126" s="222">
        <f>ROUND(E126*U126,2)</f>
        <v>21</v>
      </c>
      <c r="W126" s="222"/>
      <c r="X126" s="222" t="s">
        <v>265</v>
      </c>
      <c r="Y126" s="213"/>
      <c r="Z126" s="213"/>
      <c r="AA126" s="213"/>
      <c r="AB126" s="213"/>
      <c r="AC126" s="213"/>
      <c r="AD126" s="213"/>
      <c r="AE126" s="213"/>
      <c r="AF126" s="213"/>
      <c r="AG126" s="213" t="s">
        <v>283</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5">
      <c r="A127" s="220"/>
      <c r="B127" s="221"/>
      <c r="C127" s="246" t="s">
        <v>829</v>
      </c>
      <c r="D127" s="240"/>
      <c r="E127" s="240"/>
      <c r="F127" s="240"/>
      <c r="G127" s="240"/>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241</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5">
      <c r="A128" s="220"/>
      <c r="B128" s="221"/>
      <c r="C128" s="266" t="s">
        <v>897</v>
      </c>
      <c r="D128" s="251"/>
      <c r="E128" s="252">
        <v>1050</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288</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5">
      <c r="A129" s="233">
        <v>32</v>
      </c>
      <c r="B129" s="234" t="s">
        <v>898</v>
      </c>
      <c r="C129" s="245" t="s">
        <v>899</v>
      </c>
      <c r="D129" s="235" t="s">
        <v>375</v>
      </c>
      <c r="E129" s="236">
        <v>16</v>
      </c>
      <c r="F129" s="237">
        <v>1383</v>
      </c>
      <c r="G129" s="238">
        <f>ROUND(E129*F129,2)</f>
        <v>22128</v>
      </c>
      <c r="H129" s="237">
        <v>5.04</v>
      </c>
      <c r="I129" s="238">
        <f>ROUND(E129*H129,2)</f>
        <v>80.64</v>
      </c>
      <c r="J129" s="237">
        <v>1377.96</v>
      </c>
      <c r="K129" s="238">
        <f>ROUND(E129*J129,2)</f>
        <v>22047.360000000001</v>
      </c>
      <c r="L129" s="238">
        <v>21</v>
      </c>
      <c r="M129" s="238">
        <f>G129*(1+L129/100)</f>
        <v>26774.880000000001</v>
      </c>
      <c r="N129" s="238">
        <v>0</v>
      </c>
      <c r="O129" s="238">
        <f>ROUND(E129*N129,2)</f>
        <v>0</v>
      </c>
      <c r="P129" s="238">
        <v>0</v>
      </c>
      <c r="Q129" s="238">
        <f>ROUND(E129*P129,2)</f>
        <v>0</v>
      </c>
      <c r="R129" s="238" t="s">
        <v>859</v>
      </c>
      <c r="S129" s="238" t="s">
        <v>237</v>
      </c>
      <c r="T129" s="239" t="s">
        <v>282</v>
      </c>
      <c r="U129" s="222">
        <v>3.0920000000000001</v>
      </c>
      <c r="V129" s="222">
        <f>ROUND(E129*U129,2)</f>
        <v>49.47</v>
      </c>
      <c r="W129" s="222"/>
      <c r="X129" s="222" t="s">
        <v>265</v>
      </c>
      <c r="Y129" s="213"/>
      <c r="Z129" s="213"/>
      <c r="AA129" s="213"/>
      <c r="AB129" s="213"/>
      <c r="AC129" s="213"/>
      <c r="AD129" s="213"/>
      <c r="AE129" s="213"/>
      <c r="AF129" s="213"/>
      <c r="AG129" s="213" t="s">
        <v>283</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5">
      <c r="A130" s="220"/>
      <c r="B130" s="221"/>
      <c r="C130" s="265" t="s">
        <v>900</v>
      </c>
      <c r="D130" s="257"/>
      <c r="E130" s="257"/>
      <c r="F130" s="257"/>
      <c r="G130" s="257"/>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285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5">
      <c r="A131" s="233">
        <v>33</v>
      </c>
      <c r="B131" s="234" t="s">
        <v>901</v>
      </c>
      <c r="C131" s="245" t="s">
        <v>902</v>
      </c>
      <c r="D131" s="235" t="s">
        <v>375</v>
      </c>
      <c r="E131" s="236">
        <v>16</v>
      </c>
      <c r="F131" s="237">
        <v>394</v>
      </c>
      <c r="G131" s="238">
        <f>ROUND(E131*F131,2)</f>
        <v>6304</v>
      </c>
      <c r="H131" s="237">
        <v>42.71</v>
      </c>
      <c r="I131" s="238">
        <f>ROUND(E131*H131,2)</f>
        <v>683.36</v>
      </c>
      <c r="J131" s="237">
        <v>351.29</v>
      </c>
      <c r="K131" s="238">
        <f>ROUND(E131*J131,2)</f>
        <v>5620.64</v>
      </c>
      <c r="L131" s="238">
        <v>21</v>
      </c>
      <c r="M131" s="238">
        <f>G131*(1+L131/100)</f>
        <v>7627.84</v>
      </c>
      <c r="N131" s="238">
        <v>5.5999999999999995E-4</v>
      </c>
      <c r="O131" s="238">
        <f>ROUND(E131*N131,2)</f>
        <v>0.01</v>
      </c>
      <c r="P131" s="238">
        <v>0</v>
      </c>
      <c r="Q131" s="238">
        <f>ROUND(E131*P131,2)</f>
        <v>0</v>
      </c>
      <c r="R131" s="238" t="s">
        <v>859</v>
      </c>
      <c r="S131" s="238" t="s">
        <v>237</v>
      </c>
      <c r="T131" s="239" t="s">
        <v>282</v>
      </c>
      <c r="U131" s="222">
        <v>0.874</v>
      </c>
      <c r="V131" s="222">
        <f>ROUND(E131*U131,2)</f>
        <v>13.98</v>
      </c>
      <c r="W131" s="222"/>
      <c r="X131" s="222" t="s">
        <v>265</v>
      </c>
      <c r="Y131" s="213"/>
      <c r="Z131" s="213"/>
      <c r="AA131" s="213"/>
      <c r="AB131" s="213"/>
      <c r="AC131" s="213"/>
      <c r="AD131" s="213"/>
      <c r="AE131" s="213"/>
      <c r="AF131" s="213"/>
      <c r="AG131" s="213" t="s">
        <v>283</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5">
      <c r="A132" s="220"/>
      <c r="B132" s="221"/>
      <c r="C132" s="265" t="s">
        <v>903</v>
      </c>
      <c r="D132" s="257"/>
      <c r="E132" s="257"/>
      <c r="F132" s="257"/>
      <c r="G132" s="257"/>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41" t="str">
        <f>C132</f>
        <v>třemi a více kůly, s ochranou proti poškození v místě vzepření, (příloha č. 8) při  průměru kůlů do 10 cm,</v>
      </c>
      <c r="BB132" s="213"/>
      <c r="BC132" s="213"/>
      <c r="BD132" s="213"/>
      <c r="BE132" s="213"/>
      <c r="BF132" s="213"/>
      <c r="BG132" s="213"/>
      <c r="BH132" s="213"/>
    </row>
    <row r="133" spans="1:60" ht="20.399999999999999" outlineLevel="1" x14ac:dyDescent="0.25">
      <c r="A133" s="233">
        <v>34</v>
      </c>
      <c r="B133" s="234" t="s">
        <v>904</v>
      </c>
      <c r="C133" s="245" t="s">
        <v>905</v>
      </c>
      <c r="D133" s="235" t="s">
        <v>313</v>
      </c>
      <c r="E133" s="236">
        <v>250</v>
      </c>
      <c r="F133" s="237">
        <v>4.5</v>
      </c>
      <c r="G133" s="238">
        <f>ROUND(E133*F133,2)</f>
        <v>1125</v>
      </c>
      <c r="H133" s="237">
        <v>0.03</v>
      </c>
      <c r="I133" s="238">
        <f>ROUND(E133*H133,2)</f>
        <v>7.5</v>
      </c>
      <c r="J133" s="237">
        <v>4.47</v>
      </c>
      <c r="K133" s="238">
        <f>ROUND(E133*J133,2)</f>
        <v>1117.5</v>
      </c>
      <c r="L133" s="238">
        <v>21</v>
      </c>
      <c r="M133" s="238">
        <f>G133*(1+L133/100)</f>
        <v>1361.25</v>
      </c>
      <c r="N133" s="238">
        <v>0</v>
      </c>
      <c r="O133" s="238">
        <f>ROUND(E133*N133,2)</f>
        <v>0</v>
      </c>
      <c r="P133" s="238">
        <v>0</v>
      </c>
      <c r="Q133" s="238">
        <f>ROUND(E133*P133,2)</f>
        <v>0</v>
      </c>
      <c r="R133" s="238" t="s">
        <v>859</v>
      </c>
      <c r="S133" s="238" t="s">
        <v>237</v>
      </c>
      <c r="T133" s="239" t="s">
        <v>282</v>
      </c>
      <c r="U133" s="222">
        <v>3.5000000000000001E-3</v>
      </c>
      <c r="V133" s="222">
        <f>ROUND(E133*U133,2)</f>
        <v>0.88</v>
      </c>
      <c r="W133" s="222"/>
      <c r="X133" s="222" t="s">
        <v>265</v>
      </c>
      <c r="Y133" s="213"/>
      <c r="Z133" s="213"/>
      <c r="AA133" s="213"/>
      <c r="AB133" s="213"/>
      <c r="AC133" s="213"/>
      <c r="AD133" s="213"/>
      <c r="AE133" s="213"/>
      <c r="AF133" s="213"/>
      <c r="AG133" s="213" t="s">
        <v>283</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5">
      <c r="A134" s="220"/>
      <c r="B134" s="221"/>
      <c r="C134" s="265" t="s">
        <v>906</v>
      </c>
      <c r="D134" s="257"/>
      <c r="E134" s="257"/>
      <c r="F134" s="257"/>
      <c r="G134" s="257"/>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285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x14ac:dyDescent="0.25">
      <c r="A135" s="220"/>
      <c r="B135" s="221"/>
      <c r="C135" s="247" t="s">
        <v>829</v>
      </c>
      <c r="D135" s="242"/>
      <c r="E135" s="242"/>
      <c r="F135" s="242"/>
      <c r="G135" s="242"/>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241</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5">
      <c r="A136" s="220"/>
      <c r="B136" s="221"/>
      <c r="C136" s="266" t="s">
        <v>861</v>
      </c>
      <c r="D136" s="251"/>
      <c r="E136" s="252">
        <v>250</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288</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0.399999999999999" outlineLevel="1" x14ac:dyDescent="0.25">
      <c r="A137" s="233">
        <v>35</v>
      </c>
      <c r="B137" s="234" t="s">
        <v>907</v>
      </c>
      <c r="C137" s="245" t="s">
        <v>908</v>
      </c>
      <c r="D137" s="235" t="s">
        <v>313</v>
      </c>
      <c r="E137" s="236">
        <v>1050</v>
      </c>
      <c r="F137" s="237">
        <v>5</v>
      </c>
      <c r="G137" s="238">
        <f>ROUND(E137*F137,2)</f>
        <v>5250</v>
      </c>
      <c r="H137" s="237">
        <v>0.04</v>
      </c>
      <c r="I137" s="238">
        <f>ROUND(E137*H137,2)</f>
        <v>42</v>
      </c>
      <c r="J137" s="237">
        <v>4.96</v>
      </c>
      <c r="K137" s="238">
        <f>ROUND(E137*J137,2)</f>
        <v>5208</v>
      </c>
      <c r="L137" s="238">
        <v>21</v>
      </c>
      <c r="M137" s="238">
        <f>G137*(1+L137/100)</f>
        <v>6352.5</v>
      </c>
      <c r="N137" s="238">
        <v>0</v>
      </c>
      <c r="O137" s="238">
        <f>ROUND(E137*N137,2)</f>
        <v>0</v>
      </c>
      <c r="P137" s="238">
        <v>0</v>
      </c>
      <c r="Q137" s="238">
        <f>ROUND(E137*P137,2)</f>
        <v>0</v>
      </c>
      <c r="R137" s="238" t="s">
        <v>859</v>
      </c>
      <c r="S137" s="238" t="s">
        <v>237</v>
      </c>
      <c r="T137" s="239" t="s">
        <v>282</v>
      </c>
      <c r="U137" s="222">
        <v>3.8999999999999998E-3</v>
      </c>
      <c r="V137" s="222">
        <f>ROUND(E137*U137,2)</f>
        <v>4.0999999999999996</v>
      </c>
      <c r="W137" s="222"/>
      <c r="X137" s="222" t="s">
        <v>265</v>
      </c>
      <c r="Y137" s="213"/>
      <c r="Z137" s="213"/>
      <c r="AA137" s="213"/>
      <c r="AB137" s="213"/>
      <c r="AC137" s="213"/>
      <c r="AD137" s="213"/>
      <c r="AE137" s="213"/>
      <c r="AF137" s="213"/>
      <c r="AG137" s="213" t="s">
        <v>283</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5">
      <c r="A138" s="220"/>
      <c r="B138" s="221"/>
      <c r="C138" s="265" t="s">
        <v>906</v>
      </c>
      <c r="D138" s="257"/>
      <c r="E138" s="257"/>
      <c r="F138" s="257"/>
      <c r="G138" s="257"/>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285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5">
      <c r="A139" s="220"/>
      <c r="B139" s="221"/>
      <c r="C139" s="247" t="s">
        <v>829</v>
      </c>
      <c r="D139" s="242"/>
      <c r="E139" s="242"/>
      <c r="F139" s="242"/>
      <c r="G139" s="24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241</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5">
      <c r="A140" s="220"/>
      <c r="B140" s="221"/>
      <c r="C140" s="266" t="s">
        <v>864</v>
      </c>
      <c r="D140" s="251"/>
      <c r="E140" s="252">
        <v>1050</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288</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x14ac:dyDescent="0.25">
      <c r="A141" s="233">
        <v>36</v>
      </c>
      <c r="B141" s="234" t="s">
        <v>909</v>
      </c>
      <c r="C141" s="245" t="s">
        <v>910</v>
      </c>
      <c r="D141" s="235" t="s">
        <v>313</v>
      </c>
      <c r="E141" s="236">
        <v>0.32</v>
      </c>
      <c r="F141" s="237">
        <v>117</v>
      </c>
      <c r="G141" s="238">
        <f>ROUND(E141*F141,2)</f>
        <v>37.44</v>
      </c>
      <c r="H141" s="237">
        <v>0</v>
      </c>
      <c r="I141" s="238">
        <f>ROUND(E141*H141,2)</f>
        <v>0</v>
      </c>
      <c r="J141" s="237">
        <v>117</v>
      </c>
      <c r="K141" s="238">
        <f>ROUND(E141*J141,2)</f>
        <v>37.44</v>
      </c>
      <c r="L141" s="238">
        <v>21</v>
      </c>
      <c r="M141" s="238">
        <f>G141*(1+L141/100)</f>
        <v>45.302399999999999</v>
      </c>
      <c r="N141" s="238">
        <v>0</v>
      </c>
      <c r="O141" s="238">
        <f>ROUND(E141*N141,2)</f>
        <v>0</v>
      </c>
      <c r="P141" s="238">
        <v>0</v>
      </c>
      <c r="Q141" s="238">
        <f>ROUND(E141*P141,2)</f>
        <v>0</v>
      </c>
      <c r="R141" s="238" t="s">
        <v>859</v>
      </c>
      <c r="S141" s="238" t="s">
        <v>237</v>
      </c>
      <c r="T141" s="239" t="s">
        <v>282</v>
      </c>
      <c r="U141" s="222">
        <v>0.32400000000000001</v>
      </c>
      <c r="V141" s="222">
        <f>ROUND(E141*U141,2)</f>
        <v>0.1</v>
      </c>
      <c r="W141" s="222"/>
      <c r="X141" s="222" t="s">
        <v>265</v>
      </c>
      <c r="Y141" s="213"/>
      <c r="Z141" s="213"/>
      <c r="AA141" s="213"/>
      <c r="AB141" s="213"/>
      <c r="AC141" s="213"/>
      <c r="AD141" s="213"/>
      <c r="AE141" s="213"/>
      <c r="AF141" s="213"/>
      <c r="AG141" s="213" t="s">
        <v>283</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5">
      <c r="A142" s="220"/>
      <c r="B142" s="221"/>
      <c r="C142" s="265" t="s">
        <v>911</v>
      </c>
      <c r="D142" s="257"/>
      <c r="E142" s="257"/>
      <c r="F142" s="257"/>
      <c r="G142" s="257"/>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285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1" t="str">
        <f>C142</f>
        <v>vysazených rostlin s případným naložením odpadu na dopravní prostředek, s odvezením do 20 km a se složením,</v>
      </c>
      <c r="BB142" s="213"/>
      <c r="BC142" s="213"/>
      <c r="BD142" s="213"/>
      <c r="BE142" s="213"/>
      <c r="BF142" s="213"/>
      <c r="BG142" s="213"/>
      <c r="BH142" s="213"/>
    </row>
    <row r="143" spans="1:60" outlineLevel="1" x14ac:dyDescent="0.25">
      <c r="A143" s="233">
        <v>37</v>
      </c>
      <c r="B143" s="234" t="s">
        <v>912</v>
      </c>
      <c r="C143" s="245" t="s">
        <v>913</v>
      </c>
      <c r="D143" s="235" t="s">
        <v>330</v>
      </c>
      <c r="E143" s="236">
        <v>0.04</v>
      </c>
      <c r="F143" s="237">
        <v>7670</v>
      </c>
      <c r="G143" s="238">
        <f>ROUND(E143*F143,2)</f>
        <v>306.8</v>
      </c>
      <c r="H143" s="237">
        <v>0</v>
      </c>
      <c r="I143" s="238">
        <f>ROUND(E143*H143,2)</f>
        <v>0</v>
      </c>
      <c r="J143" s="237">
        <v>7670</v>
      </c>
      <c r="K143" s="238">
        <f>ROUND(E143*J143,2)</f>
        <v>306.8</v>
      </c>
      <c r="L143" s="238">
        <v>21</v>
      </c>
      <c r="M143" s="238">
        <f>G143*(1+L143/100)</f>
        <v>371.22800000000001</v>
      </c>
      <c r="N143" s="238">
        <v>0</v>
      </c>
      <c r="O143" s="238">
        <f>ROUND(E143*N143,2)</f>
        <v>0</v>
      </c>
      <c r="P143" s="238">
        <v>0</v>
      </c>
      <c r="Q143" s="238">
        <f>ROUND(E143*P143,2)</f>
        <v>0</v>
      </c>
      <c r="R143" s="238" t="s">
        <v>859</v>
      </c>
      <c r="S143" s="238" t="s">
        <v>237</v>
      </c>
      <c r="T143" s="239" t="s">
        <v>282</v>
      </c>
      <c r="U143" s="222">
        <v>21.428999999999998</v>
      </c>
      <c r="V143" s="222">
        <f>ROUND(E143*U143,2)</f>
        <v>0.86</v>
      </c>
      <c r="W143" s="222"/>
      <c r="X143" s="222" t="s">
        <v>265</v>
      </c>
      <c r="Y143" s="213"/>
      <c r="Z143" s="213"/>
      <c r="AA143" s="213"/>
      <c r="AB143" s="213"/>
      <c r="AC143" s="213"/>
      <c r="AD143" s="213"/>
      <c r="AE143" s="213"/>
      <c r="AF143" s="213"/>
      <c r="AG143" s="213" t="s">
        <v>283</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5">
      <c r="A144" s="220"/>
      <c r="B144" s="221"/>
      <c r="C144" s="265" t="s">
        <v>914</v>
      </c>
      <c r="D144" s="257"/>
      <c r="E144" s="257"/>
      <c r="F144" s="257"/>
      <c r="G144" s="257"/>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285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x14ac:dyDescent="0.25">
      <c r="A145" s="220"/>
      <c r="B145" s="221"/>
      <c r="C145" s="247" t="s">
        <v>829</v>
      </c>
      <c r="D145" s="242"/>
      <c r="E145" s="242"/>
      <c r="F145" s="242"/>
      <c r="G145" s="242"/>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241</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5">
      <c r="A146" s="220"/>
      <c r="B146" s="221"/>
      <c r="C146" s="266" t="s">
        <v>915</v>
      </c>
      <c r="D146" s="251"/>
      <c r="E146" s="252">
        <v>0.04</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288</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5">
      <c r="A147" s="233">
        <v>38</v>
      </c>
      <c r="B147" s="234" t="s">
        <v>916</v>
      </c>
      <c r="C147" s="245" t="s">
        <v>917</v>
      </c>
      <c r="D147" s="235" t="s">
        <v>330</v>
      </c>
      <c r="E147" s="236">
        <v>0.16800000000000001</v>
      </c>
      <c r="F147" s="237">
        <v>15340</v>
      </c>
      <c r="G147" s="238">
        <f>ROUND(E147*F147,2)</f>
        <v>2577.12</v>
      </c>
      <c r="H147" s="237">
        <v>0</v>
      </c>
      <c r="I147" s="238">
        <f>ROUND(E147*H147,2)</f>
        <v>0</v>
      </c>
      <c r="J147" s="237">
        <v>15340</v>
      </c>
      <c r="K147" s="238">
        <f>ROUND(E147*J147,2)</f>
        <v>2577.12</v>
      </c>
      <c r="L147" s="238">
        <v>21</v>
      </c>
      <c r="M147" s="238">
        <f>G147*(1+L147/100)</f>
        <v>3118.3151999999995</v>
      </c>
      <c r="N147" s="238">
        <v>0</v>
      </c>
      <c r="O147" s="238">
        <f>ROUND(E147*N147,2)</f>
        <v>0</v>
      </c>
      <c r="P147" s="238">
        <v>0</v>
      </c>
      <c r="Q147" s="238">
        <f>ROUND(E147*P147,2)</f>
        <v>0</v>
      </c>
      <c r="R147" s="238" t="s">
        <v>859</v>
      </c>
      <c r="S147" s="238" t="s">
        <v>237</v>
      </c>
      <c r="T147" s="239" t="s">
        <v>282</v>
      </c>
      <c r="U147" s="222">
        <v>42.856999999999999</v>
      </c>
      <c r="V147" s="222">
        <f>ROUND(E147*U147,2)</f>
        <v>7.2</v>
      </c>
      <c r="W147" s="222"/>
      <c r="X147" s="222" t="s">
        <v>265</v>
      </c>
      <c r="Y147" s="213"/>
      <c r="Z147" s="213"/>
      <c r="AA147" s="213"/>
      <c r="AB147" s="213"/>
      <c r="AC147" s="213"/>
      <c r="AD147" s="213"/>
      <c r="AE147" s="213"/>
      <c r="AF147" s="213"/>
      <c r="AG147" s="213" t="s">
        <v>283</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5">
      <c r="A148" s="220"/>
      <c r="B148" s="221"/>
      <c r="C148" s="265" t="s">
        <v>914</v>
      </c>
      <c r="D148" s="257"/>
      <c r="E148" s="257"/>
      <c r="F148" s="257"/>
      <c r="G148" s="257"/>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285</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x14ac:dyDescent="0.25">
      <c r="A149" s="220"/>
      <c r="B149" s="221"/>
      <c r="C149" s="247" t="s">
        <v>829</v>
      </c>
      <c r="D149" s="242"/>
      <c r="E149" s="242"/>
      <c r="F149" s="242"/>
      <c r="G149" s="24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241</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5">
      <c r="A150" s="220"/>
      <c r="B150" s="221"/>
      <c r="C150" s="266" t="s">
        <v>918</v>
      </c>
      <c r="D150" s="251"/>
      <c r="E150" s="252">
        <v>0.16800000000000001</v>
      </c>
      <c r="F150" s="222"/>
      <c r="G150" s="222"/>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288</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x14ac:dyDescent="0.25">
      <c r="A151" s="258">
        <v>39</v>
      </c>
      <c r="B151" s="259" t="s">
        <v>919</v>
      </c>
      <c r="C151" s="270" t="s">
        <v>920</v>
      </c>
      <c r="D151" s="260" t="s">
        <v>280</v>
      </c>
      <c r="E151" s="261">
        <v>2.56</v>
      </c>
      <c r="F151" s="262">
        <v>135</v>
      </c>
      <c r="G151" s="263">
        <f>ROUND(E151*F151,2)</f>
        <v>345.6</v>
      </c>
      <c r="H151" s="262">
        <v>42</v>
      </c>
      <c r="I151" s="263">
        <f>ROUND(E151*H151,2)</f>
        <v>107.52</v>
      </c>
      <c r="J151" s="262">
        <v>93</v>
      </c>
      <c r="K151" s="263">
        <f>ROUND(E151*J151,2)</f>
        <v>238.08</v>
      </c>
      <c r="L151" s="263">
        <v>21</v>
      </c>
      <c r="M151" s="263">
        <f>G151*(1+L151/100)</f>
        <v>418.17599999999999</v>
      </c>
      <c r="N151" s="263">
        <v>0</v>
      </c>
      <c r="O151" s="263">
        <f>ROUND(E151*N151,2)</f>
        <v>0</v>
      </c>
      <c r="P151" s="263">
        <v>0</v>
      </c>
      <c r="Q151" s="263">
        <f>ROUND(E151*P151,2)</f>
        <v>0</v>
      </c>
      <c r="R151" s="263" t="s">
        <v>859</v>
      </c>
      <c r="S151" s="263" t="s">
        <v>237</v>
      </c>
      <c r="T151" s="264" t="s">
        <v>282</v>
      </c>
      <c r="U151" s="222">
        <v>0.26</v>
      </c>
      <c r="V151" s="222">
        <f>ROUND(E151*U151,2)</f>
        <v>0.67</v>
      </c>
      <c r="W151" s="222"/>
      <c r="X151" s="222" t="s">
        <v>265</v>
      </c>
      <c r="Y151" s="213"/>
      <c r="Z151" s="213"/>
      <c r="AA151" s="213"/>
      <c r="AB151" s="213"/>
      <c r="AC151" s="213"/>
      <c r="AD151" s="213"/>
      <c r="AE151" s="213"/>
      <c r="AF151" s="213"/>
      <c r="AG151" s="213" t="s">
        <v>283</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5">
      <c r="A152" s="258">
        <v>40</v>
      </c>
      <c r="B152" s="259" t="s">
        <v>921</v>
      </c>
      <c r="C152" s="270" t="s">
        <v>922</v>
      </c>
      <c r="D152" s="260" t="s">
        <v>280</v>
      </c>
      <c r="E152" s="261">
        <v>3.84</v>
      </c>
      <c r="F152" s="262">
        <v>687</v>
      </c>
      <c r="G152" s="263">
        <f>ROUND(E152*F152,2)</f>
        <v>2638.08</v>
      </c>
      <c r="H152" s="262">
        <v>0</v>
      </c>
      <c r="I152" s="263">
        <f>ROUND(E152*H152,2)</f>
        <v>0</v>
      </c>
      <c r="J152" s="262">
        <v>687</v>
      </c>
      <c r="K152" s="263">
        <f>ROUND(E152*J152,2)</f>
        <v>2638.08</v>
      </c>
      <c r="L152" s="263">
        <v>21</v>
      </c>
      <c r="M152" s="263">
        <f>G152*(1+L152/100)</f>
        <v>3192.0767999999998</v>
      </c>
      <c r="N152" s="263">
        <v>0</v>
      </c>
      <c r="O152" s="263">
        <f>ROUND(E152*N152,2)</f>
        <v>0</v>
      </c>
      <c r="P152" s="263">
        <v>0</v>
      </c>
      <c r="Q152" s="263">
        <f>ROUND(E152*P152,2)</f>
        <v>0</v>
      </c>
      <c r="R152" s="263" t="s">
        <v>859</v>
      </c>
      <c r="S152" s="263" t="s">
        <v>237</v>
      </c>
      <c r="T152" s="264" t="s">
        <v>282</v>
      </c>
      <c r="U152" s="222">
        <v>0.88400000000000001</v>
      </c>
      <c r="V152" s="222">
        <f>ROUND(E152*U152,2)</f>
        <v>3.39</v>
      </c>
      <c r="W152" s="222"/>
      <c r="X152" s="222" t="s">
        <v>265</v>
      </c>
      <c r="Y152" s="213"/>
      <c r="Z152" s="213"/>
      <c r="AA152" s="213"/>
      <c r="AB152" s="213"/>
      <c r="AC152" s="213"/>
      <c r="AD152" s="213"/>
      <c r="AE152" s="213"/>
      <c r="AF152" s="213"/>
      <c r="AG152" s="213" t="s">
        <v>283</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x14ac:dyDescent="0.25">
      <c r="A153" s="233">
        <v>41</v>
      </c>
      <c r="B153" s="234" t="s">
        <v>923</v>
      </c>
      <c r="C153" s="245" t="s">
        <v>924</v>
      </c>
      <c r="D153" s="235" t="s">
        <v>685</v>
      </c>
      <c r="E153" s="236">
        <v>60</v>
      </c>
      <c r="F153" s="237">
        <v>108</v>
      </c>
      <c r="G153" s="238">
        <f>ROUND(E153*F153,2)</f>
        <v>6480</v>
      </c>
      <c r="H153" s="237">
        <v>108</v>
      </c>
      <c r="I153" s="238">
        <f>ROUND(E153*H153,2)</f>
        <v>6480</v>
      </c>
      <c r="J153" s="237">
        <v>0</v>
      </c>
      <c r="K153" s="238">
        <f>ROUND(E153*J153,2)</f>
        <v>0</v>
      </c>
      <c r="L153" s="238">
        <v>21</v>
      </c>
      <c r="M153" s="238">
        <f>G153*(1+L153/100)</f>
        <v>7840.8</v>
      </c>
      <c r="N153" s="238">
        <v>1E-3</v>
      </c>
      <c r="O153" s="238">
        <f>ROUND(E153*N153,2)</f>
        <v>0.06</v>
      </c>
      <c r="P153" s="238">
        <v>0</v>
      </c>
      <c r="Q153" s="238">
        <f>ROUND(E153*P153,2)</f>
        <v>0</v>
      </c>
      <c r="R153" s="238" t="s">
        <v>407</v>
      </c>
      <c r="S153" s="238" t="s">
        <v>237</v>
      </c>
      <c r="T153" s="239" t="s">
        <v>282</v>
      </c>
      <c r="U153" s="222">
        <v>0</v>
      </c>
      <c r="V153" s="222">
        <f>ROUND(E153*U153,2)</f>
        <v>0</v>
      </c>
      <c r="W153" s="222"/>
      <c r="X153" s="222" t="s">
        <v>376</v>
      </c>
      <c r="Y153" s="213"/>
      <c r="Z153" s="213"/>
      <c r="AA153" s="213"/>
      <c r="AB153" s="213"/>
      <c r="AC153" s="213"/>
      <c r="AD153" s="213"/>
      <c r="AE153" s="213"/>
      <c r="AF153" s="213"/>
      <c r="AG153" s="213" t="s">
        <v>377</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5">
      <c r="A154" s="220"/>
      <c r="B154" s="221"/>
      <c r="C154" s="246" t="s">
        <v>829</v>
      </c>
      <c r="D154" s="240"/>
      <c r="E154" s="240"/>
      <c r="F154" s="240"/>
      <c r="G154" s="240"/>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241</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5">
      <c r="A155" s="220"/>
      <c r="B155" s="221"/>
      <c r="C155" s="266" t="s">
        <v>925</v>
      </c>
      <c r="D155" s="251"/>
      <c r="E155" s="252">
        <v>7.5</v>
      </c>
      <c r="F155" s="222"/>
      <c r="G155" s="222"/>
      <c r="H155" s="222"/>
      <c r="I155" s="222"/>
      <c r="J155" s="222"/>
      <c r="K155" s="222"/>
      <c r="L155" s="222"/>
      <c r="M155" s="222"/>
      <c r="N155" s="222"/>
      <c r="O155" s="222"/>
      <c r="P155" s="222"/>
      <c r="Q155" s="222"/>
      <c r="R155" s="222"/>
      <c r="S155" s="222"/>
      <c r="T155" s="222"/>
      <c r="U155" s="222"/>
      <c r="V155" s="222"/>
      <c r="W155" s="222"/>
      <c r="X155" s="222"/>
      <c r="Y155" s="213"/>
      <c r="Z155" s="213"/>
      <c r="AA155" s="213"/>
      <c r="AB155" s="213"/>
      <c r="AC155" s="213"/>
      <c r="AD155" s="213"/>
      <c r="AE155" s="213"/>
      <c r="AF155" s="213"/>
      <c r="AG155" s="213" t="s">
        <v>288</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x14ac:dyDescent="0.25">
      <c r="A156" s="220"/>
      <c r="B156" s="221"/>
      <c r="C156" s="266" t="s">
        <v>926</v>
      </c>
      <c r="D156" s="251"/>
      <c r="E156" s="252">
        <v>52.5</v>
      </c>
      <c r="F156" s="222"/>
      <c r="G156" s="222"/>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288</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x14ac:dyDescent="0.25">
      <c r="A157" s="258">
        <v>42</v>
      </c>
      <c r="B157" s="259" t="s">
        <v>927</v>
      </c>
      <c r="C157" s="270" t="s">
        <v>928</v>
      </c>
      <c r="D157" s="260" t="s">
        <v>375</v>
      </c>
      <c r="E157" s="261">
        <v>2</v>
      </c>
      <c r="F157" s="262">
        <v>2700</v>
      </c>
      <c r="G157" s="263">
        <f>ROUND(E157*F157,2)</f>
        <v>5400</v>
      </c>
      <c r="H157" s="262">
        <v>2700</v>
      </c>
      <c r="I157" s="263">
        <f>ROUND(E157*H157,2)</f>
        <v>5400</v>
      </c>
      <c r="J157" s="262">
        <v>0</v>
      </c>
      <c r="K157" s="263">
        <f>ROUND(E157*J157,2)</f>
        <v>0</v>
      </c>
      <c r="L157" s="263">
        <v>21</v>
      </c>
      <c r="M157" s="263">
        <f>G157*(1+L157/100)</f>
        <v>6534</v>
      </c>
      <c r="N157" s="263">
        <v>8.0000000000000002E-3</v>
      </c>
      <c r="O157" s="263">
        <f>ROUND(E157*N157,2)</f>
        <v>0.02</v>
      </c>
      <c r="P157" s="263">
        <v>0</v>
      </c>
      <c r="Q157" s="263">
        <f>ROUND(E157*P157,2)</f>
        <v>0</v>
      </c>
      <c r="R157" s="263"/>
      <c r="S157" s="263" t="s">
        <v>264</v>
      </c>
      <c r="T157" s="264" t="s">
        <v>238</v>
      </c>
      <c r="U157" s="222">
        <v>0</v>
      </c>
      <c r="V157" s="222">
        <f>ROUND(E157*U157,2)</f>
        <v>0</v>
      </c>
      <c r="W157" s="222"/>
      <c r="X157" s="222" t="s">
        <v>376</v>
      </c>
      <c r="Y157" s="213"/>
      <c r="Z157" s="213"/>
      <c r="AA157" s="213"/>
      <c r="AB157" s="213"/>
      <c r="AC157" s="213"/>
      <c r="AD157" s="213"/>
      <c r="AE157" s="213"/>
      <c r="AF157" s="213"/>
      <c r="AG157" s="213" t="s">
        <v>377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5">
      <c r="A158" s="258">
        <v>43</v>
      </c>
      <c r="B158" s="259" t="s">
        <v>929</v>
      </c>
      <c r="C158" s="270" t="s">
        <v>930</v>
      </c>
      <c r="D158" s="260" t="s">
        <v>375</v>
      </c>
      <c r="E158" s="261">
        <v>3</v>
      </c>
      <c r="F158" s="262">
        <v>1106</v>
      </c>
      <c r="G158" s="263">
        <f>ROUND(E158*F158,2)</f>
        <v>3318</v>
      </c>
      <c r="H158" s="262">
        <v>1106</v>
      </c>
      <c r="I158" s="263">
        <f>ROUND(E158*H158,2)</f>
        <v>3318</v>
      </c>
      <c r="J158" s="262">
        <v>0</v>
      </c>
      <c r="K158" s="263">
        <f>ROUND(E158*J158,2)</f>
        <v>0</v>
      </c>
      <c r="L158" s="263">
        <v>21</v>
      </c>
      <c r="M158" s="263">
        <f>G158*(1+L158/100)</f>
        <v>4014.7799999999997</v>
      </c>
      <c r="N158" s="263">
        <v>5.4999999999999997E-3</v>
      </c>
      <c r="O158" s="263">
        <f>ROUND(E158*N158,2)</f>
        <v>0.02</v>
      </c>
      <c r="P158" s="263">
        <v>0</v>
      </c>
      <c r="Q158" s="263">
        <f>ROUND(E158*P158,2)</f>
        <v>0</v>
      </c>
      <c r="R158" s="263" t="s">
        <v>407</v>
      </c>
      <c r="S158" s="263" t="s">
        <v>237</v>
      </c>
      <c r="T158" s="264" t="s">
        <v>282</v>
      </c>
      <c r="U158" s="222">
        <v>0</v>
      </c>
      <c r="V158" s="222">
        <f>ROUND(E158*U158,2)</f>
        <v>0</v>
      </c>
      <c r="W158" s="222"/>
      <c r="X158" s="222" t="s">
        <v>376</v>
      </c>
      <c r="Y158" s="213"/>
      <c r="Z158" s="213"/>
      <c r="AA158" s="213"/>
      <c r="AB158" s="213"/>
      <c r="AC158" s="213"/>
      <c r="AD158" s="213"/>
      <c r="AE158" s="213"/>
      <c r="AF158" s="213"/>
      <c r="AG158" s="213" t="s">
        <v>377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0.399999999999999" outlineLevel="1" x14ac:dyDescent="0.25">
      <c r="A159" s="258">
        <v>44</v>
      </c>
      <c r="B159" s="259" t="s">
        <v>931</v>
      </c>
      <c r="C159" s="270" t="s">
        <v>932</v>
      </c>
      <c r="D159" s="260" t="s">
        <v>375</v>
      </c>
      <c r="E159" s="261">
        <v>3</v>
      </c>
      <c r="F159" s="262">
        <v>3505</v>
      </c>
      <c r="G159" s="263">
        <f>ROUND(E159*F159,2)</f>
        <v>10515</v>
      </c>
      <c r="H159" s="262">
        <v>3505</v>
      </c>
      <c r="I159" s="263">
        <f>ROUND(E159*H159,2)</f>
        <v>10515</v>
      </c>
      <c r="J159" s="262">
        <v>0</v>
      </c>
      <c r="K159" s="263">
        <f>ROUND(E159*J159,2)</f>
        <v>0</v>
      </c>
      <c r="L159" s="263">
        <v>21</v>
      </c>
      <c r="M159" s="263">
        <f>G159*(1+L159/100)</f>
        <v>12723.15</v>
      </c>
      <c r="N159" s="263">
        <v>0.01</v>
      </c>
      <c r="O159" s="263">
        <f>ROUND(E159*N159,2)</f>
        <v>0.03</v>
      </c>
      <c r="P159" s="263">
        <v>0</v>
      </c>
      <c r="Q159" s="263">
        <f>ROUND(E159*P159,2)</f>
        <v>0</v>
      </c>
      <c r="R159" s="263" t="s">
        <v>407</v>
      </c>
      <c r="S159" s="263" t="s">
        <v>237</v>
      </c>
      <c r="T159" s="264" t="s">
        <v>282</v>
      </c>
      <c r="U159" s="222">
        <v>0</v>
      </c>
      <c r="V159" s="222">
        <f>ROUND(E159*U159,2)</f>
        <v>0</v>
      </c>
      <c r="W159" s="222"/>
      <c r="X159" s="222" t="s">
        <v>376</v>
      </c>
      <c r="Y159" s="213"/>
      <c r="Z159" s="213"/>
      <c r="AA159" s="213"/>
      <c r="AB159" s="213"/>
      <c r="AC159" s="213"/>
      <c r="AD159" s="213"/>
      <c r="AE159" s="213"/>
      <c r="AF159" s="213"/>
      <c r="AG159" s="213" t="s">
        <v>377</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20.399999999999999" outlineLevel="1" x14ac:dyDescent="0.25">
      <c r="A160" s="258">
        <v>45</v>
      </c>
      <c r="B160" s="259" t="s">
        <v>933</v>
      </c>
      <c r="C160" s="270" t="s">
        <v>934</v>
      </c>
      <c r="D160" s="260" t="s">
        <v>375</v>
      </c>
      <c r="E160" s="261">
        <v>5</v>
      </c>
      <c r="F160" s="262">
        <v>3505</v>
      </c>
      <c r="G160" s="263">
        <f>ROUND(E160*F160,2)</f>
        <v>17525</v>
      </c>
      <c r="H160" s="262">
        <v>3505</v>
      </c>
      <c r="I160" s="263">
        <f>ROUND(E160*H160,2)</f>
        <v>17525</v>
      </c>
      <c r="J160" s="262">
        <v>0</v>
      </c>
      <c r="K160" s="263">
        <f>ROUND(E160*J160,2)</f>
        <v>0</v>
      </c>
      <c r="L160" s="263">
        <v>21</v>
      </c>
      <c r="M160" s="263">
        <f>G160*(1+L160/100)</f>
        <v>21205.25</v>
      </c>
      <c r="N160" s="263">
        <v>1.4999999999999999E-2</v>
      </c>
      <c r="O160" s="263">
        <f>ROUND(E160*N160,2)</f>
        <v>0.08</v>
      </c>
      <c r="P160" s="263">
        <v>0</v>
      </c>
      <c r="Q160" s="263">
        <f>ROUND(E160*P160,2)</f>
        <v>0</v>
      </c>
      <c r="R160" s="263" t="s">
        <v>407</v>
      </c>
      <c r="S160" s="263" t="s">
        <v>237</v>
      </c>
      <c r="T160" s="264" t="s">
        <v>282</v>
      </c>
      <c r="U160" s="222">
        <v>0</v>
      </c>
      <c r="V160" s="222">
        <f>ROUND(E160*U160,2)</f>
        <v>0</v>
      </c>
      <c r="W160" s="222"/>
      <c r="X160" s="222" t="s">
        <v>376</v>
      </c>
      <c r="Y160" s="213"/>
      <c r="Z160" s="213"/>
      <c r="AA160" s="213"/>
      <c r="AB160" s="213"/>
      <c r="AC160" s="213"/>
      <c r="AD160" s="213"/>
      <c r="AE160" s="213"/>
      <c r="AF160" s="213"/>
      <c r="AG160" s="213" t="s">
        <v>377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x14ac:dyDescent="0.25">
      <c r="A161" s="258">
        <v>46</v>
      </c>
      <c r="B161" s="259" t="s">
        <v>935</v>
      </c>
      <c r="C161" s="270" t="s">
        <v>936</v>
      </c>
      <c r="D161" s="260" t="s">
        <v>280</v>
      </c>
      <c r="E161" s="261">
        <v>3.84</v>
      </c>
      <c r="F161" s="262">
        <v>42</v>
      </c>
      <c r="G161" s="263">
        <f>ROUND(E161*F161,2)</f>
        <v>161.28</v>
      </c>
      <c r="H161" s="262">
        <v>42</v>
      </c>
      <c r="I161" s="263">
        <f>ROUND(E161*H161,2)</f>
        <v>161.28</v>
      </c>
      <c r="J161" s="262">
        <v>0</v>
      </c>
      <c r="K161" s="263">
        <f>ROUND(E161*J161,2)</f>
        <v>0</v>
      </c>
      <c r="L161" s="263">
        <v>21</v>
      </c>
      <c r="M161" s="263">
        <f>G161*(1+L161/100)</f>
        <v>195.14879999999999</v>
      </c>
      <c r="N161" s="263">
        <v>0</v>
      </c>
      <c r="O161" s="263">
        <f>ROUND(E161*N161,2)</f>
        <v>0</v>
      </c>
      <c r="P161" s="263">
        <v>0</v>
      </c>
      <c r="Q161" s="263">
        <f>ROUND(E161*P161,2)</f>
        <v>0</v>
      </c>
      <c r="R161" s="263" t="s">
        <v>407</v>
      </c>
      <c r="S161" s="263" t="s">
        <v>237</v>
      </c>
      <c r="T161" s="264" t="s">
        <v>282</v>
      </c>
      <c r="U161" s="222">
        <v>0</v>
      </c>
      <c r="V161" s="222">
        <f>ROUND(E161*U161,2)</f>
        <v>0</v>
      </c>
      <c r="W161" s="222"/>
      <c r="X161" s="222" t="s">
        <v>376</v>
      </c>
      <c r="Y161" s="213"/>
      <c r="Z161" s="213"/>
      <c r="AA161" s="213"/>
      <c r="AB161" s="213"/>
      <c r="AC161" s="213"/>
      <c r="AD161" s="213"/>
      <c r="AE161" s="213"/>
      <c r="AF161" s="213"/>
      <c r="AG161" s="213" t="s">
        <v>377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x14ac:dyDescent="0.25">
      <c r="A162" s="233">
        <v>47</v>
      </c>
      <c r="B162" s="234" t="s">
        <v>937</v>
      </c>
      <c r="C162" s="245" t="s">
        <v>938</v>
      </c>
      <c r="D162" s="235" t="s">
        <v>280</v>
      </c>
      <c r="E162" s="236">
        <v>195</v>
      </c>
      <c r="F162" s="237">
        <v>418</v>
      </c>
      <c r="G162" s="238">
        <f>ROUND(E162*F162,2)</f>
        <v>81510</v>
      </c>
      <c r="H162" s="237">
        <v>418</v>
      </c>
      <c r="I162" s="238">
        <f>ROUND(E162*H162,2)</f>
        <v>81510</v>
      </c>
      <c r="J162" s="237">
        <v>0</v>
      </c>
      <c r="K162" s="238">
        <f>ROUND(E162*J162,2)</f>
        <v>0</v>
      </c>
      <c r="L162" s="238">
        <v>21</v>
      </c>
      <c r="M162" s="238">
        <f>G162*(1+L162/100)</f>
        <v>98627.099999999991</v>
      </c>
      <c r="N162" s="238">
        <v>1.67</v>
      </c>
      <c r="O162" s="238">
        <f>ROUND(E162*N162,2)</f>
        <v>325.64999999999998</v>
      </c>
      <c r="P162" s="238">
        <v>0</v>
      </c>
      <c r="Q162" s="238">
        <f>ROUND(E162*P162,2)</f>
        <v>0</v>
      </c>
      <c r="R162" s="238" t="s">
        <v>407</v>
      </c>
      <c r="S162" s="238" t="s">
        <v>237</v>
      </c>
      <c r="T162" s="239" t="s">
        <v>282</v>
      </c>
      <c r="U162" s="222">
        <v>0</v>
      </c>
      <c r="V162" s="222">
        <f>ROUND(E162*U162,2)</f>
        <v>0</v>
      </c>
      <c r="W162" s="222"/>
      <c r="X162" s="222" t="s">
        <v>376</v>
      </c>
      <c r="Y162" s="213"/>
      <c r="Z162" s="213"/>
      <c r="AA162" s="213"/>
      <c r="AB162" s="213"/>
      <c r="AC162" s="213"/>
      <c r="AD162" s="213"/>
      <c r="AE162" s="213"/>
      <c r="AF162" s="213"/>
      <c r="AG162" s="213" t="s">
        <v>377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x14ac:dyDescent="0.25">
      <c r="A163" s="220"/>
      <c r="B163" s="221"/>
      <c r="C163" s="246" t="s">
        <v>829</v>
      </c>
      <c r="D163" s="240"/>
      <c r="E163" s="240"/>
      <c r="F163" s="240"/>
      <c r="G163" s="240"/>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241</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5">
      <c r="A164" s="220"/>
      <c r="B164" s="221"/>
      <c r="C164" s="247" t="s">
        <v>939</v>
      </c>
      <c r="D164" s="242"/>
      <c r="E164" s="242"/>
      <c r="F164" s="242"/>
      <c r="G164" s="242"/>
      <c r="H164" s="222"/>
      <c r="I164" s="222"/>
      <c r="J164" s="222"/>
      <c r="K164" s="222"/>
      <c r="L164" s="222"/>
      <c r="M164" s="222"/>
      <c r="N164" s="222"/>
      <c r="O164" s="222"/>
      <c r="P164" s="222"/>
      <c r="Q164" s="222"/>
      <c r="R164" s="222"/>
      <c r="S164" s="222"/>
      <c r="T164" s="222"/>
      <c r="U164" s="222"/>
      <c r="V164" s="222"/>
      <c r="W164" s="222"/>
      <c r="X164" s="222"/>
      <c r="Y164" s="213"/>
      <c r="Z164" s="213"/>
      <c r="AA164" s="213"/>
      <c r="AB164" s="213"/>
      <c r="AC164" s="213"/>
      <c r="AD164" s="213"/>
      <c r="AE164" s="213"/>
      <c r="AF164" s="213"/>
      <c r="AG164" s="213" t="s">
        <v>241</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5">
      <c r="A165" s="220"/>
      <c r="B165" s="221"/>
      <c r="C165" s="266" t="s">
        <v>940</v>
      </c>
      <c r="D165" s="251"/>
      <c r="E165" s="252">
        <v>37.5</v>
      </c>
      <c r="F165" s="222"/>
      <c r="G165" s="222"/>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288</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5">
      <c r="A166" s="220"/>
      <c r="B166" s="221"/>
      <c r="C166" s="266" t="s">
        <v>941</v>
      </c>
      <c r="D166" s="251"/>
      <c r="E166" s="252">
        <v>157.5</v>
      </c>
      <c r="F166" s="222"/>
      <c r="G166" s="222"/>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288</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5">
      <c r="A167" s="258">
        <v>48</v>
      </c>
      <c r="B167" s="259" t="s">
        <v>942</v>
      </c>
      <c r="C167" s="270" t="s">
        <v>943</v>
      </c>
      <c r="D167" s="260" t="s">
        <v>280</v>
      </c>
      <c r="E167" s="261">
        <v>0.32</v>
      </c>
      <c r="F167" s="262">
        <v>704</v>
      </c>
      <c r="G167" s="263">
        <f>ROUND(E167*F167,2)</f>
        <v>225.28</v>
      </c>
      <c r="H167" s="262">
        <v>704</v>
      </c>
      <c r="I167" s="263">
        <f>ROUND(E167*H167,2)</f>
        <v>225.28</v>
      </c>
      <c r="J167" s="262">
        <v>0</v>
      </c>
      <c r="K167" s="263">
        <f>ROUND(E167*J167,2)</f>
        <v>0</v>
      </c>
      <c r="L167" s="263">
        <v>21</v>
      </c>
      <c r="M167" s="263">
        <f>G167*(1+L167/100)</f>
        <v>272.58879999999999</v>
      </c>
      <c r="N167" s="263">
        <v>0.6</v>
      </c>
      <c r="O167" s="263">
        <f>ROUND(E167*N167,2)</f>
        <v>0.19</v>
      </c>
      <c r="P167" s="263">
        <v>0</v>
      </c>
      <c r="Q167" s="263">
        <f>ROUND(E167*P167,2)</f>
        <v>0</v>
      </c>
      <c r="R167" s="263" t="s">
        <v>407</v>
      </c>
      <c r="S167" s="263" t="s">
        <v>237</v>
      </c>
      <c r="T167" s="264" t="s">
        <v>282</v>
      </c>
      <c r="U167" s="222">
        <v>0</v>
      </c>
      <c r="V167" s="222">
        <f>ROUND(E167*U167,2)</f>
        <v>0</v>
      </c>
      <c r="W167" s="222"/>
      <c r="X167" s="222" t="s">
        <v>376</v>
      </c>
      <c r="Y167" s="213"/>
      <c r="Z167" s="213"/>
      <c r="AA167" s="213"/>
      <c r="AB167" s="213"/>
      <c r="AC167" s="213"/>
      <c r="AD167" s="213"/>
      <c r="AE167" s="213"/>
      <c r="AF167" s="213"/>
      <c r="AG167" s="213" t="s">
        <v>377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x14ac:dyDescent="0.25">
      <c r="A168" s="233">
        <v>49</v>
      </c>
      <c r="B168" s="234" t="s">
        <v>944</v>
      </c>
      <c r="C168" s="245" t="s">
        <v>945</v>
      </c>
      <c r="D168" s="235" t="s">
        <v>946</v>
      </c>
      <c r="E168" s="236">
        <v>208</v>
      </c>
      <c r="F168" s="237">
        <v>26.9</v>
      </c>
      <c r="G168" s="238">
        <f>ROUND(E168*F168,2)</f>
        <v>5595.2</v>
      </c>
      <c r="H168" s="237">
        <v>26.9</v>
      </c>
      <c r="I168" s="238">
        <f>ROUND(E168*H168,2)</f>
        <v>5595.2</v>
      </c>
      <c r="J168" s="237">
        <v>0</v>
      </c>
      <c r="K168" s="238">
        <f>ROUND(E168*J168,2)</f>
        <v>0</v>
      </c>
      <c r="L168" s="238">
        <v>21</v>
      </c>
      <c r="M168" s="238">
        <f>G168*(1+L168/100)</f>
        <v>6770.192</v>
      </c>
      <c r="N168" s="238">
        <v>1E-3</v>
      </c>
      <c r="O168" s="238">
        <f>ROUND(E168*N168,2)</f>
        <v>0.21</v>
      </c>
      <c r="P168" s="238">
        <v>0</v>
      </c>
      <c r="Q168" s="238">
        <f>ROUND(E168*P168,2)</f>
        <v>0</v>
      </c>
      <c r="R168" s="238" t="s">
        <v>407</v>
      </c>
      <c r="S168" s="238" t="s">
        <v>237</v>
      </c>
      <c r="T168" s="239" t="s">
        <v>282</v>
      </c>
      <c r="U168" s="222">
        <v>0</v>
      </c>
      <c r="V168" s="222">
        <f>ROUND(E168*U168,2)</f>
        <v>0</v>
      </c>
      <c r="W168" s="222"/>
      <c r="X168" s="222" t="s">
        <v>376</v>
      </c>
      <c r="Y168" s="213"/>
      <c r="Z168" s="213"/>
      <c r="AA168" s="213"/>
      <c r="AB168" s="213"/>
      <c r="AC168" s="213"/>
      <c r="AD168" s="213"/>
      <c r="AE168" s="213"/>
      <c r="AF168" s="213"/>
      <c r="AG168" s="213" t="s">
        <v>377</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5">
      <c r="A169" s="220"/>
      <c r="B169" s="221"/>
      <c r="C169" s="246" t="s">
        <v>829</v>
      </c>
      <c r="D169" s="240"/>
      <c r="E169" s="240"/>
      <c r="F169" s="240"/>
      <c r="G169" s="240"/>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241</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x14ac:dyDescent="0.25">
      <c r="A170" s="220"/>
      <c r="B170" s="221"/>
      <c r="C170" s="266" t="s">
        <v>947</v>
      </c>
      <c r="D170" s="251"/>
      <c r="E170" s="252">
        <v>40</v>
      </c>
      <c r="F170" s="222"/>
      <c r="G170" s="222"/>
      <c r="H170" s="222"/>
      <c r="I170" s="222"/>
      <c r="J170" s="222"/>
      <c r="K170" s="222"/>
      <c r="L170" s="222"/>
      <c r="M170" s="222"/>
      <c r="N170" s="222"/>
      <c r="O170" s="222"/>
      <c r="P170" s="222"/>
      <c r="Q170" s="222"/>
      <c r="R170" s="222"/>
      <c r="S170" s="222"/>
      <c r="T170" s="222"/>
      <c r="U170" s="222"/>
      <c r="V170" s="222"/>
      <c r="W170" s="222"/>
      <c r="X170" s="222"/>
      <c r="Y170" s="213"/>
      <c r="Z170" s="213"/>
      <c r="AA170" s="213"/>
      <c r="AB170" s="213"/>
      <c r="AC170" s="213"/>
      <c r="AD170" s="213"/>
      <c r="AE170" s="213"/>
      <c r="AF170" s="213"/>
      <c r="AG170" s="213" t="s">
        <v>288</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x14ac:dyDescent="0.25">
      <c r="A171" s="220"/>
      <c r="B171" s="221"/>
      <c r="C171" s="266" t="s">
        <v>948</v>
      </c>
      <c r="D171" s="251"/>
      <c r="E171" s="252">
        <v>168</v>
      </c>
      <c r="F171" s="222"/>
      <c r="G171" s="222"/>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288</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5">
      <c r="A172" s="233">
        <v>50</v>
      </c>
      <c r="B172" s="234" t="s">
        <v>949</v>
      </c>
      <c r="C172" s="245" t="s">
        <v>950</v>
      </c>
      <c r="D172" s="235" t="s">
        <v>951</v>
      </c>
      <c r="E172" s="236">
        <v>1.3</v>
      </c>
      <c r="F172" s="237">
        <v>306</v>
      </c>
      <c r="G172" s="238">
        <f>ROUND(E172*F172,2)</f>
        <v>397.8</v>
      </c>
      <c r="H172" s="237">
        <v>306</v>
      </c>
      <c r="I172" s="238">
        <f>ROUND(E172*H172,2)</f>
        <v>397.8</v>
      </c>
      <c r="J172" s="237">
        <v>0</v>
      </c>
      <c r="K172" s="238">
        <f>ROUND(E172*J172,2)</f>
        <v>0</v>
      </c>
      <c r="L172" s="238">
        <v>21</v>
      </c>
      <c r="M172" s="238">
        <f>G172*(1+L172/100)</f>
        <v>481.33800000000002</v>
      </c>
      <c r="N172" s="238">
        <v>1E-3</v>
      </c>
      <c r="O172" s="238">
        <f>ROUND(E172*N172,2)</f>
        <v>0</v>
      </c>
      <c r="P172" s="238">
        <v>0</v>
      </c>
      <c r="Q172" s="238">
        <f>ROUND(E172*P172,2)</f>
        <v>0</v>
      </c>
      <c r="R172" s="238" t="s">
        <v>407</v>
      </c>
      <c r="S172" s="238" t="s">
        <v>237</v>
      </c>
      <c r="T172" s="239" t="s">
        <v>282</v>
      </c>
      <c r="U172" s="222">
        <v>0</v>
      </c>
      <c r="V172" s="222">
        <f>ROUND(E172*U172,2)</f>
        <v>0</v>
      </c>
      <c r="W172" s="222"/>
      <c r="X172" s="222" t="s">
        <v>376</v>
      </c>
      <c r="Y172" s="213"/>
      <c r="Z172" s="213"/>
      <c r="AA172" s="213"/>
      <c r="AB172" s="213"/>
      <c r="AC172" s="213"/>
      <c r="AD172" s="213"/>
      <c r="AE172" s="213"/>
      <c r="AF172" s="213"/>
      <c r="AG172" s="213" t="s">
        <v>377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x14ac:dyDescent="0.25">
      <c r="A173" s="220"/>
      <c r="B173" s="221"/>
      <c r="C173" s="246" t="s">
        <v>829</v>
      </c>
      <c r="D173" s="240"/>
      <c r="E173" s="240"/>
      <c r="F173" s="240"/>
      <c r="G173" s="240"/>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241</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5">
      <c r="A174" s="220"/>
      <c r="B174" s="221"/>
      <c r="C174" s="266" t="s">
        <v>952</v>
      </c>
      <c r="D174" s="251"/>
      <c r="E174" s="252">
        <v>0.25</v>
      </c>
      <c r="F174" s="222"/>
      <c r="G174" s="222"/>
      <c r="H174" s="222"/>
      <c r="I174" s="222"/>
      <c r="J174" s="222"/>
      <c r="K174" s="222"/>
      <c r="L174" s="222"/>
      <c r="M174" s="222"/>
      <c r="N174" s="222"/>
      <c r="O174" s="222"/>
      <c r="P174" s="222"/>
      <c r="Q174" s="222"/>
      <c r="R174" s="222"/>
      <c r="S174" s="222"/>
      <c r="T174" s="222"/>
      <c r="U174" s="222"/>
      <c r="V174" s="222"/>
      <c r="W174" s="222"/>
      <c r="X174" s="222"/>
      <c r="Y174" s="213"/>
      <c r="Z174" s="213"/>
      <c r="AA174" s="213"/>
      <c r="AB174" s="213"/>
      <c r="AC174" s="213"/>
      <c r="AD174" s="213"/>
      <c r="AE174" s="213"/>
      <c r="AF174" s="213"/>
      <c r="AG174" s="213" t="s">
        <v>288</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5">
      <c r="A175" s="220"/>
      <c r="B175" s="221"/>
      <c r="C175" s="266" t="s">
        <v>953</v>
      </c>
      <c r="D175" s="251"/>
      <c r="E175" s="252">
        <v>1.05</v>
      </c>
      <c r="F175" s="222"/>
      <c r="G175" s="222"/>
      <c r="H175" s="222"/>
      <c r="I175" s="222"/>
      <c r="J175" s="222"/>
      <c r="K175" s="222"/>
      <c r="L175" s="222"/>
      <c r="M175" s="222"/>
      <c r="N175" s="222"/>
      <c r="O175" s="222"/>
      <c r="P175" s="222"/>
      <c r="Q175" s="222"/>
      <c r="R175" s="222"/>
      <c r="S175" s="222"/>
      <c r="T175" s="222"/>
      <c r="U175" s="222"/>
      <c r="V175" s="222"/>
      <c r="W175" s="222"/>
      <c r="X175" s="222"/>
      <c r="Y175" s="213"/>
      <c r="Z175" s="213"/>
      <c r="AA175" s="213"/>
      <c r="AB175" s="213"/>
      <c r="AC175" s="213"/>
      <c r="AD175" s="213"/>
      <c r="AE175" s="213"/>
      <c r="AF175" s="213"/>
      <c r="AG175" s="213" t="s">
        <v>288</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x14ac:dyDescent="0.25">
      <c r="A176" s="233">
        <v>51</v>
      </c>
      <c r="B176" s="234" t="s">
        <v>954</v>
      </c>
      <c r="C176" s="245" t="s">
        <v>955</v>
      </c>
      <c r="D176" s="235" t="s">
        <v>330</v>
      </c>
      <c r="E176" s="236">
        <v>48.07</v>
      </c>
      <c r="F176" s="237">
        <v>440</v>
      </c>
      <c r="G176" s="238">
        <f>ROUND(E176*F176,2)</f>
        <v>21150.799999999999</v>
      </c>
      <c r="H176" s="237">
        <v>440</v>
      </c>
      <c r="I176" s="238">
        <f>ROUND(E176*H176,2)</f>
        <v>21150.799999999999</v>
      </c>
      <c r="J176" s="237">
        <v>0</v>
      </c>
      <c r="K176" s="238">
        <f>ROUND(E176*J176,2)</f>
        <v>0</v>
      </c>
      <c r="L176" s="238">
        <v>21</v>
      </c>
      <c r="M176" s="238">
        <f>G176*(1+L176/100)</f>
        <v>25592.467999999997</v>
      </c>
      <c r="N176" s="238">
        <v>1</v>
      </c>
      <c r="O176" s="238">
        <f>ROUND(E176*N176,2)</f>
        <v>48.07</v>
      </c>
      <c r="P176" s="238">
        <v>0</v>
      </c>
      <c r="Q176" s="238">
        <f>ROUND(E176*P176,2)</f>
        <v>0</v>
      </c>
      <c r="R176" s="238" t="s">
        <v>407</v>
      </c>
      <c r="S176" s="238" t="s">
        <v>237</v>
      </c>
      <c r="T176" s="239" t="s">
        <v>282</v>
      </c>
      <c r="U176" s="222">
        <v>0</v>
      </c>
      <c r="V176" s="222">
        <f>ROUND(E176*U176,2)</f>
        <v>0</v>
      </c>
      <c r="W176" s="222"/>
      <c r="X176" s="222" t="s">
        <v>376</v>
      </c>
      <c r="Y176" s="213"/>
      <c r="Z176" s="213"/>
      <c r="AA176" s="213"/>
      <c r="AB176" s="213"/>
      <c r="AC176" s="213"/>
      <c r="AD176" s="213"/>
      <c r="AE176" s="213"/>
      <c r="AF176" s="213"/>
      <c r="AG176" s="213" t="s">
        <v>377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x14ac:dyDescent="0.25">
      <c r="A177" s="220"/>
      <c r="B177" s="221"/>
      <c r="C177" s="246" t="s">
        <v>829</v>
      </c>
      <c r="D177" s="240"/>
      <c r="E177" s="240"/>
      <c r="F177" s="240"/>
      <c r="G177" s="240"/>
      <c r="H177" s="222"/>
      <c r="I177" s="222"/>
      <c r="J177" s="222"/>
      <c r="K177" s="222"/>
      <c r="L177" s="222"/>
      <c r="M177" s="222"/>
      <c r="N177" s="222"/>
      <c r="O177" s="222"/>
      <c r="P177" s="222"/>
      <c r="Q177" s="222"/>
      <c r="R177" s="222"/>
      <c r="S177" s="222"/>
      <c r="T177" s="222"/>
      <c r="U177" s="222"/>
      <c r="V177" s="222"/>
      <c r="W177" s="222"/>
      <c r="X177" s="222"/>
      <c r="Y177" s="213"/>
      <c r="Z177" s="213"/>
      <c r="AA177" s="213"/>
      <c r="AB177" s="213"/>
      <c r="AC177" s="213"/>
      <c r="AD177" s="213"/>
      <c r="AE177" s="213"/>
      <c r="AF177" s="213"/>
      <c r="AG177" s="213" t="s">
        <v>241</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5">
      <c r="A178" s="220"/>
      <c r="B178" s="221"/>
      <c r="C178" s="247" t="s">
        <v>956</v>
      </c>
      <c r="D178" s="242"/>
      <c r="E178" s="242"/>
      <c r="F178" s="242"/>
      <c r="G178" s="242"/>
      <c r="H178" s="222"/>
      <c r="I178" s="222"/>
      <c r="J178" s="222"/>
      <c r="K178" s="222"/>
      <c r="L178" s="222"/>
      <c r="M178" s="222"/>
      <c r="N178" s="222"/>
      <c r="O178" s="222"/>
      <c r="P178" s="222"/>
      <c r="Q178" s="222"/>
      <c r="R178" s="222"/>
      <c r="S178" s="222"/>
      <c r="T178" s="222"/>
      <c r="U178" s="222"/>
      <c r="V178" s="222"/>
      <c r="W178" s="222"/>
      <c r="X178" s="222"/>
      <c r="Y178" s="213"/>
      <c r="Z178" s="213"/>
      <c r="AA178" s="213"/>
      <c r="AB178" s="213"/>
      <c r="AC178" s="213"/>
      <c r="AD178" s="213"/>
      <c r="AE178" s="213"/>
      <c r="AF178" s="213"/>
      <c r="AG178" s="213" t="s">
        <v>241</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x14ac:dyDescent="0.25">
      <c r="A179" s="220"/>
      <c r="B179" s="221"/>
      <c r="C179" s="266" t="s">
        <v>957</v>
      </c>
      <c r="D179" s="251"/>
      <c r="E179" s="252">
        <v>48.07</v>
      </c>
      <c r="F179" s="222"/>
      <c r="G179" s="222"/>
      <c r="H179" s="222"/>
      <c r="I179" s="222"/>
      <c r="J179" s="222"/>
      <c r="K179" s="222"/>
      <c r="L179" s="222"/>
      <c r="M179" s="222"/>
      <c r="N179" s="222"/>
      <c r="O179" s="222"/>
      <c r="P179" s="222"/>
      <c r="Q179" s="222"/>
      <c r="R179" s="222"/>
      <c r="S179" s="222"/>
      <c r="T179" s="222"/>
      <c r="U179" s="222"/>
      <c r="V179" s="222"/>
      <c r="W179" s="222"/>
      <c r="X179" s="222"/>
      <c r="Y179" s="213"/>
      <c r="Z179" s="213"/>
      <c r="AA179" s="213"/>
      <c r="AB179" s="213"/>
      <c r="AC179" s="213"/>
      <c r="AD179" s="213"/>
      <c r="AE179" s="213"/>
      <c r="AF179" s="213"/>
      <c r="AG179" s="213" t="s">
        <v>288</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0.399999999999999" outlineLevel="1" x14ac:dyDescent="0.25">
      <c r="A180" s="258">
        <v>52</v>
      </c>
      <c r="B180" s="259" t="s">
        <v>958</v>
      </c>
      <c r="C180" s="270" t="s">
        <v>959</v>
      </c>
      <c r="D180" s="260" t="s">
        <v>375</v>
      </c>
      <c r="E180" s="261">
        <v>48</v>
      </c>
      <c r="F180" s="262">
        <v>144.5</v>
      </c>
      <c r="G180" s="263">
        <f>ROUND(E180*F180,2)</f>
        <v>6936</v>
      </c>
      <c r="H180" s="262">
        <v>144.5</v>
      </c>
      <c r="I180" s="263">
        <f>ROUND(E180*H180,2)</f>
        <v>6936</v>
      </c>
      <c r="J180" s="262">
        <v>0</v>
      </c>
      <c r="K180" s="263">
        <f>ROUND(E180*J180,2)</f>
        <v>0</v>
      </c>
      <c r="L180" s="263">
        <v>21</v>
      </c>
      <c r="M180" s="263">
        <f>G180*(1+L180/100)</f>
        <v>8392.56</v>
      </c>
      <c r="N180" s="263">
        <v>8.2000000000000007E-3</v>
      </c>
      <c r="O180" s="263">
        <f>ROUND(E180*N180,2)</f>
        <v>0.39</v>
      </c>
      <c r="P180" s="263">
        <v>0</v>
      </c>
      <c r="Q180" s="263">
        <f>ROUND(E180*P180,2)</f>
        <v>0</v>
      </c>
      <c r="R180" s="263" t="s">
        <v>407</v>
      </c>
      <c r="S180" s="263" t="s">
        <v>237</v>
      </c>
      <c r="T180" s="264" t="s">
        <v>282</v>
      </c>
      <c r="U180" s="222">
        <v>0</v>
      </c>
      <c r="V180" s="222">
        <f>ROUND(E180*U180,2)</f>
        <v>0</v>
      </c>
      <c r="W180" s="222"/>
      <c r="X180" s="222" t="s">
        <v>376</v>
      </c>
      <c r="Y180" s="213"/>
      <c r="Z180" s="213"/>
      <c r="AA180" s="213"/>
      <c r="AB180" s="213"/>
      <c r="AC180" s="213"/>
      <c r="AD180" s="213"/>
      <c r="AE180" s="213"/>
      <c r="AF180" s="213"/>
      <c r="AG180" s="213" t="s">
        <v>377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0.399999999999999" outlineLevel="1" x14ac:dyDescent="0.25">
      <c r="A181" s="258">
        <v>53</v>
      </c>
      <c r="B181" s="259" t="s">
        <v>960</v>
      </c>
      <c r="C181" s="270" t="s">
        <v>961</v>
      </c>
      <c r="D181" s="260" t="s">
        <v>375</v>
      </c>
      <c r="E181" s="261">
        <v>48</v>
      </c>
      <c r="F181" s="262">
        <v>12.9</v>
      </c>
      <c r="G181" s="263">
        <f>ROUND(E181*F181,2)</f>
        <v>619.20000000000005</v>
      </c>
      <c r="H181" s="262">
        <v>12.9</v>
      </c>
      <c r="I181" s="263">
        <f>ROUND(E181*H181,2)</f>
        <v>619.20000000000005</v>
      </c>
      <c r="J181" s="262">
        <v>0</v>
      </c>
      <c r="K181" s="263">
        <f>ROUND(E181*J181,2)</f>
        <v>0</v>
      </c>
      <c r="L181" s="263">
        <v>21</v>
      </c>
      <c r="M181" s="263">
        <f>G181*(1+L181/100)</f>
        <v>749.23200000000008</v>
      </c>
      <c r="N181" s="263">
        <v>8.0000000000000004E-4</v>
      </c>
      <c r="O181" s="263">
        <f>ROUND(E181*N181,2)</f>
        <v>0.04</v>
      </c>
      <c r="P181" s="263">
        <v>0</v>
      </c>
      <c r="Q181" s="263">
        <f>ROUND(E181*P181,2)</f>
        <v>0</v>
      </c>
      <c r="R181" s="263" t="s">
        <v>407</v>
      </c>
      <c r="S181" s="263" t="s">
        <v>237</v>
      </c>
      <c r="T181" s="264" t="s">
        <v>282</v>
      </c>
      <c r="U181" s="222">
        <v>0</v>
      </c>
      <c r="V181" s="222">
        <f>ROUND(E181*U181,2)</f>
        <v>0</v>
      </c>
      <c r="W181" s="222"/>
      <c r="X181" s="222" t="s">
        <v>376</v>
      </c>
      <c r="Y181" s="213"/>
      <c r="Z181" s="213"/>
      <c r="AA181" s="213"/>
      <c r="AB181" s="213"/>
      <c r="AC181" s="213"/>
      <c r="AD181" s="213"/>
      <c r="AE181" s="213"/>
      <c r="AF181" s="213"/>
      <c r="AG181" s="213" t="s">
        <v>377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x14ac:dyDescent="0.25">
      <c r="A182" s="227" t="s">
        <v>232</v>
      </c>
      <c r="B182" s="228" t="s">
        <v>145</v>
      </c>
      <c r="C182" s="244" t="s">
        <v>146</v>
      </c>
      <c r="D182" s="229"/>
      <c r="E182" s="230"/>
      <c r="F182" s="231"/>
      <c r="G182" s="231">
        <f>SUMIF(AG183:AG233,"&lt;&gt;NOR",G183:G233)</f>
        <v>1176579.1299999999</v>
      </c>
      <c r="H182" s="231"/>
      <c r="I182" s="231">
        <f>SUM(I183:I233)</f>
        <v>838207.71000000008</v>
      </c>
      <c r="J182" s="231"/>
      <c r="K182" s="231">
        <f>SUM(K183:K233)</f>
        <v>338371.42000000004</v>
      </c>
      <c r="L182" s="231"/>
      <c r="M182" s="231">
        <f>SUM(M183:M233)</f>
        <v>1423660.7472999997</v>
      </c>
      <c r="N182" s="231"/>
      <c r="O182" s="231">
        <f>SUM(O183:O233)</f>
        <v>590.87</v>
      </c>
      <c r="P182" s="231"/>
      <c r="Q182" s="231">
        <f>SUM(Q183:Q233)</f>
        <v>0</v>
      </c>
      <c r="R182" s="231"/>
      <c r="S182" s="231"/>
      <c r="T182" s="232"/>
      <c r="U182" s="226"/>
      <c r="V182" s="226">
        <f>SUM(V183:V233)</f>
        <v>745.45</v>
      </c>
      <c r="W182" s="226"/>
      <c r="X182" s="226"/>
      <c r="AG182" t="s">
        <v>233</v>
      </c>
    </row>
    <row r="183" spans="1:60" outlineLevel="1" x14ac:dyDescent="0.25">
      <c r="A183" s="233">
        <v>54</v>
      </c>
      <c r="B183" s="234" t="s">
        <v>962</v>
      </c>
      <c r="C183" s="245" t="s">
        <v>963</v>
      </c>
      <c r="D183" s="235" t="s">
        <v>313</v>
      </c>
      <c r="E183" s="236">
        <v>154.80000000000001</v>
      </c>
      <c r="F183" s="237">
        <v>34.1</v>
      </c>
      <c r="G183" s="238">
        <f>ROUND(E183*F183,2)</f>
        <v>5278.68</v>
      </c>
      <c r="H183" s="237">
        <v>3.12</v>
      </c>
      <c r="I183" s="238">
        <f>ROUND(E183*H183,2)</f>
        <v>482.98</v>
      </c>
      <c r="J183" s="237">
        <v>30.98</v>
      </c>
      <c r="K183" s="238">
        <f>ROUND(E183*J183,2)</f>
        <v>4795.7</v>
      </c>
      <c r="L183" s="238">
        <v>21</v>
      </c>
      <c r="M183" s="238">
        <f>G183*(1+L183/100)</f>
        <v>6387.2028</v>
      </c>
      <c r="N183" s="238">
        <v>1.8000000000000001E-4</v>
      </c>
      <c r="O183" s="238">
        <f>ROUND(E183*N183,2)</f>
        <v>0.03</v>
      </c>
      <c r="P183" s="238">
        <v>0</v>
      </c>
      <c r="Q183" s="238">
        <f>ROUND(E183*P183,2)</f>
        <v>0</v>
      </c>
      <c r="R183" s="238" t="s">
        <v>318</v>
      </c>
      <c r="S183" s="238" t="s">
        <v>237</v>
      </c>
      <c r="T183" s="239" t="s">
        <v>282</v>
      </c>
      <c r="U183" s="222">
        <v>7.4999999999999997E-2</v>
      </c>
      <c r="V183" s="222">
        <f>ROUND(E183*U183,2)</f>
        <v>11.61</v>
      </c>
      <c r="W183" s="222"/>
      <c r="X183" s="222" t="s">
        <v>265</v>
      </c>
      <c r="Y183" s="213"/>
      <c r="Z183" s="213"/>
      <c r="AA183" s="213"/>
      <c r="AB183" s="213"/>
      <c r="AC183" s="213"/>
      <c r="AD183" s="213"/>
      <c r="AE183" s="213"/>
      <c r="AF183" s="213"/>
      <c r="AG183" s="213" t="s">
        <v>283</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5">
      <c r="A184" s="220"/>
      <c r="B184" s="221"/>
      <c r="C184" s="265" t="s">
        <v>964</v>
      </c>
      <c r="D184" s="257"/>
      <c r="E184" s="257"/>
      <c r="F184" s="257"/>
      <c r="G184" s="257"/>
      <c r="H184" s="222"/>
      <c r="I184" s="222"/>
      <c r="J184" s="222"/>
      <c r="K184" s="222"/>
      <c r="L184" s="222"/>
      <c r="M184" s="222"/>
      <c r="N184" s="222"/>
      <c r="O184" s="222"/>
      <c r="P184" s="222"/>
      <c r="Q184" s="222"/>
      <c r="R184" s="222"/>
      <c r="S184" s="222"/>
      <c r="T184" s="222"/>
      <c r="U184" s="222"/>
      <c r="V184" s="222"/>
      <c r="W184" s="222"/>
      <c r="X184" s="222"/>
      <c r="Y184" s="213"/>
      <c r="Z184" s="213"/>
      <c r="AA184" s="213"/>
      <c r="AB184" s="213"/>
      <c r="AC184" s="213"/>
      <c r="AD184" s="213"/>
      <c r="AE184" s="213"/>
      <c r="AF184" s="213"/>
      <c r="AG184" s="213" t="s">
        <v>285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x14ac:dyDescent="0.25">
      <c r="A185" s="220"/>
      <c r="B185" s="221"/>
      <c r="C185" s="247" t="s">
        <v>829</v>
      </c>
      <c r="D185" s="242"/>
      <c r="E185" s="242"/>
      <c r="F185" s="242"/>
      <c r="G185" s="242"/>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241</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x14ac:dyDescent="0.25">
      <c r="A186" s="220"/>
      <c r="B186" s="221"/>
      <c r="C186" s="266" t="s">
        <v>965</v>
      </c>
      <c r="D186" s="251"/>
      <c r="E186" s="252">
        <v>154.80000000000001</v>
      </c>
      <c r="F186" s="222"/>
      <c r="G186" s="222"/>
      <c r="H186" s="222"/>
      <c r="I186" s="222"/>
      <c r="J186" s="222"/>
      <c r="K186" s="222"/>
      <c r="L186" s="222"/>
      <c r="M186" s="222"/>
      <c r="N186" s="222"/>
      <c r="O186" s="222"/>
      <c r="P186" s="222"/>
      <c r="Q186" s="222"/>
      <c r="R186" s="222"/>
      <c r="S186" s="222"/>
      <c r="T186" s="222"/>
      <c r="U186" s="222"/>
      <c r="V186" s="222"/>
      <c r="W186" s="222"/>
      <c r="X186" s="222"/>
      <c r="Y186" s="213"/>
      <c r="Z186" s="213"/>
      <c r="AA186" s="213"/>
      <c r="AB186" s="213"/>
      <c r="AC186" s="213"/>
      <c r="AD186" s="213"/>
      <c r="AE186" s="213"/>
      <c r="AF186" s="213"/>
      <c r="AG186" s="213" t="s">
        <v>288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5">
      <c r="A187" s="233">
        <v>55</v>
      </c>
      <c r="B187" s="234" t="s">
        <v>966</v>
      </c>
      <c r="C187" s="245" t="s">
        <v>967</v>
      </c>
      <c r="D187" s="235" t="s">
        <v>280</v>
      </c>
      <c r="E187" s="236">
        <v>0.97499999999999998</v>
      </c>
      <c r="F187" s="237">
        <v>2780</v>
      </c>
      <c r="G187" s="238">
        <f>ROUND(E187*F187,2)</f>
        <v>2710.5</v>
      </c>
      <c r="H187" s="237">
        <v>2080.9699999999998</v>
      </c>
      <c r="I187" s="238">
        <f>ROUND(E187*H187,2)</f>
        <v>2028.95</v>
      </c>
      <c r="J187" s="237">
        <v>699.03</v>
      </c>
      <c r="K187" s="238">
        <f>ROUND(E187*J187,2)</f>
        <v>681.55</v>
      </c>
      <c r="L187" s="238">
        <v>21</v>
      </c>
      <c r="M187" s="238">
        <f>G187*(1+L187/100)</f>
        <v>3279.7049999999999</v>
      </c>
      <c r="N187" s="238">
        <v>2.5249999999999999</v>
      </c>
      <c r="O187" s="238">
        <f>ROUND(E187*N187,2)</f>
        <v>2.46</v>
      </c>
      <c r="P187" s="238">
        <v>0</v>
      </c>
      <c r="Q187" s="238">
        <f>ROUND(E187*P187,2)</f>
        <v>0</v>
      </c>
      <c r="R187" s="238" t="s">
        <v>318</v>
      </c>
      <c r="S187" s="238" t="s">
        <v>237</v>
      </c>
      <c r="T187" s="239" t="s">
        <v>282</v>
      </c>
      <c r="U187" s="222">
        <v>1.89</v>
      </c>
      <c r="V187" s="222">
        <f>ROUND(E187*U187,2)</f>
        <v>1.84</v>
      </c>
      <c r="W187" s="222"/>
      <c r="X187" s="222" t="s">
        <v>265</v>
      </c>
      <c r="Y187" s="213"/>
      <c r="Z187" s="213"/>
      <c r="AA187" s="213"/>
      <c r="AB187" s="213"/>
      <c r="AC187" s="213"/>
      <c r="AD187" s="213"/>
      <c r="AE187" s="213"/>
      <c r="AF187" s="213"/>
      <c r="AG187" s="213" t="s">
        <v>283</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5">
      <c r="A188" s="220"/>
      <c r="B188" s="221"/>
      <c r="C188" s="246" t="s">
        <v>829</v>
      </c>
      <c r="D188" s="240"/>
      <c r="E188" s="240"/>
      <c r="F188" s="240"/>
      <c r="G188" s="240"/>
      <c r="H188" s="222"/>
      <c r="I188" s="222"/>
      <c r="J188" s="222"/>
      <c r="K188" s="222"/>
      <c r="L188" s="222"/>
      <c r="M188" s="222"/>
      <c r="N188" s="222"/>
      <c r="O188" s="222"/>
      <c r="P188" s="222"/>
      <c r="Q188" s="222"/>
      <c r="R188" s="222"/>
      <c r="S188" s="222"/>
      <c r="T188" s="222"/>
      <c r="U188" s="222"/>
      <c r="V188" s="222"/>
      <c r="W188" s="222"/>
      <c r="X188" s="222"/>
      <c r="Y188" s="213"/>
      <c r="Z188" s="213"/>
      <c r="AA188" s="213"/>
      <c r="AB188" s="213"/>
      <c r="AC188" s="213"/>
      <c r="AD188" s="213"/>
      <c r="AE188" s="213"/>
      <c r="AF188" s="213"/>
      <c r="AG188" s="213" t="s">
        <v>241</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x14ac:dyDescent="0.25">
      <c r="A189" s="220"/>
      <c r="B189" s="221"/>
      <c r="C189" s="266" t="s">
        <v>968</v>
      </c>
      <c r="D189" s="251"/>
      <c r="E189" s="252">
        <v>0.97499999999999998</v>
      </c>
      <c r="F189" s="222"/>
      <c r="G189" s="222"/>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288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x14ac:dyDescent="0.25">
      <c r="A190" s="233">
        <v>56</v>
      </c>
      <c r="B190" s="234" t="s">
        <v>969</v>
      </c>
      <c r="C190" s="245" t="s">
        <v>970</v>
      </c>
      <c r="D190" s="235" t="s">
        <v>313</v>
      </c>
      <c r="E190" s="236">
        <v>52</v>
      </c>
      <c r="F190" s="237">
        <v>34.1</v>
      </c>
      <c r="G190" s="238">
        <f>ROUND(E190*F190,2)</f>
        <v>1773.2</v>
      </c>
      <c r="H190" s="237">
        <v>3.12</v>
      </c>
      <c r="I190" s="238">
        <f>ROUND(E190*H190,2)</f>
        <v>162.24</v>
      </c>
      <c r="J190" s="237">
        <v>30.98</v>
      </c>
      <c r="K190" s="238">
        <f>ROUND(E190*J190,2)</f>
        <v>1610.96</v>
      </c>
      <c r="L190" s="238">
        <v>21</v>
      </c>
      <c r="M190" s="238">
        <f>G190*(1+L190/100)</f>
        <v>2145.5720000000001</v>
      </c>
      <c r="N190" s="238">
        <v>1.8000000000000001E-4</v>
      </c>
      <c r="O190" s="238">
        <f>ROUND(E190*N190,2)</f>
        <v>0.01</v>
      </c>
      <c r="P190" s="238">
        <v>0</v>
      </c>
      <c r="Q190" s="238">
        <f>ROUND(E190*P190,2)</f>
        <v>0</v>
      </c>
      <c r="R190" s="238" t="s">
        <v>318</v>
      </c>
      <c r="S190" s="238" t="s">
        <v>237</v>
      </c>
      <c r="T190" s="239" t="s">
        <v>282</v>
      </c>
      <c r="U190" s="222">
        <v>7.4999999999999997E-2</v>
      </c>
      <c r="V190" s="222">
        <f>ROUND(E190*U190,2)</f>
        <v>3.9</v>
      </c>
      <c r="W190" s="222"/>
      <c r="X190" s="222" t="s">
        <v>265</v>
      </c>
      <c r="Y190" s="213"/>
      <c r="Z190" s="213"/>
      <c r="AA190" s="213"/>
      <c r="AB190" s="213"/>
      <c r="AC190" s="213"/>
      <c r="AD190" s="213"/>
      <c r="AE190" s="213"/>
      <c r="AF190" s="213"/>
      <c r="AG190" s="213" t="s">
        <v>283</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5">
      <c r="A191" s="220"/>
      <c r="B191" s="221"/>
      <c r="C191" s="265" t="s">
        <v>964</v>
      </c>
      <c r="D191" s="257"/>
      <c r="E191" s="257"/>
      <c r="F191" s="257"/>
      <c r="G191" s="257"/>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285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5">
      <c r="A192" s="220"/>
      <c r="B192" s="221"/>
      <c r="C192" s="247" t="s">
        <v>829</v>
      </c>
      <c r="D192" s="242"/>
      <c r="E192" s="242"/>
      <c r="F192" s="242"/>
      <c r="G192" s="242"/>
      <c r="H192" s="222"/>
      <c r="I192" s="222"/>
      <c r="J192" s="222"/>
      <c r="K192" s="222"/>
      <c r="L192" s="222"/>
      <c r="M192" s="222"/>
      <c r="N192" s="222"/>
      <c r="O192" s="222"/>
      <c r="P192" s="222"/>
      <c r="Q192" s="222"/>
      <c r="R192" s="222"/>
      <c r="S192" s="222"/>
      <c r="T192" s="222"/>
      <c r="U192" s="222"/>
      <c r="V192" s="222"/>
      <c r="W192" s="222"/>
      <c r="X192" s="222"/>
      <c r="Y192" s="213"/>
      <c r="Z192" s="213"/>
      <c r="AA192" s="213"/>
      <c r="AB192" s="213"/>
      <c r="AC192" s="213"/>
      <c r="AD192" s="213"/>
      <c r="AE192" s="213"/>
      <c r="AF192" s="213"/>
      <c r="AG192" s="213" t="s">
        <v>241</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x14ac:dyDescent="0.25">
      <c r="A193" s="220"/>
      <c r="B193" s="221"/>
      <c r="C193" s="266" t="s">
        <v>971</v>
      </c>
      <c r="D193" s="251"/>
      <c r="E193" s="252">
        <v>52</v>
      </c>
      <c r="F193" s="222"/>
      <c r="G193" s="222"/>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288</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x14ac:dyDescent="0.25">
      <c r="A194" s="233">
        <v>57</v>
      </c>
      <c r="B194" s="234" t="s">
        <v>411</v>
      </c>
      <c r="C194" s="245" t="s">
        <v>412</v>
      </c>
      <c r="D194" s="235" t="s">
        <v>280</v>
      </c>
      <c r="E194" s="236">
        <v>44</v>
      </c>
      <c r="F194" s="237">
        <v>1407</v>
      </c>
      <c r="G194" s="238">
        <f>ROUND(E194*F194,2)</f>
        <v>61908</v>
      </c>
      <c r="H194" s="237">
        <v>891.16</v>
      </c>
      <c r="I194" s="238">
        <f>ROUND(E194*H194,2)</f>
        <v>39211.040000000001</v>
      </c>
      <c r="J194" s="237">
        <v>515.84</v>
      </c>
      <c r="K194" s="238">
        <f>ROUND(E194*J194,2)</f>
        <v>22696.959999999999</v>
      </c>
      <c r="L194" s="238">
        <v>21</v>
      </c>
      <c r="M194" s="238">
        <f>G194*(1+L194/100)</f>
        <v>74908.679999999993</v>
      </c>
      <c r="N194" s="238">
        <v>2.16</v>
      </c>
      <c r="O194" s="238">
        <f>ROUND(E194*N194,2)</f>
        <v>95.04</v>
      </c>
      <c r="P194" s="238">
        <v>0</v>
      </c>
      <c r="Q194" s="238">
        <f>ROUND(E194*P194,2)</f>
        <v>0</v>
      </c>
      <c r="R194" s="238" t="s">
        <v>318</v>
      </c>
      <c r="S194" s="238" t="s">
        <v>237</v>
      </c>
      <c r="T194" s="239" t="s">
        <v>282</v>
      </c>
      <c r="U194" s="222">
        <v>1.085</v>
      </c>
      <c r="V194" s="222">
        <f>ROUND(E194*U194,2)</f>
        <v>47.74</v>
      </c>
      <c r="W194" s="222"/>
      <c r="X194" s="222" t="s">
        <v>265</v>
      </c>
      <c r="Y194" s="213"/>
      <c r="Z194" s="213"/>
      <c r="AA194" s="213"/>
      <c r="AB194" s="213"/>
      <c r="AC194" s="213"/>
      <c r="AD194" s="213"/>
      <c r="AE194" s="213"/>
      <c r="AF194" s="213"/>
      <c r="AG194" s="213" t="s">
        <v>283</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x14ac:dyDescent="0.25">
      <c r="A195" s="220"/>
      <c r="B195" s="221"/>
      <c r="C195" s="246" t="s">
        <v>829</v>
      </c>
      <c r="D195" s="240"/>
      <c r="E195" s="240"/>
      <c r="F195" s="240"/>
      <c r="G195" s="240"/>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241</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1" x14ac:dyDescent="0.25">
      <c r="A196" s="220"/>
      <c r="B196" s="221"/>
      <c r="C196" s="266" t="s">
        <v>972</v>
      </c>
      <c r="D196" s="251"/>
      <c r="E196" s="252">
        <v>44</v>
      </c>
      <c r="F196" s="222"/>
      <c r="G196" s="222"/>
      <c r="H196" s="222"/>
      <c r="I196" s="222"/>
      <c r="J196" s="222"/>
      <c r="K196" s="222"/>
      <c r="L196" s="222"/>
      <c r="M196" s="222"/>
      <c r="N196" s="222"/>
      <c r="O196" s="222"/>
      <c r="P196" s="222"/>
      <c r="Q196" s="222"/>
      <c r="R196" s="222"/>
      <c r="S196" s="222"/>
      <c r="T196" s="222"/>
      <c r="U196" s="222"/>
      <c r="V196" s="222"/>
      <c r="W196" s="222"/>
      <c r="X196" s="222"/>
      <c r="Y196" s="213"/>
      <c r="Z196" s="213"/>
      <c r="AA196" s="213"/>
      <c r="AB196" s="213"/>
      <c r="AC196" s="213"/>
      <c r="AD196" s="213"/>
      <c r="AE196" s="213"/>
      <c r="AF196" s="213"/>
      <c r="AG196" s="213" t="s">
        <v>288</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x14ac:dyDescent="0.25">
      <c r="A197" s="233">
        <v>58</v>
      </c>
      <c r="B197" s="234" t="s">
        <v>415</v>
      </c>
      <c r="C197" s="245" t="s">
        <v>416</v>
      </c>
      <c r="D197" s="235" t="s">
        <v>280</v>
      </c>
      <c r="E197" s="236">
        <v>44</v>
      </c>
      <c r="F197" s="237">
        <v>2425</v>
      </c>
      <c r="G197" s="238">
        <f>ROUND(E197*F197,2)</f>
        <v>106700</v>
      </c>
      <c r="H197" s="237">
        <v>2148.4299999999998</v>
      </c>
      <c r="I197" s="238">
        <f>ROUND(E197*H197,2)</f>
        <v>94530.92</v>
      </c>
      <c r="J197" s="237">
        <v>276.57</v>
      </c>
      <c r="K197" s="238">
        <f>ROUND(E197*J197,2)</f>
        <v>12169.08</v>
      </c>
      <c r="L197" s="238">
        <v>21</v>
      </c>
      <c r="M197" s="238">
        <f>G197*(1+L197/100)</f>
        <v>129107</v>
      </c>
      <c r="N197" s="238">
        <v>2.5249999999999999</v>
      </c>
      <c r="O197" s="238">
        <f>ROUND(E197*N197,2)</f>
        <v>111.1</v>
      </c>
      <c r="P197" s="238">
        <v>0</v>
      </c>
      <c r="Q197" s="238">
        <f>ROUND(E197*P197,2)</f>
        <v>0</v>
      </c>
      <c r="R197" s="238" t="s">
        <v>322</v>
      </c>
      <c r="S197" s="238" t="s">
        <v>237</v>
      </c>
      <c r="T197" s="239" t="s">
        <v>282</v>
      </c>
      <c r="U197" s="222">
        <v>0.47699999999999998</v>
      </c>
      <c r="V197" s="222">
        <f>ROUND(E197*U197,2)</f>
        <v>20.99</v>
      </c>
      <c r="W197" s="222"/>
      <c r="X197" s="222" t="s">
        <v>265</v>
      </c>
      <c r="Y197" s="213"/>
      <c r="Z197" s="213"/>
      <c r="AA197" s="213"/>
      <c r="AB197" s="213"/>
      <c r="AC197" s="213"/>
      <c r="AD197" s="213"/>
      <c r="AE197" s="213"/>
      <c r="AF197" s="213"/>
      <c r="AG197" s="213" t="s">
        <v>283</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x14ac:dyDescent="0.25">
      <c r="A198" s="220"/>
      <c r="B198" s="221"/>
      <c r="C198" s="265" t="s">
        <v>417</v>
      </c>
      <c r="D198" s="257"/>
      <c r="E198" s="257"/>
      <c r="F198" s="257"/>
      <c r="G198" s="257"/>
      <c r="H198" s="222"/>
      <c r="I198" s="222"/>
      <c r="J198" s="222"/>
      <c r="K198" s="222"/>
      <c r="L198" s="222"/>
      <c r="M198" s="222"/>
      <c r="N198" s="222"/>
      <c r="O198" s="222"/>
      <c r="P198" s="222"/>
      <c r="Q198" s="222"/>
      <c r="R198" s="222"/>
      <c r="S198" s="222"/>
      <c r="T198" s="222"/>
      <c r="U198" s="222"/>
      <c r="V198" s="222"/>
      <c r="W198" s="222"/>
      <c r="X198" s="222"/>
      <c r="Y198" s="213"/>
      <c r="Z198" s="213"/>
      <c r="AA198" s="213"/>
      <c r="AB198" s="213"/>
      <c r="AC198" s="213"/>
      <c r="AD198" s="213"/>
      <c r="AE198" s="213"/>
      <c r="AF198" s="213"/>
      <c r="AG198" s="213" t="s">
        <v>285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x14ac:dyDescent="0.25">
      <c r="A199" s="220"/>
      <c r="B199" s="221"/>
      <c r="C199" s="247" t="s">
        <v>829</v>
      </c>
      <c r="D199" s="242"/>
      <c r="E199" s="242"/>
      <c r="F199" s="242"/>
      <c r="G199" s="242"/>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241</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5">
      <c r="A200" s="220"/>
      <c r="B200" s="221"/>
      <c r="C200" s="266" t="s">
        <v>973</v>
      </c>
      <c r="D200" s="251"/>
      <c r="E200" s="252">
        <v>44</v>
      </c>
      <c r="F200" s="222"/>
      <c r="G200" s="222"/>
      <c r="H200" s="222"/>
      <c r="I200" s="222"/>
      <c r="J200" s="222"/>
      <c r="K200" s="222"/>
      <c r="L200" s="222"/>
      <c r="M200" s="222"/>
      <c r="N200" s="222"/>
      <c r="O200" s="222"/>
      <c r="P200" s="222"/>
      <c r="Q200" s="222"/>
      <c r="R200" s="222"/>
      <c r="S200" s="222"/>
      <c r="T200" s="222"/>
      <c r="U200" s="222"/>
      <c r="V200" s="222"/>
      <c r="W200" s="222"/>
      <c r="X200" s="222"/>
      <c r="Y200" s="213"/>
      <c r="Z200" s="213"/>
      <c r="AA200" s="213"/>
      <c r="AB200" s="213"/>
      <c r="AC200" s="213"/>
      <c r="AD200" s="213"/>
      <c r="AE200" s="213"/>
      <c r="AF200" s="213"/>
      <c r="AG200" s="213" t="s">
        <v>288</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5">
      <c r="A201" s="233">
        <v>59</v>
      </c>
      <c r="B201" s="234" t="s">
        <v>974</v>
      </c>
      <c r="C201" s="245" t="s">
        <v>975</v>
      </c>
      <c r="D201" s="235" t="s">
        <v>313</v>
      </c>
      <c r="E201" s="236">
        <v>41.1</v>
      </c>
      <c r="F201" s="237">
        <v>775</v>
      </c>
      <c r="G201" s="238">
        <f>ROUND(E201*F201,2)</f>
        <v>31852.5</v>
      </c>
      <c r="H201" s="237">
        <v>161.61000000000001</v>
      </c>
      <c r="I201" s="238">
        <f>ROUND(E201*H201,2)</f>
        <v>6642.17</v>
      </c>
      <c r="J201" s="237">
        <v>613.39</v>
      </c>
      <c r="K201" s="238">
        <f>ROUND(E201*J201,2)</f>
        <v>25210.33</v>
      </c>
      <c r="L201" s="238">
        <v>21</v>
      </c>
      <c r="M201" s="238">
        <f>G201*(1+L201/100)</f>
        <v>38541.525000000001</v>
      </c>
      <c r="N201" s="238">
        <v>3.9199999999999999E-2</v>
      </c>
      <c r="O201" s="238">
        <f>ROUND(E201*N201,2)</f>
        <v>1.61</v>
      </c>
      <c r="P201" s="238">
        <v>0</v>
      </c>
      <c r="Q201" s="238">
        <f>ROUND(E201*P201,2)</f>
        <v>0</v>
      </c>
      <c r="R201" s="238" t="s">
        <v>322</v>
      </c>
      <c r="S201" s="238" t="s">
        <v>237</v>
      </c>
      <c r="T201" s="239" t="s">
        <v>282</v>
      </c>
      <c r="U201" s="222">
        <v>1.6</v>
      </c>
      <c r="V201" s="222">
        <f>ROUND(E201*U201,2)</f>
        <v>65.760000000000005</v>
      </c>
      <c r="W201" s="222"/>
      <c r="X201" s="222" t="s">
        <v>265</v>
      </c>
      <c r="Y201" s="213"/>
      <c r="Z201" s="213"/>
      <c r="AA201" s="213"/>
      <c r="AB201" s="213"/>
      <c r="AC201" s="213"/>
      <c r="AD201" s="213"/>
      <c r="AE201" s="213"/>
      <c r="AF201" s="213"/>
      <c r="AG201" s="213" t="s">
        <v>283</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21" outlineLevel="1" x14ac:dyDescent="0.25">
      <c r="A202" s="220"/>
      <c r="B202" s="221"/>
      <c r="C202" s="265" t="s">
        <v>976</v>
      </c>
      <c r="D202" s="257"/>
      <c r="E202" s="257"/>
      <c r="F202" s="257"/>
      <c r="G202" s="257"/>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285</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41" t="str">
        <f>C202</f>
        <v>svislé nebo šikmé (odkloněné) , půdorysně přímé nebo zalomené, stěn základových desek ve volných nebo zapažených jámách, rýhách, šachtách, včetně případných vzpěr,</v>
      </c>
      <c r="BB202" s="213"/>
      <c r="BC202" s="213"/>
      <c r="BD202" s="213"/>
      <c r="BE202" s="213"/>
      <c r="BF202" s="213"/>
      <c r="BG202" s="213"/>
      <c r="BH202" s="213"/>
    </row>
    <row r="203" spans="1:60" outlineLevel="1" x14ac:dyDescent="0.25">
      <c r="A203" s="220"/>
      <c r="B203" s="221"/>
      <c r="C203" s="247" t="s">
        <v>829</v>
      </c>
      <c r="D203" s="242"/>
      <c r="E203" s="242"/>
      <c r="F203" s="242"/>
      <c r="G203" s="242"/>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241</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5">
      <c r="A204" s="220"/>
      <c r="B204" s="221"/>
      <c r="C204" s="266" t="s">
        <v>977</v>
      </c>
      <c r="D204" s="251"/>
      <c r="E204" s="252">
        <v>41.1</v>
      </c>
      <c r="F204" s="222"/>
      <c r="G204" s="222"/>
      <c r="H204" s="222"/>
      <c r="I204" s="222"/>
      <c r="J204" s="222"/>
      <c r="K204" s="222"/>
      <c r="L204" s="222"/>
      <c r="M204" s="222"/>
      <c r="N204" s="222"/>
      <c r="O204" s="222"/>
      <c r="P204" s="222"/>
      <c r="Q204" s="222"/>
      <c r="R204" s="222"/>
      <c r="S204" s="222"/>
      <c r="T204" s="222"/>
      <c r="U204" s="222"/>
      <c r="V204" s="222"/>
      <c r="W204" s="222"/>
      <c r="X204" s="222"/>
      <c r="Y204" s="213"/>
      <c r="Z204" s="213"/>
      <c r="AA204" s="213"/>
      <c r="AB204" s="213"/>
      <c r="AC204" s="213"/>
      <c r="AD204" s="213"/>
      <c r="AE204" s="213"/>
      <c r="AF204" s="213"/>
      <c r="AG204" s="213" t="s">
        <v>288</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5">
      <c r="A205" s="233">
        <v>60</v>
      </c>
      <c r="B205" s="234" t="s">
        <v>978</v>
      </c>
      <c r="C205" s="245" t="s">
        <v>979</v>
      </c>
      <c r="D205" s="235" t="s">
        <v>313</v>
      </c>
      <c r="E205" s="236">
        <v>41.1</v>
      </c>
      <c r="F205" s="237">
        <v>123.5</v>
      </c>
      <c r="G205" s="238">
        <f>ROUND(E205*F205,2)</f>
        <v>5075.8500000000004</v>
      </c>
      <c r="H205" s="237">
        <v>0</v>
      </c>
      <c r="I205" s="238">
        <f>ROUND(E205*H205,2)</f>
        <v>0</v>
      </c>
      <c r="J205" s="237">
        <v>123.5</v>
      </c>
      <c r="K205" s="238">
        <f>ROUND(E205*J205,2)</f>
        <v>5075.8500000000004</v>
      </c>
      <c r="L205" s="238">
        <v>21</v>
      </c>
      <c r="M205" s="238">
        <f>G205*(1+L205/100)</f>
        <v>6141.7785000000003</v>
      </c>
      <c r="N205" s="238">
        <v>0</v>
      </c>
      <c r="O205" s="238">
        <f>ROUND(E205*N205,2)</f>
        <v>0</v>
      </c>
      <c r="P205" s="238">
        <v>0</v>
      </c>
      <c r="Q205" s="238">
        <f>ROUND(E205*P205,2)</f>
        <v>0</v>
      </c>
      <c r="R205" s="238" t="s">
        <v>322</v>
      </c>
      <c r="S205" s="238" t="s">
        <v>237</v>
      </c>
      <c r="T205" s="239" t="s">
        <v>282</v>
      </c>
      <c r="U205" s="222">
        <v>0.32</v>
      </c>
      <c r="V205" s="222">
        <f>ROUND(E205*U205,2)</f>
        <v>13.15</v>
      </c>
      <c r="W205" s="222"/>
      <c r="X205" s="222" t="s">
        <v>265</v>
      </c>
      <c r="Y205" s="213"/>
      <c r="Z205" s="213"/>
      <c r="AA205" s="213"/>
      <c r="AB205" s="213"/>
      <c r="AC205" s="213"/>
      <c r="AD205" s="213"/>
      <c r="AE205" s="213"/>
      <c r="AF205" s="213"/>
      <c r="AG205" s="213" t="s">
        <v>283</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1" outlineLevel="1" x14ac:dyDescent="0.25">
      <c r="A206" s="220"/>
      <c r="B206" s="221"/>
      <c r="C206" s="265" t="s">
        <v>976</v>
      </c>
      <c r="D206" s="257"/>
      <c r="E206" s="257"/>
      <c r="F206" s="257"/>
      <c r="G206" s="257"/>
      <c r="H206" s="222"/>
      <c r="I206" s="222"/>
      <c r="J206" s="222"/>
      <c r="K206" s="222"/>
      <c r="L206" s="222"/>
      <c r="M206" s="222"/>
      <c r="N206" s="222"/>
      <c r="O206" s="222"/>
      <c r="P206" s="222"/>
      <c r="Q206" s="222"/>
      <c r="R206" s="222"/>
      <c r="S206" s="222"/>
      <c r="T206" s="222"/>
      <c r="U206" s="222"/>
      <c r="V206" s="222"/>
      <c r="W206" s="222"/>
      <c r="X206" s="222"/>
      <c r="Y206" s="213"/>
      <c r="Z206" s="213"/>
      <c r="AA206" s="213"/>
      <c r="AB206" s="213"/>
      <c r="AC206" s="213"/>
      <c r="AD206" s="213"/>
      <c r="AE206" s="213"/>
      <c r="AF206" s="213"/>
      <c r="AG206" s="213" t="s">
        <v>285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41" t="str">
        <f>C206</f>
        <v>svislé nebo šikmé (odkloněné) , půdorysně přímé nebo zalomené, stěn základových desek ve volných nebo zapažených jámách, rýhách, šachtách, včetně případných vzpěr,</v>
      </c>
      <c r="BB206" s="213"/>
      <c r="BC206" s="213"/>
      <c r="BD206" s="213"/>
      <c r="BE206" s="213"/>
      <c r="BF206" s="213"/>
      <c r="BG206" s="213"/>
      <c r="BH206" s="213"/>
    </row>
    <row r="207" spans="1:60" outlineLevel="1" x14ac:dyDescent="0.25">
      <c r="A207" s="220"/>
      <c r="B207" s="221"/>
      <c r="C207" s="247" t="s">
        <v>829</v>
      </c>
      <c r="D207" s="242"/>
      <c r="E207" s="242"/>
      <c r="F207" s="242"/>
      <c r="G207" s="242"/>
      <c r="H207" s="222"/>
      <c r="I207" s="222"/>
      <c r="J207" s="222"/>
      <c r="K207" s="222"/>
      <c r="L207" s="222"/>
      <c r="M207" s="222"/>
      <c r="N207" s="222"/>
      <c r="O207" s="222"/>
      <c r="P207" s="222"/>
      <c r="Q207" s="222"/>
      <c r="R207" s="222"/>
      <c r="S207" s="222"/>
      <c r="T207" s="222"/>
      <c r="U207" s="222"/>
      <c r="V207" s="222"/>
      <c r="W207" s="222"/>
      <c r="X207" s="222"/>
      <c r="Y207" s="213"/>
      <c r="Z207" s="213"/>
      <c r="AA207" s="213"/>
      <c r="AB207" s="213"/>
      <c r="AC207" s="213"/>
      <c r="AD207" s="213"/>
      <c r="AE207" s="213"/>
      <c r="AF207" s="213"/>
      <c r="AG207" s="213" t="s">
        <v>241</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5">
      <c r="A208" s="220"/>
      <c r="B208" s="221"/>
      <c r="C208" s="266" t="s">
        <v>977</v>
      </c>
      <c r="D208" s="251"/>
      <c r="E208" s="252">
        <v>41.1</v>
      </c>
      <c r="F208" s="222"/>
      <c r="G208" s="222"/>
      <c r="H208" s="222"/>
      <c r="I208" s="222"/>
      <c r="J208" s="222"/>
      <c r="K208" s="222"/>
      <c r="L208" s="222"/>
      <c r="M208" s="222"/>
      <c r="N208" s="222"/>
      <c r="O208" s="222"/>
      <c r="P208" s="222"/>
      <c r="Q208" s="222"/>
      <c r="R208" s="222"/>
      <c r="S208" s="222"/>
      <c r="T208" s="222"/>
      <c r="U208" s="222"/>
      <c r="V208" s="222"/>
      <c r="W208" s="222"/>
      <c r="X208" s="222"/>
      <c r="Y208" s="213"/>
      <c r="Z208" s="213"/>
      <c r="AA208" s="213"/>
      <c r="AB208" s="213"/>
      <c r="AC208" s="213"/>
      <c r="AD208" s="213"/>
      <c r="AE208" s="213"/>
      <c r="AF208" s="213"/>
      <c r="AG208" s="213" t="s">
        <v>288</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5">
      <c r="A209" s="233">
        <v>61</v>
      </c>
      <c r="B209" s="234" t="s">
        <v>980</v>
      </c>
      <c r="C209" s="245" t="s">
        <v>981</v>
      </c>
      <c r="D209" s="235" t="s">
        <v>280</v>
      </c>
      <c r="E209" s="236">
        <v>117</v>
      </c>
      <c r="F209" s="237">
        <v>3245</v>
      </c>
      <c r="G209" s="238">
        <f>ROUND(E209*F209,2)</f>
        <v>379665</v>
      </c>
      <c r="H209" s="237">
        <v>2967.44</v>
      </c>
      <c r="I209" s="238">
        <f>ROUND(E209*H209,2)</f>
        <v>347190.48</v>
      </c>
      <c r="J209" s="237">
        <v>277.56</v>
      </c>
      <c r="K209" s="238">
        <f>ROUND(E209*J209,2)</f>
        <v>32474.52</v>
      </c>
      <c r="L209" s="238">
        <v>21</v>
      </c>
      <c r="M209" s="238">
        <f>G209*(1+L209/100)</f>
        <v>459394.64999999997</v>
      </c>
      <c r="N209" s="238">
        <v>2.5249999999999999</v>
      </c>
      <c r="O209" s="238">
        <f>ROUND(E209*N209,2)</f>
        <v>295.43</v>
      </c>
      <c r="P209" s="238">
        <v>0</v>
      </c>
      <c r="Q209" s="238">
        <f>ROUND(E209*P209,2)</f>
        <v>0</v>
      </c>
      <c r="R209" s="238" t="s">
        <v>322</v>
      </c>
      <c r="S209" s="238" t="s">
        <v>237</v>
      </c>
      <c r="T209" s="239" t="s">
        <v>282</v>
      </c>
      <c r="U209" s="222">
        <v>0.48</v>
      </c>
      <c r="V209" s="222">
        <f>ROUND(E209*U209,2)</f>
        <v>56.16</v>
      </c>
      <c r="W209" s="222"/>
      <c r="X209" s="222" t="s">
        <v>265</v>
      </c>
      <c r="Y209" s="213"/>
      <c r="Z209" s="213"/>
      <c r="AA209" s="213"/>
      <c r="AB209" s="213"/>
      <c r="AC209" s="213"/>
      <c r="AD209" s="213"/>
      <c r="AE209" s="213"/>
      <c r="AF209" s="213"/>
      <c r="AG209" s="213" t="s">
        <v>283</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5">
      <c r="A210" s="220"/>
      <c r="B210" s="221"/>
      <c r="C210" s="265" t="s">
        <v>982</v>
      </c>
      <c r="D210" s="257"/>
      <c r="E210" s="257"/>
      <c r="F210" s="257"/>
      <c r="G210" s="257"/>
      <c r="H210" s="222"/>
      <c r="I210" s="222"/>
      <c r="J210" s="222"/>
      <c r="K210" s="222"/>
      <c r="L210" s="222"/>
      <c r="M210" s="222"/>
      <c r="N210" s="222"/>
      <c r="O210" s="222"/>
      <c r="P210" s="222"/>
      <c r="Q210" s="222"/>
      <c r="R210" s="222"/>
      <c r="S210" s="222"/>
      <c r="T210" s="222"/>
      <c r="U210" s="222"/>
      <c r="V210" s="222"/>
      <c r="W210" s="222"/>
      <c r="X210" s="222"/>
      <c r="Y210" s="213"/>
      <c r="Z210" s="213"/>
      <c r="AA210" s="213"/>
      <c r="AB210" s="213"/>
      <c r="AC210" s="213"/>
      <c r="AD210" s="213"/>
      <c r="AE210" s="213"/>
      <c r="AF210" s="213"/>
      <c r="AG210" s="213" t="s">
        <v>285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5">
      <c r="A211" s="220"/>
      <c r="B211" s="221"/>
      <c r="C211" s="247" t="s">
        <v>829</v>
      </c>
      <c r="D211" s="242"/>
      <c r="E211" s="242"/>
      <c r="F211" s="242"/>
      <c r="G211" s="242"/>
      <c r="H211" s="222"/>
      <c r="I211" s="222"/>
      <c r="J211" s="222"/>
      <c r="K211" s="222"/>
      <c r="L211" s="222"/>
      <c r="M211" s="222"/>
      <c r="N211" s="222"/>
      <c r="O211" s="222"/>
      <c r="P211" s="222"/>
      <c r="Q211" s="222"/>
      <c r="R211" s="222"/>
      <c r="S211" s="222"/>
      <c r="T211" s="222"/>
      <c r="U211" s="222"/>
      <c r="V211" s="222"/>
      <c r="W211" s="222"/>
      <c r="X211" s="222"/>
      <c r="Y211" s="213"/>
      <c r="Z211" s="213"/>
      <c r="AA211" s="213"/>
      <c r="AB211" s="213"/>
      <c r="AC211" s="213"/>
      <c r="AD211" s="213"/>
      <c r="AE211" s="213"/>
      <c r="AF211" s="213"/>
      <c r="AG211" s="213" t="s">
        <v>241</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5">
      <c r="A212" s="220"/>
      <c r="B212" s="221"/>
      <c r="C212" s="247" t="s">
        <v>983</v>
      </c>
      <c r="D212" s="242"/>
      <c r="E212" s="242"/>
      <c r="F212" s="242"/>
      <c r="G212" s="242"/>
      <c r="H212" s="222"/>
      <c r="I212" s="222"/>
      <c r="J212" s="222"/>
      <c r="K212" s="222"/>
      <c r="L212" s="222"/>
      <c r="M212" s="222"/>
      <c r="N212" s="222"/>
      <c r="O212" s="222"/>
      <c r="P212" s="222"/>
      <c r="Q212" s="222"/>
      <c r="R212" s="222"/>
      <c r="S212" s="222"/>
      <c r="T212" s="222"/>
      <c r="U212" s="222"/>
      <c r="V212" s="222"/>
      <c r="W212" s="222"/>
      <c r="X212" s="222"/>
      <c r="Y212" s="213"/>
      <c r="Z212" s="213"/>
      <c r="AA212" s="213"/>
      <c r="AB212" s="213"/>
      <c r="AC212" s="213"/>
      <c r="AD212" s="213"/>
      <c r="AE212" s="213"/>
      <c r="AF212" s="213"/>
      <c r="AG212" s="213" t="s">
        <v>241</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5">
      <c r="A213" s="220"/>
      <c r="B213" s="221"/>
      <c r="C213" s="266" t="s">
        <v>984</v>
      </c>
      <c r="D213" s="251"/>
      <c r="E213" s="252">
        <v>117</v>
      </c>
      <c r="F213" s="222"/>
      <c r="G213" s="222"/>
      <c r="H213" s="222"/>
      <c r="I213" s="222"/>
      <c r="J213" s="222"/>
      <c r="K213" s="222"/>
      <c r="L213" s="222"/>
      <c r="M213" s="222"/>
      <c r="N213" s="222"/>
      <c r="O213" s="222"/>
      <c r="P213" s="222"/>
      <c r="Q213" s="222"/>
      <c r="R213" s="222"/>
      <c r="S213" s="222"/>
      <c r="T213" s="222"/>
      <c r="U213" s="222"/>
      <c r="V213" s="222"/>
      <c r="W213" s="222"/>
      <c r="X213" s="222"/>
      <c r="Y213" s="213"/>
      <c r="Z213" s="213"/>
      <c r="AA213" s="213"/>
      <c r="AB213" s="213"/>
      <c r="AC213" s="213"/>
      <c r="AD213" s="213"/>
      <c r="AE213" s="213"/>
      <c r="AF213" s="213"/>
      <c r="AG213" s="213" t="s">
        <v>288</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x14ac:dyDescent="0.25">
      <c r="A214" s="233">
        <v>62</v>
      </c>
      <c r="B214" s="234" t="s">
        <v>985</v>
      </c>
      <c r="C214" s="245" t="s">
        <v>986</v>
      </c>
      <c r="D214" s="235" t="s">
        <v>313</v>
      </c>
      <c r="E214" s="236">
        <v>120.6</v>
      </c>
      <c r="F214" s="237">
        <v>563</v>
      </c>
      <c r="G214" s="238">
        <f>ROUND(E214*F214,2)</f>
        <v>67897.8</v>
      </c>
      <c r="H214" s="237">
        <v>153.44999999999999</v>
      </c>
      <c r="I214" s="238">
        <f>ROUND(E214*H214,2)</f>
        <v>18506.07</v>
      </c>
      <c r="J214" s="237">
        <v>409.55</v>
      </c>
      <c r="K214" s="238">
        <f>ROUND(E214*J214,2)</f>
        <v>49391.73</v>
      </c>
      <c r="L214" s="238">
        <v>21</v>
      </c>
      <c r="M214" s="238">
        <f>G214*(1+L214/100)</f>
        <v>82156.338000000003</v>
      </c>
      <c r="N214" s="238">
        <v>3.916E-2</v>
      </c>
      <c r="O214" s="238">
        <f>ROUND(E214*N214,2)</f>
        <v>4.72</v>
      </c>
      <c r="P214" s="238">
        <v>0</v>
      </c>
      <c r="Q214" s="238">
        <f>ROUND(E214*P214,2)</f>
        <v>0</v>
      </c>
      <c r="R214" s="238" t="s">
        <v>322</v>
      </c>
      <c r="S214" s="238" t="s">
        <v>237</v>
      </c>
      <c r="T214" s="239" t="s">
        <v>282</v>
      </c>
      <c r="U214" s="222">
        <v>1.05</v>
      </c>
      <c r="V214" s="222">
        <f>ROUND(E214*U214,2)</f>
        <v>126.63</v>
      </c>
      <c r="W214" s="222"/>
      <c r="X214" s="222" t="s">
        <v>265</v>
      </c>
      <c r="Y214" s="213"/>
      <c r="Z214" s="213"/>
      <c r="AA214" s="213"/>
      <c r="AB214" s="213"/>
      <c r="AC214" s="213"/>
      <c r="AD214" s="213"/>
      <c r="AE214" s="213"/>
      <c r="AF214" s="213"/>
      <c r="AG214" s="213" t="s">
        <v>283</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1" outlineLevel="1" x14ac:dyDescent="0.25">
      <c r="A215" s="220"/>
      <c r="B215" s="221"/>
      <c r="C215" s="265" t="s">
        <v>987</v>
      </c>
      <c r="D215" s="257"/>
      <c r="E215" s="257"/>
      <c r="F215" s="257"/>
      <c r="G215" s="257"/>
      <c r="H215" s="222"/>
      <c r="I215" s="222"/>
      <c r="J215" s="222"/>
      <c r="K215" s="222"/>
      <c r="L215" s="222"/>
      <c r="M215" s="222"/>
      <c r="N215" s="222"/>
      <c r="O215" s="222"/>
      <c r="P215" s="222"/>
      <c r="Q215" s="222"/>
      <c r="R215" s="222"/>
      <c r="S215" s="222"/>
      <c r="T215" s="222"/>
      <c r="U215" s="222"/>
      <c r="V215" s="222"/>
      <c r="W215" s="222"/>
      <c r="X215" s="222"/>
      <c r="Y215" s="213"/>
      <c r="Z215" s="213"/>
      <c r="AA215" s="213"/>
      <c r="AB215" s="213"/>
      <c r="AC215" s="213"/>
      <c r="AD215" s="213"/>
      <c r="AE215" s="213"/>
      <c r="AF215" s="213"/>
      <c r="AG215" s="213" t="s">
        <v>285</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41" t="str">
        <f>C215</f>
        <v>svislé nebo šikmé (odkloněné), půdorysně přímé nebo zalomené, stěn základových pasů ve volných nebo zapažených jámách, rýhách, šachtách, včetně případných vzpěr,</v>
      </c>
      <c r="BB215" s="213"/>
      <c r="BC215" s="213"/>
      <c r="BD215" s="213"/>
      <c r="BE215" s="213"/>
      <c r="BF215" s="213"/>
      <c r="BG215" s="213"/>
      <c r="BH215" s="213"/>
    </row>
    <row r="216" spans="1:60" outlineLevel="1" x14ac:dyDescent="0.25">
      <c r="A216" s="220"/>
      <c r="B216" s="221"/>
      <c r="C216" s="247" t="s">
        <v>829</v>
      </c>
      <c r="D216" s="242"/>
      <c r="E216" s="242"/>
      <c r="F216" s="242"/>
      <c r="G216" s="242"/>
      <c r="H216" s="222"/>
      <c r="I216" s="222"/>
      <c r="J216" s="222"/>
      <c r="K216" s="222"/>
      <c r="L216" s="222"/>
      <c r="M216" s="222"/>
      <c r="N216" s="222"/>
      <c r="O216" s="222"/>
      <c r="P216" s="222"/>
      <c r="Q216" s="222"/>
      <c r="R216" s="222"/>
      <c r="S216" s="222"/>
      <c r="T216" s="222"/>
      <c r="U216" s="222"/>
      <c r="V216" s="222"/>
      <c r="W216" s="222"/>
      <c r="X216" s="222"/>
      <c r="Y216" s="213"/>
      <c r="Z216" s="213"/>
      <c r="AA216" s="213"/>
      <c r="AB216" s="213"/>
      <c r="AC216" s="213"/>
      <c r="AD216" s="213"/>
      <c r="AE216" s="213"/>
      <c r="AF216" s="213"/>
      <c r="AG216" s="213" t="s">
        <v>241</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5">
      <c r="A217" s="220"/>
      <c r="B217" s="221"/>
      <c r="C217" s="266" t="s">
        <v>988</v>
      </c>
      <c r="D217" s="251"/>
      <c r="E217" s="252">
        <v>120.6</v>
      </c>
      <c r="F217" s="222"/>
      <c r="G217" s="222"/>
      <c r="H217" s="222"/>
      <c r="I217" s="222"/>
      <c r="J217" s="222"/>
      <c r="K217" s="222"/>
      <c r="L217" s="222"/>
      <c r="M217" s="222"/>
      <c r="N217" s="222"/>
      <c r="O217" s="222"/>
      <c r="P217" s="222"/>
      <c r="Q217" s="222"/>
      <c r="R217" s="222"/>
      <c r="S217" s="222"/>
      <c r="T217" s="222"/>
      <c r="U217" s="222"/>
      <c r="V217" s="222"/>
      <c r="W217" s="222"/>
      <c r="X217" s="222"/>
      <c r="Y217" s="213"/>
      <c r="Z217" s="213"/>
      <c r="AA217" s="213"/>
      <c r="AB217" s="213"/>
      <c r="AC217" s="213"/>
      <c r="AD217" s="213"/>
      <c r="AE217" s="213"/>
      <c r="AF217" s="213"/>
      <c r="AG217" s="213" t="s">
        <v>288</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5">
      <c r="A218" s="233">
        <v>63</v>
      </c>
      <c r="B218" s="234" t="s">
        <v>989</v>
      </c>
      <c r="C218" s="245" t="s">
        <v>990</v>
      </c>
      <c r="D218" s="235" t="s">
        <v>313</v>
      </c>
      <c r="E218" s="236">
        <v>120.6</v>
      </c>
      <c r="F218" s="237">
        <v>123.5</v>
      </c>
      <c r="G218" s="238">
        <f>ROUND(E218*F218,2)</f>
        <v>14894.1</v>
      </c>
      <c r="H218" s="237">
        <v>0</v>
      </c>
      <c r="I218" s="238">
        <f>ROUND(E218*H218,2)</f>
        <v>0</v>
      </c>
      <c r="J218" s="237">
        <v>123.5</v>
      </c>
      <c r="K218" s="238">
        <f>ROUND(E218*J218,2)</f>
        <v>14894.1</v>
      </c>
      <c r="L218" s="238">
        <v>21</v>
      </c>
      <c r="M218" s="238">
        <f>G218*(1+L218/100)</f>
        <v>18021.861000000001</v>
      </c>
      <c r="N218" s="238">
        <v>0</v>
      </c>
      <c r="O218" s="238">
        <f>ROUND(E218*N218,2)</f>
        <v>0</v>
      </c>
      <c r="P218" s="238">
        <v>0</v>
      </c>
      <c r="Q218" s="238">
        <f>ROUND(E218*P218,2)</f>
        <v>0</v>
      </c>
      <c r="R218" s="238" t="s">
        <v>322</v>
      </c>
      <c r="S218" s="238" t="s">
        <v>237</v>
      </c>
      <c r="T218" s="239" t="s">
        <v>282</v>
      </c>
      <c r="U218" s="222">
        <v>0.32</v>
      </c>
      <c r="V218" s="222">
        <f>ROUND(E218*U218,2)</f>
        <v>38.590000000000003</v>
      </c>
      <c r="W218" s="222"/>
      <c r="X218" s="222" t="s">
        <v>265</v>
      </c>
      <c r="Y218" s="213"/>
      <c r="Z218" s="213"/>
      <c r="AA218" s="213"/>
      <c r="AB218" s="213"/>
      <c r="AC218" s="213"/>
      <c r="AD218" s="213"/>
      <c r="AE218" s="213"/>
      <c r="AF218" s="213"/>
      <c r="AG218" s="213" t="s">
        <v>283</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1" outlineLevel="1" x14ac:dyDescent="0.25">
      <c r="A219" s="220"/>
      <c r="B219" s="221"/>
      <c r="C219" s="265" t="s">
        <v>987</v>
      </c>
      <c r="D219" s="257"/>
      <c r="E219" s="257"/>
      <c r="F219" s="257"/>
      <c r="G219" s="257"/>
      <c r="H219" s="222"/>
      <c r="I219" s="222"/>
      <c r="J219" s="222"/>
      <c r="K219" s="222"/>
      <c r="L219" s="222"/>
      <c r="M219" s="222"/>
      <c r="N219" s="222"/>
      <c r="O219" s="222"/>
      <c r="P219" s="222"/>
      <c r="Q219" s="222"/>
      <c r="R219" s="222"/>
      <c r="S219" s="222"/>
      <c r="T219" s="222"/>
      <c r="U219" s="222"/>
      <c r="V219" s="222"/>
      <c r="W219" s="222"/>
      <c r="X219" s="222"/>
      <c r="Y219" s="213"/>
      <c r="Z219" s="213"/>
      <c r="AA219" s="213"/>
      <c r="AB219" s="213"/>
      <c r="AC219" s="213"/>
      <c r="AD219" s="213"/>
      <c r="AE219" s="213"/>
      <c r="AF219" s="213"/>
      <c r="AG219" s="213" t="s">
        <v>285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41" t="str">
        <f>C219</f>
        <v>svislé nebo šikmé (odkloněné), půdorysně přímé nebo zalomené, stěn základových pasů ve volných nebo zapažených jámách, rýhách, šachtách, včetně případných vzpěr,</v>
      </c>
      <c r="BB219" s="213"/>
      <c r="BC219" s="213"/>
      <c r="BD219" s="213"/>
      <c r="BE219" s="213"/>
      <c r="BF219" s="213"/>
      <c r="BG219" s="213"/>
      <c r="BH219" s="213"/>
    </row>
    <row r="220" spans="1:60" outlineLevel="1" x14ac:dyDescent="0.25">
      <c r="A220" s="220"/>
      <c r="B220" s="221"/>
      <c r="C220" s="247" t="s">
        <v>829</v>
      </c>
      <c r="D220" s="242"/>
      <c r="E220" s="242"/>
      <c r="F220" s="242"/>
      <c r="G220" s="242"/>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241</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5">
      <c r="A221" s="220"/>
      <c r="B221" s="221"/>
      <c r="C221" s="266" t="s">
        <v>988</v>
      </c>
      <c r="D221" s="251"/>
      <c r="E221" s="252">
        <v>120.6</v>
      </c>
      <c r="F221" s="222"/>
      <c r="G221" s="222"/>
      <c r="H221" s="222"/>
      <c r="I221" s="222"/>
      <c r="J221" s="222"/>
      <c r="K221" s="222"/>
      <c r="L221" s="222"/>
      <c r="M221" s="222"/>
      <c r="N221" s="222"/>
      <c r="O221" s="222"/>
      <c r="P221" s="222"/>
      <c r="Q221" s="222"/>
      <c r="R221" s="222"/>
      <c r="S221" s="222"/>
      <c r="T221" s="222"/>
      <c r="U221" s="222"/>
      <c r="V221" s="222"/>
      <c r="W221" s="222"/>
      <c r="X221" s="222"/>
      <c r="Y221" s="213"/>
      <c r="Z221" s="213"/>
      <c r="AA221" s="213"/>
      <c r="AB221" s="213"/>
      <c r="AC221" s="213"/>
      <c r="AD221" s="213"/>
      <c r="AE221" s="213"/>
      <c r="AF221" s="213"/>
      <c r="AG221" s="213" t="s">
        <v>288</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5">
      <c r="A222" s="233">
        <v>64</v>
      </c>
      <c r="B222" s="234" t="s">
        <v>328</v>
      </c>
      <c r="C222" s="245" t="s">
        <v>329</v>
      </c>
      <c r="D222" s="235" t="s">
        <v>330</v>
      </c>
      <c r="E222" s="236">
        <v>10</v>
      </c>
      <c r="F222" s="237">
        <v>37620</v>
      </c>
      <c r="G222" s="238">
        <f>ROUND(E222*F222,2)</f>
        <v>376200</v>
      </c>
      <c r="H222" s="237">
        <v>25519.53</v>
      </c>
      <c r="I222" s="238">
        <f>ROUND(E222*H222,2)</f>
        <v>255195.3</v>
      </c>
      <c r="J222" s="237">
        <v>12100.47</v>
      </c>
      <c r="K222" s="238">
        <f>ROUND(E222*J222,2)</f>
        <v>121004.7</v>
      </c>
      <c r="L222" s="238">
        <v>21</v>
      </c>
      <c r="M222" s="238">
        <f>G222*(1+L222/100)</f>
        <v>455202</v>
      </c>
      <c r="N222" s="238">
        <v>1.0211600000000001</v>
      </c>
      <c r="O222" s="238">
        <f>ROUND(E222*N222,2)</f>
        <v>10.210000000000001</v>
      </c>
      <c r="P222" s="238">
        <v>0</v>
      </c>
      <c r="Q222" s="238">
        <f>ROUND(E222*P222,2)</f>
        <v>0</v>
      </c>
      <c r="R222" s="238" t="s">
        <v>322</v>
      </c>
      <c r="S222" s="238" t="s">
        <v>237</v>
      </c>
      <c r="T222" s="239" t="s">
        <v>282</v>
      </c>
      <c r="U222" s="222">
        <v>23.530999999999999</v>
      </c>
      <c r="V222" s="222">
        <f>ROUND(E222*U222,2)</f>
        <v>235.31</v>
      </c>
      <c r="W222" s="222"/>
      <c r="X222" s="222" t="s">
        <v>265</v>
      </c>
      <c r="Y222" s="213"/>
      <c r="Z222" s="213"/>
      <c r="AA222" s="213"/>
      <c r="AB222" s="213"/>
      <c r="AC222" s="213"/>
      <c r="AD222" s="213"/>
      <c r="AE222" s="213"/>
      <c r="AF222" s="213"/>
      <c r="AG222" s="213" t="s">
        <v>283</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5">
      <c r="A223" s="220"/>
      <c r="B223" s="221"/>
      <c r="C223" s="246" t="s">
        <v>991</v>
      </c>
      <c r="D223" s="240"/>
      <c r="E223" s="240"/>
      <c r="F223" s="240"/>
      <c r="G223" s="240"/>
      <c r="H223" s="222"/>
      <c r="I223" s="222"/>
      <c r="J223" s="222"/>
      <c r="K223" s="222"/>
      <c r="L223" s="222"/>
      <c r="M223" s="222"/>
      <c r="N223" s="222"/>
      <c r="O223" s="222"/>
      <c r="P223" s="222"/>
      <c r="Q223" s="222"/>
      <c r="R223" s="222"/>
      <c r="S223" s="222"/>
      <c r="T223" s="222"/>
      <c r="U223" s="222"/>
      <c r="V223" s="222"/>
      <c r="W223" s="222"/>
      <c r="X223" s="222"/>
      <c r="Y223" s="213"/>
      <c r="Z223" s="213"/>
      <c r="AA223" s="213"/>
      <c r="AB223" s="213"/>
      <c r="AC223" s="213"/>
      <c r="AD223" s="213"/>
      <c r="AE223" s="213"/>
      <c r="AF223" s="213"/>
      <c r="AG223" s="213" t="s">
        <v>241</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x14ac:dyDescent="0.25">
      <c r="A224" s="220"/>
      <c r="B224" s="221"/>
      <c r="C224" s="247" t="s">
        <v>463</v>
      </c>
      <c r="D224" s="242"/>
      <c r="E224" s="242"/>
      <c r="F224" s="242"/>
      <c r="G224" s="242"/>
      <c r="H224" s="222"/>
      <c r="I224" s="222"/>
      <c r="J224" s="222"/>
      <c r="K224" s="222"/>
      <c r="L224" s="222"/>
      <c r="M224" s="222"/>
      <c r="N224" s="222"/>
      <c r="O224" s="222"/>
      <c r="P224" s="222"/>
      <c r="Q224" s="222"/>
      <c r="R224" s="222"/>
      <c r="S224" s="222"/>
      <c r="T224" s="222"/>
      <c r="U224" s="222"/>
      <c r="V224" s="222"/>
      <c r="W224" s="222"/>
      <c r="X224" s="222"/>
      <c r="Y224" s="213"/>
      <c r="Z224" s="213"/>
      <c r="AA224" s="213"/>
      <c r="AB224" s="213"/>
      <c r="AC224" s="213"/>
      <c r="AD224" s="213"/>
      <c r="AE224" s="213"/>
      <c r="AF224" s="213"/>
      <c r="AG224" s="213" t="s">
        <v>241</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5">
      <c r="A225" s="233">
        <v>65</v>
      </c>
      <c r="B225" s="234" t="s">
        <v>436</v>
      </c>
      <c r="C225" s="245" t="s">
        <v>437</v>
      </c>
      <c r="D225" s="235" t="s">
        <v>438</v>
      </c>
      <c r="E225" s="236">
        <v>65</v>
      </c>
      <c r="F225" s="237">
        <v>506</v>
      </c>
      <c r="G225" s="238">
        <f>ROUND(E225*F225,2)</f>
        <v>32890</v>
      </c>
      <c r="H225" s="237">
        <v>210.22</v>
      </c>
      <c r="I225" s="238">
        <f>ROUND(E225*H225,2)</f>
        <v>13664.3</v>
      </c>
      <c r="J225" s="237">
        <v>295.77999999999997</v>
      </c>
      <c r="K225" s="238">
        <f>ROUND(E225*J225,2)</f>
        <v>19225.7</v>
      </c>
      <c r="L225" s="238">
        <v>21</v>
      </c>
      <c r="M225" s="238">
        <f>G225*(1+L225/100)</f>
        <v>39796.9</v>
      </c>
      <c r="N225" s="238">
        <v>0.43651000000000001</v>
      </c>
      <c r="O225" s="238">
        <f>ROUND(E225*N225,2)</f>
        <v>28.37</v>
      </c>
      <c r="P225" s="238">
        <v>0</v>
      </c>
      <c r="Q225" s="238">
        <f>ROUND(E225*P225,2)</f>
        <v>0</v>
      </c>
      <c r="R225" s="238" t="s">
        <v>439</v>
      </c>
      <c r="S225" s="238" t="s">
        <v>237</v>
      </c>
      <c r="T225" s="239" t="s">
        <v>282</v>
      </c>
      <c r="U225" s="222">
        <v>0.78386</v>
      </c>
      <c r="V225" s="222">
        <f>ROUND(E225*U225,2)</f>
        <v>50.95</v>
      </c>
      <c r="W225" s="222"/>
      <c r="X225" s="222" t="s">
        <v>440</v>
      </c>
      <c r="Y225" s="213"/>
      <c r="Z225" s="213"/>
      <c r="AA225" s="213"/>
      <c r="AB225" s="213"/>
      <c r="AC225" s="213"/>
      <c r="AD225" s="213"/>
      <c r="AE225" s="213"/>
      <c r="AF225" s="213"/>
      <c r="AG225" s="213" t="s">
        <v>441</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1" outlineLevel="1" x14ac:dyDescent="0.25">
      <c r="A226" s="220"/>
      <c r="B226" s="221"/>
      <c r="C226" s="265" t="s">
        <v>442</v>
      </c>
      <c r="D226" s="257"/>
      <c r="E226" s="257"/>
      <c r="F226" s="257"/>
      <c r="G226" s="257"/>
      <c r="H226" s="222"/>
      <c r="I226" s="222"/>
      <c r="J226" s="222"/>
      <c r="K226" s="222"/>
      <c r="L226" s="222"/>
      <c r="M226" s="222"/>
      <c r="N226" s="222"/>
      <c r="O226" s="222"/>
      <c r="P226" s="222"/>
      <c r="Q226" s="222"/>
      <c r="R226" s="222"/>
      <c r="S226" s="222"/>
      <c r="T226" s="222"/>
      <c r="U226" s="222"/>
      <c r="V226" s="222"/>
      <c r="W226" s="222"/>
      <c r="X226" s="222"/>
      <c r="Y226" s="213"/>
      <c r="Z226" s="213"/>
      <c r="AA226" s="213"/>
      <c r="AB226" s="213"/>
      <c r="AC226" s="213"/>
      <c r="AD226" s="213"/>
      <c r="AE226" s="213"/>
      <c r="AF226" s="213"/>
      <c r="AG226" s="213" t="s">
        <v>285</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41" t="str">
        <f>C226</f>
        <v>Lože pro trativody, položení trubek, obsyp potrubí sypaninou z vhodných hornin, nebo materiálem připraveným podél výkopu ve vzdálenosti do 3 m od jeho kraje.  Bez výkopu rýhy.</v>
      </c>
      <c r="BB226" s="213"/>
      <c r="BC226" s="213"/>
      <c r="BD226" s="213"/>
      <c r="BE226" s="213"/>
      <c r="BF226" s="213"/>
      <c r="BG226" s="213"/>
      <c r="BH226" s="213"/>
    </row>
    <row r="227" spans="1:60" outlineLevel="1" x14ac:dyDescent="0.25">
      <c r="A227" s="220"/>
      <c r="B227" s="221"/>
      <c r="C227" s="247" t="s">
        <v>829</v>
      </c>
      <c r="D227" s="242"/>
      <c r="E227" s="242"/>
      <c r="F227" s="242"/>
      <c r="G227" s="242"/>
      <c r="H227" s="222"/>
      <c r="I227" s="222"/>
      <c r="J227" s="222"/>
      <c r="K227" s="222"/>
      <c r="L227" s="222"/>
      <c r="M227" s="222"/>
      <c r="N227" s="222"/>
      <c r="O227" s="222"/>
      <c r="P227" s="222"/>
      <c r="Q227" s="222"/>
      <c r="R227" s="222"/>
      <c r="S227" s="222"/>
      <c r="T227" s="222"/>
      <c r="U227" s="222"/>
      <c r="V227" s="222"/>
      <c r="W227" s="222"/>
      <c r="X227" s="222"/>
      <c r="Y227" s="213"/>
      <c r="Z227" s="213"/>
      <c r="AA227" s="213"/>
      <c r="AB227" s="213"/>
      <c r="AC227" s="213"/>
      <c r="AD227" s="213"/>
      <c r="AE227" s="213"/>
      <c r="AF227" s="213"/>
      <c r="AG227" s="213" t="s">
        <v>241</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5">
      <c r="A228" s="220"/>
      <c r="B228" s="221"/>
      <c r="C228" s="247" t="s">
        <v>992</v>
      </c>
      <c r="D228" s="242"/>
      <c r="E228" s="242"/>
      <c r="F228" s="242"/>
      <c r="G228" s="242"/>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241</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41" t="str">
        <f>C228</f>
        <v>Trativody z PVC drenážních flexibilních trubek, lože a obsyp z kameniva, veškeré zemní práce, včetně napojení do dešťové kanalizace</v>
      </c>
      <c r="BB228" s="213"/>
      <c r="BC228" s="213"/>
      <c r="BD228" s="213"/>
      <c r="BE228" s="213"/>
      <c r="BF228" s="213"/>
      <c r="BG228" s="213"/>
      <c r="BH228" s="213"/>
    </row>
    <row r="229" spans="1:60" outlineLevel="1" x14ac:dyDescent="0.25">
      <c r="A229" s="233">
        <v>66</v>
      </c>
      <c r="B229" s="234" t="s">
        <v>993</v>
      </c>
      <c r="C229" s="245" t="s">
        <v>994</v>
      </c>
      <c r="D229" s="235" t="s">
        <v>438</v>
      </c>
      <c r="E229" s="236">
        <v>98.5</v>
      </c>
      <c r="F229" s="237">
        <v>911</v>
      </c>
      <c r="G229" s="238">
        <f>ROUND(E229*F229,2)</f>
        <v>89733.5</v>
      </c>
      <c r="H229" s="237">
        <v>615.16</v>
      </c>
      <c r="I229" s="238">
        <f>ROUND(E229*H229,2)</f>
        <v>60593.26</v>
      </c>
      <c r="J229" s="237">
        <v>295.83999999999997</v>
      </c>
      <c r="K229" s="238">
        <f>ROUND(E229*J229,2)</f>
        <v>29140.240000000002</v>
      </c>
      <c r="L229" s="238">
        <v>21</v>
      </c>
      <c r="M229" s="238">
        <f>G229*(1+L229/100)</f>
        <v>108577.535</v>
      </c>
      <c r="N229" s="238">
        <v>0.42531000000000002</v>
      </c>
      <c r="O229" s="238">
        <f>ROUND(E229*N229,2)</f>
        <v>41.89</v>
      </c>
      <c r="P229" s="238">
        <v>0</v>
      </c>
      <c r="Q229" s="238">
        <f>ROUND(E229*P229,2)</f>
        <v>0</v>
      </c>
      <c r="R229" s="238" t="s">
        <v>439</v>
      </c>
      <c r="S229" s="238" t="s">
        <v>237</v>
      </c>
      <c r="T229" s="239" t="s">
        <v>282</v>
      </c>
      <c r="U229" s="222">
        <v>0.73929999999999996</v>
      </c>
      <c r="V229" s="222">
        <f>ROUND(E229*U229,2)</f>
        <v>72.819999999999993</v>
      </c>
      <c r="W229" s="222"/>
      <c r="X229" s="222" t="s">
        <v>440</v>
      </c>
      <c r="Y229" s="213"/>
      <c r="Z229" s="213"/>
      <c r="AA229" s="213"/>
      <c r="AB229" s="213"/>
      <c r="AC229" s="213"/>
      <c r="AD229" s="213"/>
      <c r="AE229" s="213"/>
      <c r="AF229" s="213"/>
      <c r="AG229" s="213" t="s">
        <v>441</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5">
      <c r="A230" s="220"/>
      <c r="B230" s="221"/>
      <c r="C230" s="265" t="s">
        <v>995</v>
      </c>
      <c r="D230" s="257"/>
      <c r="E230" s="257"/>
      <c r="F230" s="257"/>
      <c r="G230" s="257"/>
      <c r="H230" s="222"/>
      <c r="I230" s="222"/>
      <c r="J230" s="222"/>
      <c r="K230" s="222"/>
      <c r="L230" s="222"/>
      <c r="M230" s="222"/>
      <c r="N230" s="222"/>
      <c r="O230" s="222"/>
      <c r="P230" s="222"/>
      <c r="Q230" s="222"/>
      <c r="R230" s="222"/>
      <c r="S230" s="222"/>
      <c r="T230" s="222"/>
      <c r="U230" s="222"/>
      <c r="V230" s="222"/>
      <c r="W230" s="222"/>
      <c r="X230" s="222"/>
      <c r="Y230" s="213"/>
      <c r="Z230" s="213"/>
      <c r="AA230" s="213"/>
      <c r="AB230" s="213"/>
      <c r="AC230" s="213"/>
      <c r="AD230" s="213"/>
      <c r="AE230" s="213"/>
      <c r="AF230" s="213"/>
      <c r="AG230" s="213" t="s">
        <v>285</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5">
      <c r="A231" s="220"/>
      <c r="B231" s="221"/>
      <c r="C231" s="247" t="s">
        <v>829</v>
      </c>
      <c r="D231" s="242"/>
      <c r="E231" s="242"/>
      <c r="F231" s="242"/>
      <c r="G231" s="242"/>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241</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5">
      <c r="A232" s="220"/>
      <c r="B232" s="221"/>
      <c r="C232" s="266" t="s">
        <v>996</v>
      </c>
      <c r="D232" s="251"/>
      <c r="E232" s="252">
        <v>95</v>
      </c>
      <c r="F232" s="222"/>
      <c r="G232" s="222"/>
      <c r="H232" s="222"/>
      <c r="I232" s="222"/>
      <c r="J232" s="222"/>
      <c r="K232" s="222"/>
      <c r="L232" s="222"/>
      <c r="M232" s="222"/>
      <c r="N232" s="222"/>
      <c r="O232" s="222"/>
      <c r="P232" s="222"/>
      <c r="Q232" s="222"/>
      <c r="R232" s="222"/>
      <c r="S232" s="222"/>
      <c r="T232" s="222"/>
      <c r="U232" s="222"/>
      <c r="V232" s="222"/>
      <c r="W232" s="222"/>
      <c r="X232" s="222"/>
      <c r="Y232" s="213"/>
      <c r="Z232" s="213"/>
      <c r="AA232" s="213"/>
      <c r="AB232" s="213"/>
      <c r="AC232" s="213"/>
      <c r="AD232" s="213"/>
      <c r="AE232" s="213"/>
      <c r="AF232" s="213"/>
      <c r="AG232" s="213" t="s">
        <v>288</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x14ac:dyDescent="0.25">
      <c r="A233" s="220"/>
      <c r="B233" s="221"/>
      <c r="C233" s="266" t="s">
        <v>997</v>
      </c>
      <c r="D233" s="251"/>
      <c r="E233" s="252">
        <v>3.5</v>
      </c>
      <c r="F233" s="222"/>
      <c r="G233" s="222"/>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288</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x14ac:dyDescent="0.25">
      <c r="A234" s="227" t="s">
        <v>232</v>
      </c>
      <c r="B234" s="228" t="s">
        <v>147</v>
      </c>
      <c r="C234" s="244" t="s">
        <v>148</v>
      </c>
      <c r="D234" s="229"/>
      <c r="E234" s="230"/>
      <c r="F234" s="231"/>
      <c r="G234" s="231">
        <f>SUMIF(AG235:AG256,"&lt;&gt;NOR",G235:G256)</f>
        <v>1058863</v>
      </c>
      <c r="H234" s="231"/>
      <c r="I234" s="231">
        <f>SUM(I235:I256)</f>
        <v>569790.25</v>
      </c>
      <c r="J234" s="231"/>
      <c r="K234" s="231">
        <f>SUM(K235:K256)</f>
        <v>489072.75</v>
      </c>
      <c r="L234" s="231"/>
      <c r="M234" s="231">
        <f>SUM(M235:M256)</f>
        <v>1281224.23</v>
      </c>
      <c r="N234" s="231"/>
      <c r="O234" s="231">
        <f>SUM(O235:O256)</f>
        <v>267.86</v>
      </c>
      <c r="P234" s="231"/>
      <c r="Q234" s="231">
        <f>SUM(Q235:Q256)</f>
        <v>0</v>
      </c>
      <c r="R234" s="231"/>
      <c r="S234" s="231"/>
      <c r="T234" s="232"/>
      <c r="U234" s="226"/>
      <c r="V234" s="226">
        <f>SUM(V235:V256)</f>
        <v>914.87999999999988</v>
      </c>
      <c r="W234" s="226"/>
      <c r="X234" s="226"/>
      <c r="AG234" t="s">
        <v>233</v>
      </c>
    </row>
    <row r="235" spans="1:60" outlineLevel="1" x14ac:dyDescent="0.25">
      <c r="A235" s="233">
        <v>67</v>
      </c>
      <c r="B235" s="234" t="s">
        <v>998</v>
      </c>
      <c r="C235" s="245" t="s">
        <v>999</v>
      </c>
      <c r="D235" s="235" t="s">
        <v>280</v>
      </c>
      <c r="E235" s="236">
        <v>95</v>
      </c>
      <c r="F235" s="237">
        <v>3565</v>
      </c>
      <c r="G235" s="238">
        <f>ROUND(E235*F235,2)</f>
        <v>338675</v>
      </c>
      <c r="H235" s="237">
        <v>3030.63</v>
      </c>
      <c r="I235" s="238">
        <f>ROUND(E235*H235,2)</f>
        <v>287909.84999999998</v>
      </c>
      <c r="J235" s="237">
        <v>534.37</v>
      </c>
      <c r="K235" s="238">
        <f>ROUND(E235*J235,2)</f>
        <v>50765.15</v>
      </c>
      <c r="L235" s="238">
        <v>21</v>
      </c>
      <c r="M235" s="238">
        <f>G235*(1+L235/100)</f>
        <v>409796.75</v>
      </c>
      <c r="N235" s="238">
        <v>2.5276700000000001</v>
      </c>
      <c r="O235" s="238">
        <f>ROUND(E235*N235,2)</f>
        <v>240.13</v>
      </c>
      <c r="P235" s="238">
        <v>0</v>
      </c>
      <c r="Q235" s="238">
        <f>ROUND(E235*P235,2)</f>
        <v>0</v>
      </c>
      <c r="R235" s="238" t="s">
        <v>322</v>
      </c>
      <c r="S235" s="238" t="s">
        <v>237</v>
      </c>
      <c r="T235" s="239" t="s">
        <v>282</v>
      </c>
      <c r="U235" s="222">
        <v>1.093</v>
      </c>
      <c r="V235" s="222">
        <f>ROUND(E235*U235,2)</f>
        <v>103.84</v>
      </c>
      <c r="W235" s="222"/>
      <c r="X235" s="222" t="s">
        <v>265</v>
      </c>
      <c r="Y235" s="213"/>
      <c r="Z235" s="213"/>
      <c r="AA235" s="213"/>
      <c r="AB235" s="213"/>
      <c r="AC235" s="213"/>
      <c r="AD235" s="213"/>
      <c r="AE235" s="213"/>
      <c r="AF235" s="213"/>
      <c r="AG235" s="213" t="s">
        <v>283</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ht="21" outlineLevel="1" x14ac:dyDescent="0.25">
      <c r="A236" s="220"/>
      <c r="B236" s="221"/>
      <c r="C236" s="265" t="s">
        <v>450</v>
      </c>
      <c r="D236" s="257"/>
      <c r="E236" s="257"/>
      <c r="F236" s="257"/>
      <c r="G236" s="257"/>
      <c r="H236" s="222"/>
      <c r="I236" s="222"/>
      <c r="J236" s="222"/>
      <c r="K236" s="222"/>
      <c r="L236" s="222"/>
      <c r="M236" s="222"/>
      <c r="N236" s="222"/>
      <c r="O236" s="222"/>
      <c r="P236" s="222"/>
      <c r="Q236" s="222"/>
      <c r="R236" s="222"/>
      <c r="S236" s="222"/>
      <c r="T236" s="222"/>
      <c r="U236" s="222"/>
      <c r="V236" s="222"/>
      <c r="W236" s="222"/>
      <c r="X236" s="222"/>
      <c r="Y236" s="213"/>
      <c r="Z236" s="213"/>
      <c r="AA236" s="213"/>
      <c r="AB236" s="213"/>
      <c r="AC236" s="213"/>
      <c r="AD236" s="213"/>
      <c r="AE236" s="213"/>
      <c r="AF236" s="213"/>
      <c r="AG236" s="213" t="s">
        <v>285</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41" t="str">
        <f>C236</f>
        <v>nosných, výplňových, obkladových, půdních, štítových, poprsních apod. (bez výztuže), s pomocným lešením o výšce podlahy do 1900 mm a pro zatížení 1,5 kPa,</v>
      </c>
      <c r="BB236" s="213"/>
      <c r="BC236" s="213"/>
      <c r="BD236" s="213"/>
      <c r="BE236" s="213"/>
      <c r="BF236" s="213"/>
      <c r="BG236" s="213"/>
      <c r="BH236" s="213"/>
    </row>
    <row r="237" spans="1:60" outlineLevel="1" x14ac:dyDescent="0.25">
      <c r="A237" s="220"/>
      <c r="B237" s="221"/>
      <c r="C237" s="247" t="s">
        <v>829</v>
      </c>
      <c r="D237" s="242"/>
      <c r="E237" s="242"/>
      <c r="F237" s="242"/>
      <c r="G237" s="242"/>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241</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x14ac:dyDescent="0.25">
      <c r="A238" s="220"/>
      <c r="B238" s="221"/>
      <c r="C238" s="247" t="s">
        <v>983</v>
      </c>
      <c r="D238" s="242"/>
      <c r="E238" s="242"/>
      <c r="F238" s="242"/>
      <c r="G238" s="242"/>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241</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31.2" outlineLevel="1" x14ac:dyDescent="0.25">
      <c r="A239" s="220"/>
      <c r="B239" s="221"/>
      <c r="C239" s="247" t="s">
        <v>1000</v>
      </c>
      <c r="D239" s="242"/>
      <c r="E239" s="242"/>
      <c r="F239" s="242"/>
      <c r="G239" s="242"/>
      <c r="H239" s="222"/>
      <c r="I239" s="222"/>
      <c r="J239" s="222"/>
      <c r="K239" s="222"/>
      <c r="L239" s="222"/>
      <c r="M239" s="222"/>
      <c r="N239" s="222"/>
      <c r="O239" s="222"/>
      <c r="P239" s="222"/>
      <c r="Q239" s="222"/>
      <c r="R239" s="222"/>
      <c r="S239" s="222"/>
      <c r="T239" s="222"/>
      <c r="U239" s="222"/>
      <c r="V239" s="222"/>
      <c r="W239" s="222"/>
      <c r="X239" s="222"/>
      <c r="Y239" s="213"/>
      <c r="Z239" s="213"/>
      <c r="AA239" s="213"/>
      <c r="AB239" s="213"/>
      <c r="AC239" s="213"/>
      <c r="AD239" s="213"/>
      <c r="AE239" s="213"/>
      <c r="AF239" s="213"/>
      <c r="AG239" s="213" t="s">
        <v>241</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41" t="str">
        <f>C239</f>
        <v>Položka obsahuje náklady na dodávku a uložení betonu do připravené konstrukce. Bednění a výztuž se oceňují samostatně. V položce jsou započteny i náklady na pomocné lešení o výšce podlahy do 1,90 m a pro zatížení do 1,5 kPa. Položka se používá i pro zdivo výplňové, obkladové, půdní, nadstřešní, poprsní, římsové apod.</v>
      </c>
      <c r="BB239" s="213"/>
      <c r="BC239" s="213"/>
      <c r="BD239" s="213"/>
      <c r="BE239" s="213"/>
      <c r="BF239" s="213"/>
      <c r="BG239" s="213"/>
      <c r="BH239" s="213"/>
    </row>
    <row r="240" spans="1:60" outlineLevel="1" x14ac:dyDescent="0.25">
      <c r="A240" s="220"/>
      <c r="B240" s="221"/>
      <c r="C240" s="247" t="s">
        <v>1001</v>
      </c>
      <c r="D240" s="242"/>
      <c r="E240" s="242"/>
      <c r="F240" s="242"/>
      <c r="G240" s="242"/>
      <c r="H240" s="222"/>
      <c r="I240" s="222"/>
      <c r="J240" s="222"/>
      <c r="K240" s="222"/>
      <c r="L240" s="222"/>
      <c r="M240" s="222"/>
      <c r="N240" s="222"/>
      <c r="O240" s="222"/>
      <c r="P240" s="222"/>
      <c r="Q240" s="222"/>
      <c r="R240" s="222"/>
      <c r="S240" s="222"/>
      <c r="T240" s="222"/>
      <c r="U240" s="222"/>
      <c r="V240" s="222"/>
      <c r="W240" s="222"/>
      <c r="X240" s="222"/>
      <c r="Y240" s="213"/>
      <c r="Z240" s="213"/>
      <c r="AA240" s="213"/>
      <c r="AB240" s="213"/>
      <c r="AC240" s="213"/>
      <c r="AD240" s="213"/>
      <c r="AE240" s="213"/>
      <c r="AF240" s="213"/>
      <c r="AG240" s="213" t="s">
        <v>241</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x14ac:dyDescent="0.25">
      <c r="A241" s="233">
        <v>68</v>
      </c>
      <c r="B241" s="234" t="s">
        <v>1002</v>
      </c>
      <c r="C241" s="245" t="s">
        <v>1003</v>
      </c>
      <c r="D241" s="235" t="s">
        <v>313</v>
      </c>
      <c r="E241" s="236">
        <v>468</v>
      </c>
      <c r="F241" s="237">
        <v>515</v>
      </c>
      <c r="G241" s="238">
        <f>ROUND(E241*F241,2)</f>
        <v>241020</v>
      </c>
      <c r="H241" s="237">
        <v>169.14</v>
      </c>
      <c r="I241" s="238">
        <f>ROUND(E241*H241,2)</f>
        <v>79157.52</v>
      </c>
      <c r="J241" s="237">
        <v>345.86</v>
      </c>
      <c r="K241" s="238">
        <f>ROUND(E241*J241,2)</f>
        <v>161862.48000000001</v>
      </c>
      <c r="L241" s="238">
        <v>21</v>
      </c>
      <c r="M241" s="238">
        <f>G241*(1+L241/100)</f>
        <v>291634.2</v>
      </c>
      <c r="N241" s="238">
        <v>3.9309999999999998E-2</v>
      </c>
      <c r="O241" s="238">
        <f>ROUND(E241*N241,2)</f>
        <v>18.399999999999999</v>
      </c>
      <c r="P241" s="238">
        <v>0</v>
      </c>
      <c r="Q241" s="238">
        <f>ROUND(E241*P241,2)</f>
        <v>0</v>
      </c>
      <c r="R241" s="238" t="s">
        <v>322</v>
      </c>
      <c r="S241" s="238" t="s">
        <v>237</v>
      </c>
      <c r="T241" s="239" t="s">
        <v>282</v>
      </c>
      <c r="U241" s="222">
        <v>0.65</v>
      </c>
      <c r="V241" s="222">
        <f>ROUND(E241*U241,2)</f>
        <v>304.2</v>
      </c>
      <c r="W241" s="222"/>
      <c r="X241" s="222" t="s">
        <v>265</v>
      </c>
      <c r="Y241" s="213"/>
      <c r="Z241" s="213"/>
      <c r="AA241" s="213"/>
      <c r="AB241" s="213"/>
      <c r="AC241" s="213"/>
      <c r="AD241" s="213"/>
      <c r="AE241" s="213"/>
      <c r="AF241" s="213"/>
      <c r="AG241" s="213" t="s">
        <v>283</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1" outlineLevel="1" x14ac:dyDescent="0.25">
      <c r="A242" s="220"/>
      <c r="B242" s="221"/>
      <c r="C242" s="265" t="s">
        <v>455</v>
      </c>
      <c r="D242" s="257"/>
      <c r="E242" s="257"/>
      <c r="F242" s="257"/>
      <c r="G242" s="257"/>
      <c r="H242" s="222"/>
      <c r="I242" s="222"/>
      <c r="J242" s="222"/>
      <c r="K242" s="222"/>
      <c r="L242" s="222"/>
      <c r="M242" s="222"/>
      <c r="N242" s="222"/>
      <c r="O242" s="222"/>
      <c r="P242" s="222"/>
      <c r="Q242" s="222"/>
      <c r="R242" s="222"/>
      <c r="S242" s="222"/>
      <c r="T242" s="222"/>
      <c r="U242" s="222"/>
      <c r="V242" s="222"/>
      <c r="W242" s="222"/>
      <c r="X242" s="222"/>
      <c r="Y242" s="213"/>
      <c r="Z242" s="213"/>
      <c r="AA242" s="213"/>
      <c r="AB242" s="213"/>
      <c r="AC242" s="213"/>
      <c r="AD242" s="213"/>
      <c r="AE242" s="213"/>
      <c r="AF242" s="213"/>
      <c r="AG242" s="213" t="s">
        <v>285</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41" t="str">
        <f>C242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2" s="213"/>
      <c r="BC242" s="213"/>
      <c r="BD242" s="213"/>
      <c r="BE242" s="213"/>
      <c r="BF242" s="213"/>
      <c r="BG242" s="213"/>
      <c r="BH242" s="213"/>
    </row>
    <row r="243" spans="1:60" outlineLevel="1" x14ac:dyDescent="0.25">
      <c r="A243" s="220"/>
      <c r="B243" s="221"/>
      <c r="C243" s="247" t="s">
        <v>829</v>
      </c>
      <c r="D243" s="242"/>
      <c r="E243" s="242"/>
      <c r="F243" s="242"/>
      <c r="G243" s="242"/>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241</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5">
      <c r="A244" s="220"/>
      <c r="B244" s="221"/>
      <c r="C244" s="266" t="s">
        <v>1004</v>
      </c>
      <c r="D244" s="251"/>
      <c r="E244" s="252">
        <v>468</v>
      </c>
      <c r="F244" s="222"/>
      <c r="G244" s="222"/>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288</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x14ac:dyDescent="0.25">
      <c r="A245" s="233">
        <v>69</v>
      </c>
      <c r="B245" s="234" t="s">
        <v>1005</v>
      </c>
      <c r="C245" s="245" t="s">
        <v>1006</v>
      </c>
      <c r="D245" s="235" t="s">
        <v>313</v>
      </c>
      <c r="E245" s="236">
        <v>468</v>
      </c>
      <c r="F245" s="237">
        <v>224</v>
      </c>
      <c r="G245" s="238">
        <f>ROUND(E245*F245,2)</f>
        <v>104832</v>
      </c>
      <c r="H245" s="237">
        <v>0</v>
      </c>
      <c r="I245" s="238">
        <f>ROUND(E245*H245,2)</f>
        <v>0</v>
      </c>
      <c r="J245" s="237">
        <v>224</v>
      </c>
      <c r="K245" s="238">
        <f>ROUND(E245*J245,2)</f>
        <v>104832</v>
      </c>
      <c r="L245" s="238">
        <v>21</v>
      </c>
      <c r="M245" s="238">
        <f>G245*(1+L245/100)</f>
        <v>126846.72</v>
      </c>
      <c r="N245" s="238">
        <v>0</v>
      </c>
      <c r="O245" s="238">
        <f>ROUND(E245*N245,2)</f>
        <v>0</v>
      </c>
      <c r="P245" s="238">
        <v>0</v>
      </c>
      <c r="Q245" s="238">
        <f>ROUND(E245*P245,2)</f>
        <v>0</v>
      </c>
      <c r="R245" s="238" t="s">
        <v>322</v>
      </c>
      <c r="S245" s="238" t="s">
        <v>237</v>
      </c>
      <c r="T245" s="239" t="s">
        <v>282</v>
      </c>
      <c r="U245" s="222">
        <v>0.35</v>
      </c>
      <c r="V245" s="222">
        <f>ROUND(E245*U245,2)</f>
        <v>163.80000000000001</v>
      </c>
      <c r="W245" s="222"/>
      <c r="X245" s="222" t="s">
        <v>265</v>
      </c>
      <c r="Y245" s="213"/>
      <c r="Z245" s="213"/>
      <c r="AA245" s="213"/>
      <c r="AB245" s="213"/>
      <c r="AC245" s="213"/>
      <c r="AD245" s="213"/>
      <c r="AE245" s="213"/>
      <c r="AF245" s="213"/>
      <c r="AG245" s="213" t="s">
        <v>283</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1" outlineLevel="1" x14ac:dyDescent="0.25">
      <c r="A246" s="220"/>
      <c r="B246" s="221"/>
      <c r="C246" s="265" t="s">
        <v>455</v>
      </c>
      <c r="D246" s="257"/>
      <c r="E246" s="257"/>
      <c r="F246" s="257"/>
      <c r="G246" s="257"/>
      <c r="H246" s="222"/>
      <c r="I246" s="222"/>
      <c r="J246" s="222"/>
      <c r="K246" s="222"/>
      <c r="L246" s="222"/>
      <c r="M246" s="222"/>
      <c r="N246" s="222"/>
      <c r="O246" s="222"/>
      <c r="P246" s="222"/>
      <c r="Q246" s="222"/>
      <c r="R246" s="222"/>
      <c r="S246" s="222"/>
      <c r="T246" s="222"/>
      <c r="U246" s="222"/>
      <c r="V246" s="222"/>
      <c r="W246" s="222"/>
      <c r="X246" s="222"/>
      <c r="Y246" s="213"/>
      <c r="Z246" s="213"/>
      <c r="AA246" s="213"/>
      <c r="AB246" s="213"/>
      <c r="AC246" s="213"/>
      <c r="AD246" s="213"/>
      <c r="AE246" s="213"/>
      <c r="AF246" s="213"/>
      <c r="AG246" s="213" t="s">
        <v>285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41" t="str">
        <f>C246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6" s="213"/>
      <c r="BC246" s="213"/>
      <c r="BD246" s="213"/>
      <c r="BE246" s="213"/>
      <c r="BF246" s="213"/>
      <c r="BG246" s="213"/>
      <c r="BH246" s="213"/>
    </row>
    <row r="247" spans="1:60" outlineLevel="1" x14ac:dyDescent="0.25">
      <c r="A247" s="220"/>
      <c r="B247" s="221"/>
      <c r="C247" s="247" t="s">
        <v>829</v>
      </c>
      <c r="D247" s="242"/>
      <c r="E247" s="242"/>
      <c r="F247" s="242"/>
      <c r="G247" s="242"/>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241</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1" x14ac:dyDescent="0.25">
      <c r="A248" s="220"/>
      <c r="B248" s="221"/>
      <c r="C248" s="266" t="s">
        <v>1004</v>
      </c>
      <c r="D248" s="251"/>
      <c r="E248" s="252">
        <v>468</v>
      </c>
      <c r="F248" s="222"/>
      <c r="G248" s="222"/>
      <c r="H248" s="222"/>
      <c r="I248" s="222"/>
      <c r="J248" s="222"/>
      <c r="K248" s="222"/>
      <c r="L248" s="222"/>
      <c r="M248" s="222"/>
      <c r="N248" s="222"/>
      <c r="O248" s="222"/>
      <c r="P248" s="222"/>
      <c r="Q248" s="222"/>
      <c r="R248" s="222"/>
      <c r="S248" s="222"/>
      <c r="T248" s="222"/>
      <c r="U248" s="222"/>
      <c r="V248" s="222"/>
      <c r="W248" s="222"/>
      <c r="X248" s="222"/>
      <c r="Y248" s="213"/>
      <c r="Z248" s="213"/>
      <c r="AA248" s="213"/>
      <c r="AB248" s="213"/>
      <c r="AC248" s="213"/>
      <c r="AD248" s="213"/>
      <c r="AE248" s="213"/>
      <c r="AF248" s="213"/>
      <c r="AG248" s="213" t="s">
        <v>288</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5">
      <c r="A249" s="233">
        <v>70</v>
      </c>
      <c r="B249" s="234" t="s">
        <v>461</v>
      </c>
      <c r="C249" s="245" t="s">
        <v>462</v>
      </c>
      <c r="D249" s="235" t="s">
        <v>330</v>
      </c>
      <c r="E249" s="236">
        <v>8</v>
      </c>
      <c r="F249" s="237">
        <v>37900</v>
      </c>
      <c r="G249" s="238">
        <f>ROUND(E249*F249,2)</f>
        <v>303200</v>
      </c>
      <c r="H249" s="237">
        <v>25164.86</v>
      </c>
      <c r="I249" s="238">
        <f>ROUND(E249*H249,2)</f>
        <v>201318.88</v>
      </c>
      <c r="J249" s="237">
        <v>12735.14</v>
      </c>
      <c r="K249" s="238">
        <f>ROUND(E249*J249,2)</f>
        <v>101881.12</v>
      </c>
      <c r="L249" s="238">
        <v>21</v>
      </c>
      <c r="M249" s="238">
        <f>G249*(1+L249/100)</f>
        <v>366872</v>
      </c>
      <c r="N249" s="238">
        <v>1.0202899999999999</v>
      </c>
      <c r="O249" s="238">
        <f>ROUND(E249*N249,2)</f>
        <v>8.16</v>
      </c>
      <c r="P249" s="238">
        <v>0</v>
      </c>
      <c r="Q249" s="238">
        <f>ROUND(E249*P249,2)</f>
        <v>0</v>
      </c>
      <c r="R249" s="238" t="s">
        <v>322</v>
      </c>
      <c r="S249" s="238" t="s">
        <v>237</v>
      </c>
      <c r="T249" s="239" t="s">
        <v>282</v>
      </c>
      <c r="U249" s="222">
        <v>25.271000000000001</v>
      </c>
      <c r="V249" s="222">
        <f>ROUND(E249*U249,2)</f>
        <v>202.17</v>
      </c>
      <c r="W249" s="222"/>
      <c r="X249" s="222" t="s">
        <v>265</v>
      </c>
      <c r="Y249" s="213"/>
      <c r="Z249" s="213"/>
      <c r="AA249" s="213"/>
      <c r="AB249" s="213"/>
      <c r="AC249" s="213"/>
      <c r="AD249" s="213"/>
      <c r="AE249" s="213"/>
      <c r="AF249" s="213"/>
      <c r="AG249" s="213" t="s">
        <v>283</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x14ac:dyDescent="0.25">
      <c r="A250" s="220"/>
      <c r="B250" s="221"/>
      <c r="C250" s="265" t="s">
        <v>432</v>
      </c>
      <c r="D250" s="257"/>
      <c r="E250" s="257"/>
      <c r="F250" s="257"/>
      <c r="G250" s="257"/>
      <c r="H250" s="222"/>
      <c r="I250" s="222"/>
      <c r="J250" s="222"/>
      <c r="K250" s="222"/>
      <c r="L250" s="222"/>
      <c r="M250" s="222"/>
      <c r="N250" s="222"/>
      <c r="O250" s="222"/>
      <c r="P250" s="222"/>
      <c r="Q250" s="222"/>
      <c r="R250" s="222"/>
      <c r="S250" s="222"/>
      <c r="T250" s="222"/>
      <c r="U250" s="222"/>
      <c r="V250" s="222"/>
      <c r="W250" s="222"/>
      <c r="X250" s="222"/>
      <c r="Y250" s="213"/>
      <c r="Z250" s="213"/>
      <c r="AA250" s="213"/>
      <c r="AB250" s="213"/>
      <c r="AC250" s="213"/>
      <c r="AD250" s="213"/>
      <c r="AE250" s="213"/>
      <c r="AF250" s="213"/>
      <c r="AG250" s="213" t="s">
        <v>285</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5">
      <c r="A251" s="220"/>
      <c r="B251" s="221"/>
      <c r="C251" s="247" t="s">
        <v>991</v>
      </c>
      <c r="D251" s="242"/>
      <c r="E251" s="242"/>
      <c r="F251" s="242"/>
      <c r="G251" s="242"/>
      <c r="H251" s="222"/>
      <c r="I251" s="222"/>
      <c r="J251" s="222"/>
      <c r="K251" s="222"/>
      <c r="L251" s="222"/>
      <c r="M251" s="222"/>
      <c r="N251" s="222"/>
      <c r="O251" s="222"/>
      <c r="P251" s="222"/>
      <c r="Q251" s="222"/>
      <c r="R251" s="222"/>
      <c r="S251" s="222"/>
      <c r="T251" s="222"/>
      <c r="U251" s="222"/>
      <c r="V251" s="222"/>
      <c r="W251" s="222"/>
      <c r="X251" s="222"/>
      <c r="Y251" s="213"/>
      <c r="Z251" s="213"/>
      <c r="AA251" s="213"/>
      <c r="AB251" s="213"/>
      <c r="AC251" s="213"/>
      <c r="AD251" s="213"/>
      <c r="AE251" s="213"/>
      <c r="AF251" s="213"/>
      <c r="AG251" s="213" t="s">
        <v>241</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x14ac:dyDescent="0.25">
      <c r="A252" s="220"/>
      <c r="B252" s="221"/>
      <c r="C252" s="247" t="s">
        <v>463</v>
      </c>
      <c r="D252" s="242"/>
      <c r="E252" s="242"/>
      <c r="F252" s="242"/>
      <c r="G252" s="242"/>
      <c r="H252" s="222"/>
      <c r="I252" s="222"/>
      <c r="J252" s="222"/>
      <c r="K252" s="222"/>
      <c r="L252" s="222"/>
      <c r="M252" s="222"/>
      <c r="N252" s="222"/>
      <c r="O252" s="222"/>
      <c r="P252" s="222"/>
      <c r="Q252" s="222"/>
      <c r="R252" s="222"/>
      <c r="S252" s="222"/>
      <c r="T252" s="222"/>
      <c r="U252" s="222"/>
      <c r="V252" s="222"/>
      <c r="W252" s="222"/>
      <c r="X252" s="222"/>
      <c r="Y252" s="213"/>
      <c r="Z252" s="213"/>
      <c r="AA252" s="213"/>
      <c r="AB252" s="213"/>
      <c r="AC252" s="213"/>
      <c r="AD252" s="213"/>
      <c r="AE252" s="213"/>
      <c r="AF252" s="213"/>
      <c r="AG252" s="213" t="s">
        <v>241</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x14ac:dyDescent="0.25">
      <c r="A253" s="233">
        <v>71</v>
      </c>
      <c r="B253" s="234" t="s">
        <v>1007</v>
      </c>
      <c r="C253" s="245" t="s">
        <v>1008</v>
      </c>
      <c r="D253" s="235" t="s">
        <v>313</v>
      </c>
      <c r="E253" s="236">
        <v>468</v>
      </c>
      <c r="F253" s="237">
        <v>152</v>
      </c>
      <c r="G253" s="238">
        <f>ROUND(E253*F253,2)</f>
        <v>71136</v>
      </c>
      <c r="H253" s="237">
        <v>3</v>
      </c>
      <c r="I253" s="238">
        <f>ROUND(E253*H253,2)</f>
        <v>1404</v>
      </c>
      <c r="J253" s="237">
        <v>149</v>
      </c>
      <c r="K253" s="238">
        <f>ROUND(E253*J253,2)</f>
        <v>69732</v>
      </c>
      <c r="L253" s="238">
        <v>21</v>
      </c>
      <c r="M253" s="238">
        <f>G253*(1+L253/100)</f>
        <v>86074.559999999998</v>
      </c>
      <c r="N253" s="238">
        <v>2.5100000000000001E-3</v>
      </c>
      <c r="O253" s="238">
        <f>ROUND(E253*N253,2)</f>
        <v>1.17</v>
      </c>
      <c r="P253" s="238">
        <v>0</v>
      </c>
      <c r="Q253" s="238">
        <f>ROUND(E253*P253,2)</f>
        <v>0</v>
      </c>
      <c r="R253" s="238" t="s">
        <v>322</v>
      </c>
      <c r="S253" s="238" t="s">
        <v>237</v>
      </c>
      <c r="T253" s="239" t="s">
        <v>282</v>
      </c>
      <c r="U253" s="222">
        <v>0.30099999999999999</v>
      </c>
      <c r="V253" s="222">
        <f>ROUND(E253*U253,2)</f>
        <v>140.87</v>
      </c>
      <c r="W253" s="222"/>
      <c r="X253" s="222" t="s">
        <v>265</v>
      </c>
      <c r="Y253" s="213"/>
      <c r="Z253" s="213"/>
      <c r="AA253" s="213"/>
      <c r="AB253" s="213"/>
      <c r="AC253" s="213"/>
      <c r="AD253" s="213"/>
      <c r="AE253" s="213"/>
      <c r="AF253" s="213"/>
      <c r="AG253" s="213" t="s">
        <v>283</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1" x14ac:dyDescent="0.25">
      <c r="A254" s="220"/>
      <c r="B254" s="221"/>
      <c r="C254" s="265" t="s">
        <v>1009</v>
      </c>
      <c r="D254" s="257"/>
      <c r="E254" s="257"/>
      <c r="F254" s="257"/>
      <c r="G254" s="257"/>
      <c r="H254" s="222"/>
      <c r="I254" s="222"/>
      <c r="J254" s="222"/>
      <c r="K254" s="222"/>
      <c r="L254" s="222"/>
      <c r="M254" s="222"/>
      <c r="N254" s="222"/>
      <c r="O254" s="222"/>
      <c r="P254" s="222"/>
      <c r="Q254" s="222"/>
      <c r="R254" s="222"/>
      <c r="S254" s="222"/>
      <c r="T254" s="222"/>
      <c r="U254" s="222"/>
      <c r="V254" s="222"/>
      <c r="W254" s="222"/>
      <c r="X254" s="222"/>
      <c r="Y254" s="213"/>
      <c r="Z254" s="213"/>
      <c r="AA254" s="213"/>
      <c r="AB254" s="213"/>
      <c r="AC254" s="213"/>
      <c r="AD254" s="213"/>
      <c r="AE254" s="213"/>
      <c r="AF254" s="213"/>
      <c r="AG254" s="213" t="s">
        <v>285</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x14ac:dyDescent="0.25">
      <c r="A255" s="220"/>
      <c r="B255" s="221"/>
      <c r="C255" s="247" t="s">
        <v>829</v>
      </c>
      <c r="D255" s="242"/>
      <c r="E255" s="242"/>
      <c r="F255" s="242"/>
      <c r="G255" s="242"/>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241</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x14ac:dyDescent="0.25">
      <c r="A256" s="220"/>
      <c r="B256" s="221"/>
      <c r="C256" s="266" t="s">
        <v>1004</v>
      </c>
      <c r="D256" s="251"/>
      <c r="E256" s="252">
        <v>468</v>
      </c>
      <c r="F256" s="222"/>
      <c r="G256" s="222"/>
      <c r="H256" s="222"/>
      <c r="I256" s="222"/>
      <c r="J256" s="222"/>
      <c r="K256" s="222"/>
      <c r="L256" s="222"/>
      <c r="M256" s="222"/>
      <c r="N256" s="222"/>
      <c r="O256" s="222"/>
      <c r="P256" s="222"/>
      <c r="Q256" s="222"/>
      <c r="R256" s="222"/>
      <c r="S256" s="222"/>
      <c r="T256" s="222"/>
      <c r="U256" s="222"/>
      <c r="V256" s="222"/>
      <c r="W256" s="222"/>
      <c r="X256" s="222"/>
      <c r="Y256" s="213"/>
      <c r="Z256" s="213"/>
      <c r="AA256" s="213"/>
      <c r="AB256" s="213"/>
      <c r="AC256" s="213"/>
      <c r="AD256" s="213"/>
      <c r="AE256" s="213"/>
      <c r="AF256" s="213"/>
      <c r="AG256" s="213" t="s">
        <v>288</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x14ac:dyDescent="0.25">
      <c r="A257" s="227" t="s">
        <v>232</v>
      </c>
      <c r="B257" s="228" t="s">
        <v>151</v>
      </c>
      <c r="C257" s="244" t="s">
        <v>152</v>
      </c>
      <c r="D257" s="229"/>
      <c r="E257" s="230"/>
      <c r="F257" s="231"/>
      <c r="G257" s="231">
        <f>SUMIF(AG258:AG265,"&lt;&gt;NOR",G258:G265)</f>
        <v>235956</v>
      </c>
      <c r="H257" s="231"/>
      <c r="I257" s="231">
        <f>SUM(I258:I265)</f>
        <v>176788.5</v>
      </c>
      <c r="J257" s="231"/>
      <c r="K257" s="231">
        <f>SUM(K258:K265)</f>
        <v>59167.5</v>
      </c>
      <c r="L257" s="231"/>
      <c r="M257" s="231">
        <f>SUM(M258:M265)</f>
        <v>285506.76</v>
      </c>
      <c r="N257" s="231"/>
      <c r="O257" s="231">
        <f>SUM(O258:O265)</f>
        <v>2.86</v>
      </c>
      <c r="P257" s="231"/>
      <c r="Q257" s="231">
        <f>SUM(Q258:Q265)</f>
        <v>0</v>
      </c>
      <c r="R257" s="231"/>
      <c r="S257" s="231"/>
      <c r="T257" s="232"/>
      <c r="U257" s="226"/>
      <c r="V257" s="226">
        <f>SUM(V258:V265)</f>
        <v>150.15</v>
      </c>
      <c r="W257" s="226"/>
      <c r="X257" s="226"/>
      <c r="AG257" t="s">
        <v>233</v>
      </c>
    </row>
    <row r="258" spans="1:60" ht="20.399999999999999" outlineLevel="1" x14ac:dyDescent="0.25">
      <c r="A258" s="233">
        <v>72</v>
      </c>
      <c r="B258" s="234" t="s">
        <v>1010</v>
      </c>
      <c r="C258" s="245" t="s">
        <v>1011</v>
      </c>
      <c r="D258" s="235" t="s">
        <v>313</v>
      </c>
      <c r="E258" s="236">
        <v>1050</v>
      </c>
      <c r="F258" s="237">
        <v>116</v>
      </c>
      <c r="G258" s="238">
        <f>ROUND(E258*F258,2)</f>
        <v>121800</v>
      </c>
      <c r="H258" s="237">
        <v>59.65</v>
      </c>
      <c r="I258" s="238">
        <f>ROUND(E258*H258,2)</f>
        <v>62632.5</v>
      </c>
      <c r="J258" s="237">
        <v>56.35</v>
      </c>
      <c r="K258" s="238">
        <f>ROUND(E258*J258,2)</f>
        <v>59167.5</v>
      </c>
      <c r="L258" s="238">
        <v>21</v>
      </c>
      <c r="M258" s="238">
        <f>G258*(1+L258/100)</f>
        <v>147378</v>
      </c>
      <c r="N258" s="238">
        <v>2.3E-3</v>
      </c>
      <c r="O258" s="238">
        <f>ROUND(E258*N258,2)</f>
        <v>2.42</v>
      </c>
      <c r="P258" s="238">
        <v>0</v>
      </c>
      <c r="Q258" s="238">
        <f>ROUND(E258*P258,2)</f>
        <v>0</v>
      </c>
      <c r="R258" s="238" t="s">
        <v>1012</v>
      </c>
      <c r="S258" s="238" t="s">
        <v>237</v>
      </c>
      <c r="T258" s="239" t="s">
        <v>282</v>
      </c>
      <c r="U258" s="222">
        <v>0.14299999999999999</v>
      </c>
      <c r="V258" s="222">
        <f>ROUND(E258*U258,2)</f>
        <v>150.15</v>
      </c>
      <c r="W258" s="222"/>
      <c r="X258" s="222" t="s">
        <v>265</v>
      </c>
      <c r="Y258" s="213"/>
      <c r="Z258" s="213"/>
      <c r="AA258" s="213"/>
      <c r="AB258" s="213"/>
      <c r="AC258" s="213"/>
      <c r="AD258" s="213"/>
      <c r="AE258" s="213"/>
      <c r="AF258" s="213"/>
      <c r="AG258" s="213" t="s">
        <v>283</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5">
      <c r="A259" s="220"/>
      <c r="B259" s="221"/>
      <c r="C259" s="265" t="s">
        <v>1013</v>
      </c>
      <c r="D259" s="257"/>
      <c r="E259" s="257"/>
      <c r="F259" s="257"/>
      <c r="G259" s="257"/>
      <c r="H259" s="222"/>
      <c r="I259" s="222"/>
      <c r="J259" s="222"/>
      <c r="K259" s="222"/>
      <c r="L259" s="222"/>
      <c r="M259" s="222"/>
      <c r="N259" s="222"/>
      <c r="O259" s="222"/>
      <c r="P259" s="222"/>
      <c r="Q259" s="222"/>
      <c r="R259" s="222"/>
      <c r="S259" s="222"/>
      <c r="T259" s="222"/>
      <c r="U259" s="222"/>
      <c r="V259" s="222"/>
      <c r="W259" s="222"/>
      <c r="X259" s="222"/>
      <c r="Y259" s="213"/>
      <c r="Z259" s="213"/>
      <c r="AA259" s="213"/>
      <c r="AB259" s="213"/>
      <c r="AC259" s="213"/>
      <c r="AD259" s="213"/>
      <c r="AE259" s="213"/>
      <c r="AF259" s="213"/>
      <c r="AG259" s="213" t="s">
        <v>285</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41" t="str">
        <f>C259</f>
        <v>v rovině nebo ve svahu, s přesahem jednotlivých pásů 150 mm, s uchycením v terénu sponami z betonářské oceli</v>
      </c>
      <c r="BB259" s="213"/>
      <c r="BC259" s="213"/>
      <c r="BD259" s="213"/>
      <c r="BE259" s="213"/>
      <c r="BF259" s="213"/>
      <c r="BG259" s="213"/>
      <c r="BH259" s="213"/>
    </row>
    <row r="260" spans="1:60" outlineLevel="1" x14ac:dyDescent="0.25">
      <c r="A260" s="220"/>
      <c r="B260" s="221"/>
      <c r="C260" s="247" t="s">
        <v>829</v>
      </c>
      <c r="D260" s="242"/>
      <c r="E260" s="242"/>
      <c r="F260" s="242"/>
      <c r="G260" s="242"/>
      <c r="H260" s="222"/>
      <c r="I260" s="222"/>
      <c r="J260" s="222"/>
      <c r="K260" s="222"/>
      <c r="L260" s="222"/>
      <c r="M260" s="222"/>
      <c r="N260" s="222"/>
      <c r="O260" s="222"/>
      <c r="P260" s="222"/>
      <c r="Q260" s="222"/>
      <c r="R260" s="222"/>
      <c r="S260" s="222"/>
      <c r="T260" s="222"/>
      <c r="U260" s="222"/>
      <c r="V260" s="222"/>
      <c r="W260" s="222"/>
      <c r="X260" s="222"/>
      <c r="Y260" s="213"/>
      <c r="Z260" s="213"/>
      <c r="AA260" s="213"/>
      <c r="AB260" s="213"/>
      <c r="AC260" s="213"/>
      <c r="AD260" s="213"/>
      <c r="AE260" s="213"/>
      <c r="AF260" s="213"/>
      <c r="AG260" s="213" t="s">
        <v>241</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5">
      <c r="A261" s="220"/>
      <c r="B261" s="221"/>
      <c r="C261" s="247" t="s">
        <v>1014</v>
      </c>
      <c r="D261" s="242"/>
      <c r="E261" s="242"/>
      <c r="F261" s="242"/>
      <c r="G261" s="242"/>
      <c r="H261" s="222"/>
      <c r="I261" s="222"/>
      <c r="J261" s="222"/>
      <c r="K261" s="222"/>
      <c r="L261" s="222"/>
      <c r="M261" s="222"/>
      <c r="N261" s="222"/>
      <c r="O261" s="222"/>
      <c r="P261" s="222"/>
      <c r="Q261" s="222"/>
      <c r="R261" s="222"/>
      <c r="S261" s="222"/>
      <c r="T261" s="222"/>
      <c r="U261" s="222"/>
      <c r="V261" s="222"/>
      <c r="W261" s="222"/>
      <c r="X261" s="222"/>
      <c r="Y261" s="213"/>
      <c r="Z261" s="213"/>
      <c r="AA261" s="213"/>
      <c r="AB261" s="213"/>
      <c r="AC261" s="213"/>
      <c r="AD261" s="213"/>
      <c r="AE261" s="213"/>
      <c r="AF261" s="213"/>
      <c r="AG261" s="213" t="s">
        <v>241</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5">
      <c r="A262" s="220"/>
      <c r="B262" s="221"/>
      <c r="C262" s="266" t="s">
        <v>864</v>
      </c>
      <c r="D262" s="251"/>
      <c r="E262" s="252">
        <v>1050</v>
      </c>
      <c r="F262" s="222"/>
      <c r="G262" s="222"/>
      <c r="H262" s="222"/>
      <c r="I262" s="222"/>
      <c r="J262" s="222"/>
      <c r="K262" s="222"/>
      <c r="L262" s="222"/>
      <c r="M262" s="222"/>
      <c r="N262" s="222"/>
      <c r="O262" s="222"/>
      <c r="P262" s="222"/>
      <c r="Q262" s="222"/>
      <c r="R262" s="222"/>
      <c r="S262" s="222"/>
      <c r="T262" s="222"/>
      <c r="U262" s="222"/>
      <c r="V262" s="222"/>
      <c r="W262" s="222"/>
      <c r="X262" s="222"/>
      <c r="Y262" s="213"/>
      <c r="Z262" s="213"/>
      <c r="AA262" s="213"/>
      <c r="AB262" s="213"/>
      <c r="AC262" s="213"/>
      <c r="AD262" s="213"/>
      <c r="AE262" s="213"/>
      <c r="AF262" s="213"/>
      <c r="AG262" s="213" t="s">
        <v>288</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x14ac:dyDescent="0.25">
      <c r="A263" s="233">
        <v>73</v>
      </c>
      <c r="B263" s="234" t="s">
        <v>1015</v>
      </c>
      <c r="C263" s="245" t="s">
        <v>1016</v>
      </c>
      <c r="D263" s="235" t="s">
        <v>313</v>
      </c>
      <c r="E263" s="236">
        <v>1260</v>
      </c>
      <c r="F263" s="237">
        <v>90.6</v>
      </c>
      <c r="G263" s="238">
        <f>ROUND(E263*F263,2)</f>
        <v>114156</v>
      </c>
      <c r="H263" s="237">
        <v>90.6</v>
      </c>
      <c r="I263" s="238">
        <f>ROUND(E263*H263,2)</f>
        <v>114156</v>
      </c>
      <c r="J263" s="237">
        <v>0</v>
      </c>
      <c r="K263" s="238">
        <f>ROUND(E263*J263,2)</f>
        <v>0</v>
      </c>
      <c r="L263" s="238">
        <v>21</v>
      </c>
      <c r="M263" s="238">
        <f>G263*(1+L263/100)</f>
        <v>138128.76</v>
      </c>
      <c r="N263" s="238">
        <v>3.5E-4</v>
      </c>
      <c r="O263" s="238">
        <f>ROUND(E263*N263,2)</f>
        <v>0.44</v>
      </c>
      <c r="P263" s="238">
        <v>0</v>
      </c>
      <c r="Q263" s="238">
        <f>ROUND(E263*P263,2)</f>
        <v>0</v>
      </c>
      <c r="R263" s="238" t="s">
        <v>407</v>
      </c>
      <c r="S263" s="238" t="s">
        <v>237</v>
      </c>
      <c r="T263" s="239" t="s">
        <v>282</v>
      </c>
      <c r="U263" s="222">
        <v>0</v>
      </c>
      <c r="V263" s="222">
        <f>ROUND(E263*U263,2)</f>
        <v>0</v>
      </c>
      <c r="W263" s="222"/>
      <c r="X263" s="222" t="s">
        <v>376</v>
      </c>
      <c r="Y263" s="213"/>
      <c r="Z263" s="213"/>
      <c r="AA263" s="213"/>
      <c r="AB263" s="213"/>
      <c r="AC263" s="213"/>
      <c r="AD263" s="213"/>
      <c r="AE263" s="213"/>
      <c r="AF263" s="213"/>
      <c r="AG263" s="213" t="s">
        <v>377</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5">
      <c r="A264" s="220"/>
      <c r="B264" s="221"/>
      <c r="C264" s="246" t="s">
        <v>829</v>
      </c>
      <c r="D264" s="240"/>
      <c r="E264" s="240"/>
      <c r="F264" s="240"/>
      <c r="G264" s="240"/>
      <c r="H264" s="222"/>
      <c r="I264" s="222"/>
      <c r="J264" s="222"/>
      <c r="K264" s="222"/>
      <c r="L264" s="222"/>
      <c r="M264" s="222"/>
      <c r="N264" s="222"/>
      <c r="O264" s="222"/>
      <c r="P264" s="222"/>
      <c r="Q264" s="222"/>
      <c r="R264" s="222"/>
      <c r="S264" s="222"/>
      <c r="T264" s="222"/>
      <c r="U264" s="222"/>
      <c r="V264" s="222"/>
      <c r="W264" s="222"/>
      <c r="X264" s="222"/>
      <c r="Y264" s="213"/>
      <c r="Z264" s="213"/>
      <c r="AA264" s="213"/>
      <c r="AB264" s="213"/>
      <c r="AC264" s="213"/>
      <c r="AD264" s="213"/>
      <c r="AE264" s="213"/>
      <c r="AF264" s="213"/>
      <c r="AG264" s="213" t="s">
        <v>241</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5">
      <c r="A265" s="220"/>
      <c r="B265" s="221"/>
      <c r="C265" s="266" t="s">
        <v>1017</v>
      </c>
      <c r="D265" s="251"/>
      <c r="E265" s="252">
        <v>1260</v>
      </c>
      <c r="F265" s="222"/>
      <c r="G265" s="222"/>
      <c r="H265" s="222"/>
      <c r="I265" s="222"/>
      <c r="J265" s="222"/>
      <c r="K265" s="222"/>
      <c r="L265" s="222"/>
      <c r="M265" s="222"/>
      <c r="N265" s="222"/>
      <c r="O265" s="222"/>
      <c r="P265" s="222"/>
      <c r="Q265" s="222"/>
      <c r="R265" s="222"/>
      <c r="S265" s="222"/>
      <c r="T265" s="222"/>
      <c r="U265" s="222"/>
      <c r="V265" s="222"/>
      <c r="W265" s="222"/>
      <c r="X265" s="222"/>
      <c r="Y265" s="213"/>
      <c r="Z265" s="213"/>
      <c r="AA265" s="213"/>
      <c r="AB265" s="213"/>
      <c r="AC265" s="213"/>
      <c r="AD265" s="213"/>
      <c r="AE265" s="213"/>
      <c r="AF265" s="213"/>
      <c r="AG265" s="213" t="s">
        <v>288</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x14ac:dyDescent="0.25">
      <c r="A266" s="227" t="s">
        <v>232</v>
      </c>
      <c r="B266" s="228" t="s">
        <v>153</v>
      </c>
      <c r="C266" s="244" t="s">
        <v>154</v>
      </c>
      <c r="D266" s="229"/>
      <c r="E266" s="230"/>
      <c r="F266" s="231"/>
      <c r="G266" s="231">
        <f>SUMIF(AG267:AG342,"&lt;&gt;NOR",G267:G342)</f>
        <v>3863275.1500000004</v>
      </c>
      <c r="H266" s="231"/>
      <c r="I266" s="231">
        <f>SUM(I267:I342)</f>
        <v>3026004.06</v>
      </c>
      <c r="J266" s="231"/>
      <c r="K266" s="231">
        <f>SUM(K267:K342)</f>
        <v>837271.09</v>
      </c>
      <c r="L266" s="231"/>
      <c r="M266" s="231">
        <f>SUM(M267:M342)</f>
        <v>4674562.9314999999</v>
      </c>
      <c r="N266" s="231"/>
      <c r="O266" s="231">
        <f>SUM(O267:O342)</f>
        <v>3482.7700000000009</v>
      </c>
      <c r="P266" s="231"/>
      <c r="Q266" s="231">
        <f>SUM(Q267:Q342)</f>
        <v>0</v>
      </c>
      <c r="R266" s="231"/>
      <c r="S266" s="231"/>
      <c r="T266" s="232"/>
      <c r="U266" s="226"/>
      <c r="V266" s="226">
        <f>SUM(V267:V342)</f>
        <v>978.7700000000001</v>
      </c>
      <c r="W266" s="226"/>
      <c r="X266" s="226"/>
      <c r="AG266" t="s">
        <v>233</v>
      </c>
    </row>
    <row r="267" spans="1:60" outlineLevel="1" x14ac:dyDescent="0.25">
      <c r="A267" s="233">
        <v>74</v>
      </c>
      <c r="B267" s="234" t="s">
        <v>1018</v>
      </c>
      <c r="C267" s="245" t="s">
        <v>1019</v>
      </c>
      <c r="D267" s="235" t="s">
        <v>313</v>
      </c>
      <c r="E267" s="236">
        <v>2770</v>
      </c>
      <c r="F267" s="237">
        <v>113.5</v>
      </c>
      <c r="G267" s="238">
        <f>ROUND(E267*F267,2)</f>
        <v>314395</v>
      </c>
      <c r="H267" s="237">
        <v>52.94</v>
      </c>
      <c r="I267" s="238">
        <f>ROUND(E267*H267,2)</f>
        <v>146643.79999999999</v>
      </c>
      <c r="J267" s="237">
        <v>60.56</v>
      </c>
      <c r="K267" s="238">
        <f>ROUND(E267*J267,2)</f>
        <v>167751.20000000001</v>
      </c>
      <c r="L267" s="238">
        <v>21</v>
      </c>
      <c r="M267" s="238">
        <f>G267*(1+L267/100)</f>
        <v>380417.95</v>
      </c>
      <c r="N267" s="238">
        <v>1.77E-2</v>
      </c>
      <c r="O267" s="238">
        <f>ROUND(E267*N267,2)</f>
        <v>49.03</v>
      </c>
      <c r="P267" s="238">
        <v>0</v>
      </c>
      <c r="Q267" s="238">
        <f>ROUND(E267*P267,2)</f>
        <v>0</v>
      </c>
      <c r="R267" s="238" t="s">
        <v>539</v>
      </c>
      <c r="S267" s="238" t="s">
        <v>237</v>
      </c>
      <c r="T267" s="239" t="s">
        <v>282</v>
      </c>
      <c r="U267" s="222">
        <v>2.6200000000000001E-2</v>
      </c>
      <c r="V267" s="222">
        <f>ROUND(E267*U267,2)</f>
        <v>72.569999999999993</v>
      </c>
      <c r="W267" s="222"/>
      <c r="X267" s="222" t="s">
        <v>265</v>
      </c>
      <c r="Y267" s="213"/>
      <c r="Z267" s="213"/>
      <c r="AA267" s="213"/>
      <c r="AB267" s="213"/>
      <c r="AC267" s="213"/>
      <c r="AD267" s="213"/>
      <c r="AE267" s="213"/>
      <c r="AF267" s="213"/>
      <c r="AG267" s="213" t="s">
        <v>283</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x14ac:dyDescent="0.25">
      <c r="A268" s="220"/>
      <c r="B268" s="221"/>
      <c r="C268" s="265" t="s">
        <v>1020</v>
      </c>
      <c r="D268" s="257"/>
      <c r="E268" s="257"/>
      <c r="F268" s="257"/>
      <c r="G268" s="257"/>
      <c r="H268" s="222"/>
      <c r="I268" s="222"/>
      <c r="J268" s="222"/>
      <c r="K268" s="222"/>
      <c r="L268" s="222"/>
      <c r="M268" s="222"/>
      <c r="N268" s="222"/>
      <c r="O268" s="222"/>
      <c r="P268" s="222"/>
      <c r="Q268" s="222"/>
      <c r="R268" s="222"/>
      <c r="S268" s="222"/>
      <c r="T268" s="222"/>
      <c r="U268" s="222"/>
      <c r="V268" s="222"/>
      <c r="W268" s="222"/>
      <c r="X268" s="222"/>
      <c r="Y268" s="213"/>
      <c r="Z268" s="213"/>
      <c r="AA268" s="213"/>
      <c r="AB268" s="213"/>
      <c r="AC268" s="213"/>
      <c r="AD268" s="213"/>
      <c r="AE268" s="213"/>
      <c r="AF268" s="213"/>
      <c r="AG268" s="213" t="s">
        <v>285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41" t="str">
        <f>C268</f>
        <v>bez přidání vylepšovacího materiálu, s rozprostřením, promísením, vlhčením, zhutněním, ošetřením vodou, popř. s rozrytím</v>
      </c>
      <c r="BB268" s="213"/>
      <c r="BC268" s="213"/>
      <c r="BD268" s="213"/>
      <c r="BE268" s="213"/>
      <c r="BF268" s="213"/>
      <c r="BG268" s="213"/>
      <c r="BH268" s="213"/>
    </row>
    <row r="269" spans="1:60" outlineLevel="1" x14ac:dyDescent="0.25">
      <c r="A269" s="220"/>
      <c r="B269" s="221"/>
      <c r="C269" s="247" t="s">
        <v>829</v>
      </c>
      <c r="D269" s="242"/>
      <c r="E269" s="242"/>
      <c r="F269" s="242"/>
      <c r="G269" s="242"/>
      <c r="H269" s="222"/>
      <c r="I269" s="222"/>
      <c r="J269" s="222"/>
      <c r="K269" s="222"/>
      <c r="L269" s="222"/>
      <c r="M269" s="222"/>
      <c r="N269" s="222"/>
      <c r="O269" s="222"/>
      <c r="P269" s="222"/>
      <c r="Q269" s="222"/>
      <c r="R269" s="222"/>
      <c r="S269" s="222"/>
      <c r="T269" s="222"/>
      <c r="U269" s="222"/>
      <c r="V269" s="222"/>
      <c r="W269" s="222"/>
      <c r="X269" s="222"/>
      <c r="Y269" s="213"/>
      <c r="Z269" s="213"/>
      <c r="AA269" s="213"/>
      <c r="AB269" s="213"/>
      <c r="AC269" s="213"/>
      <c r="AD269" s="213"/>
      <c r="AE269" s="213"/>
      <c r="AF269" s="213"/>
      <c r="AG269" s="213" t="s">
        <v>241</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x14ac:dyDescent="0.25">
      <c r="A270" s="220"/>
      <c r="B270" s="221"/>
      <c r="C270" s="247" t="s">
        <v>1021</v>
      </c>
      <c r="D270" s="242"/>
      <c r="E270" s="242"/>
      <c r="F270" s="242"/>
      <c r="G270" s="242"/>
      <c r="H270" s="222"/>
      <c r="I270" s="222"/>
      <c r="J270" s="222"/>
      <c r="K270" s="222"/>
      <c r="L270" s="222"/>
      <c r="M270" s="222"/>
      <c r="N270" s="222"/>
      <c r="O270" s="222"/>
      <c r="P270" s="222"/>
      <c r="Q270" s="222"/>
      <c r="R270" s="222"/>
      <c r="S270" s="222"/>
      <c r="T270" s="222"/>
      <c r="U270" s="222"/>
      <c r="V270" s="222"/>
      <c r="W270" s="222"/>
      <c r="X270" s="222"/>
      <c r="Y270" s="213"/>
      <c r="Z270" s="213"/>
      <c r="AA270" s="213"/>
      <c r="AB270" s="213"/>
      <c r="AC270" s="213"/>
      <c r="AD270" s="213"/>
      <c r="AE270" s="213"/>
      <c r="AF270" s="213"/>
      <c r="AG270" s="213" t="s">
        <v>241</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x14ac:dyDescent="0.25">
      <c r="A271" s="220"/>
      <c r="B271" s="221"/>
      <c r="C271" s="266" t="s">
        <v>867</v>
      </c>
      <c r="D271" s="251"/>
      <c r="E271" s="252">
        <v>1610</v>
      </c>
      <c r="F271" s="222"/>
      <c r="G271" s="222"/>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288</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x14ac:dyDescent="0.25">
      <c r="A272" s="220"/>
      <c r="B272" s="221"/>
      <c r="C272" s="266" t="s">
        <v>869</v>
      </c>
      <c r="D272" s="251"/>
      <c r="E272" s="252">
        <v>860</v>
      </c>
      <c r="F272" s="222"/>
      <c r="G272" s="222"/>
      <c r="H272" s="222"/>
      <c r="I272" s="222"/>
      <c r="J272" s="222"/>
      <c r="K272" s="222"/>
      <c r="L272" s="222"/>
      <c r="M272" s="222"/>
      <c r="N272" s="222"/>
      <c r="O272" s="222"/>
      <c r="P272" s="222"/>
      <c r="Q272" s="222"/>
      <c r="R272" s="222"/>
      <c r="S272" s="222"/>
      <c r="T272" s="222"/>
      <c r="U272" s="222"/>
      <c r="V272" s="222"/>
      <c r="W272" s="222"/>
      <c r="X272" s="222"/>
      <c r="Y272" s="213"/>
      <c r="Z272" s="213"/>
      <c r="AA272" s="213"/>
      <c r="AB272" s="213"/>
      <c r="AC272" s="213"/>
      <c r="AD272" s="213"/>
      <c r="AE272" s="213"/>
      <c r="AF272" s="213"/>
      <c r="AG272" s="213" t="s">
        <v>288</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5">
      <c r="A273" s="220"/>
      <c r="B273" s="221"/>
      <c r="C273" s="266" t="s">
        <v>1022</v>
      </c>
      <c r="D273" s="251"/>
      <c r="E273" s="252">
        <v>300</v>
      </c>
      <c r="F273" s="222"/>
      <c r="G273" s="222"/>
      <c r="H273" s="222"/>
      <c r="I273" s="222"/>
      <c r="J273" s="222"/>
      <c r="K273" s="222"/>
      <c r="L273" s="222"/>
      <c r="M273" s="222"/>
      <c r="N273" s="222"/>
      <c r="O273" s="222"/>
      <c r="P273" s="222"/>
      <c r="Q273" s="222"/>
      <c r="R273" s="222"/>
      <c r="S273" s="222"/>
      <c r="T273" s="222"/>
      <c r="U273" s="222"/>
      <c r="V273" s="222"/>
      <c r="W273" s="222"/>
      <c r="X273" s="222"/>
      <c r="Y273" s="213"/>
      <c r="Z273" s="213"/>
      <c r="AA273" s="213"/>
      <c r="AB273" s="213"/>
      <c r="AC273" s="213"/>
      <c r="AD273" s="213"/>
      <c r="AE273" s="213"/>
      <c r="AF273" s="213"/>
      <c r="AG273" s="213" t="s">
        <v>288</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ht="20.399999999999999" outlineLevel="1" x14ac:dyDescent="0.25">
      <c r="A274" s="233">
        <v>75</v>
      </c>
      <c r="B274" s="234" t="s">
        <v>1023</v>
      </c>
      <c r="C274" s="245" t="s">
        <v>1024</v>
      </c>
      <c r="D274" s="235" t="s">
        <v>313</v>
      </c>
      <c r="E274" s="236">
        <v>173</v>
      </c>
      <c r="F274" s="237">
        <v>143.5</v>
      </c>
      <c r="G274" s="238">
        <f>ROUND(E274*F274,2)</f>
        <v>24825.5</v>
      </c>
      <c r="H274" s="237">
        <v>121.97</v>
      </c>
      <c r="I274" s="238">
        <f>ROUND(E274*H274,2)</f>
        <v>21100.81</v>
      </c>
      <c r="J274" s="237">
        <v>21.53</v>
      </c>
      <c r="K274" s="238">
        <f>ROUND(E274*J274,2)</f>
        <v>3724.69</v>
      </c>
      <c r="L274" s="238">
        <v>21</v>
      </c>
      <c r="M274" s="238">
        <f>G274*(1+L274/100)</f>
        <v>30038.855</v>
      </c>
      <c r="N274" s="238">
        <v>0.28799999999999998</v>
      </c>
      <c r="O274" s="238">
        <f>ROUND(E274*N274,2)</f>
        <v>49.82</v>
      </c>
      <c r="P274" s="238">
        <v>0</v>
      </c>
      <c r="Q274" s="238">
        <f>ROUND(E274*P274,2)</f>
        <v>0</v>
      </c>
      <c r="R274" s="238" t="s">
        <v>539</v>
      </c>
      <c r="S274" s="238" t="s">
        <v>237</v>
      </c>
      <c r="T274" s="239" t="s">
        <v>282</v>
      </c>
      <c r="U274" s="222">
        <v>2.3E-2</v>
      </c>
      <c r="V274" s="222">
        <f>ROUND(E274*U274,2)</f>
        <v>3.98</v>
      </c>
      <c r="W274" s="222"/>
      <c r="X274" s="222" t="s">
        <v>265</v>
      </c>
      <c r="Y274" s="213"/>
      <c r="Z274" s="213"/>
      <c r="AA274" s="213"/>
      <c r="AB274" s="213"/>
      <c r="AC274" s="213"/>
      <c r="AD274" s="213"/>
      <c r="AE274" s="213"/>
      <c r="AF274" s="213"/>
      <c r="AG274" s="213" t="s">
        <v>283</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x14ac:dyDescent="0.25">
      <c r="A275" s="220"/>
      <c r="B275" s="221"/>
      <c r="C275" s="246" t="s">
        <v>1025</v>
      </c>
      <c r="D275" s="240"/>
      <c r="E275" s="240"/>
      <c r="F275" s="240"/>
      <c r="G275" s="240"/>
      <c r="H275" s="222"/>
      <c r="I275" s="222"/>
      <c r="J275" s="222"/>
      <c r="K275" s="222"/>
      <c r="L275" s="222"/>
      <c r="M275" s="222"/>
      <c r="N275" s="222"/>
      <c r="O275" s="222"/>
      <c r="P275" s="222"/>
      <c r="Q275" s="222"/>
      <c r="R275" s="222"/>
      <c r="S275" s="222"/>
      <c r="T275" s="222"/>
      <c r="U275" s="222"/>
      <c r="V275" s="222"/>
      <c r="W275" s="222"/>
      <c r="X275" s="222"/>
      <c r="Y275" s="213"/>
      <c r="Z275" s="213"/>
      <c r="AA275" s="213"/>
      <c r="AB275" s="213"/>
      <c r="AC275" s="213"/>
      <c r="AD275" s="213"/>
      <c r="AE275" s="213"/>
      <c r="AF275" s="213"/>
      <c r="AG275" s="213" t="s">
        <v>241</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5">
      <c r="A276" s="220"/>
      <c r="B276" s="221"/>
      <c r="C276" s="267" t="s">
        <v>331</v>
      </c>
      <c r="D276" s="253"/>
      <c r="E276" s="254"/>
      <c r="F276" s="222"/>
      <c r="G276" s="222"/>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288</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x14ac:dyDescent="0.25">
      <c r="A277" s="220"/>
      <c r="B277" s="221"/>
      <c r="C277" s="268" t="s">
        <v>1026</v>
      </c>
      <c r="D277" s="253"/>
      <c r="E277" s="254">
        <v>130</v>
      </c>
      <c r="F277" s="222"/>
      <c r="G277" s="22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288</v>
      </c>
      <c r="AH277" s="213">
        <v>2</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5">
      <c r="A278" s="220"/>
      <c r="B278" s="221"/>
      <c r="C278" s="268" t="s">
        <v>1027</v>
      </c>
      <c r="D278" s="253"/>
      <c r="E278" s="254">
        <v>36</v>
      </c>
      <c r="F278" s="222"/>
      <c r="G278" s="222"/>
      <c r="H278" s="222"/>
      <c r="I278" s="222"/>
      <c r="J278" s="222"/>
      <c r="K278" s="222"/>
      <c r="L278" s="222"/>
      <c r="M278" s="222"/>
      <c r="N278" s="222"/>
      <c r="O278" s="222"/>
      <c r="P278" s="222"/>
      <c r="Q278" s="222"/>
      <c r="R278" s="222"/>
      <c r="S278" s="222"/>
      <c r="T278" s="222"/>
      <c r="U278" s="222"/>
      <c r="V278" s="222"/>
      <c r="W278" s="222"/>
      <c r="X278" s="222"/>
      <c r="Y278" s="213"/>
      <c r="Z278" s="213"/>
      <c r="AA278" s="213"/>
      <c r="AB278" s="213"/>
      <c r="AC278" s="213"/>
      <c r="AD278" s="213"/>
      <c r="AE278" s="213"/>
      <c r="AF278" s="213"/>
      <c r="AG278" s="213" t="s">
        <v>288</v>
      </c>
      <c r="AH278" s="213">
        <v>2</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x14ac:dyDescent="0.25">
      <c r="A279" s="220"/>
      <c r="B279" s="221"/>
      <c r="C279" s="268" t="s">
        <v>1028</v>
      </c>
      <c r="D279" s="253"/>
      <c r="E279" s="254">
        <v>10</v>
      </c>
      <c r="F279" s="222"/>
      <c r="G279" s="222"/>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288</v>
      </c>
      <c r="AH279" s="213">
        <v>2</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x14ac:dyDescent="0.25">
      <c r="A280" s="220"/>
      <c r="B280" s="221"/>
      <c r="C280" s="268" t="s">
        <v>1029</v>
      </c>
      <c r="D280" s="253"/>
      <c r="E280" s="254">
        <v>180</v>
      </c>
      <c r="F280" s="222"/>
      <c r="G280" s="222"/>
      <c r="H280" s="222"/>
      <c r="I280" s="222"/>
      <c r="J280" s="222"/>
      <c r="K280" s="222"/>
      <c r="L280" s="222"/>
      <c r="M280" s="222"/>
      <c r="N280" s="222"/>
      <c r="O280" s="222"/>
      <c r="P280" s="222"/>
      <c r="Q280" s="222"/>
      <c r="R280" s="222"/>
      <c r="S280" s="222"/>
      <c r="T280" s="222"/>
      <c r="U280" s="222"/>
      <c r="V280" s="222"/>
      <c r="W280" s="222"/>
      <c r="X280" s="222"/>
      <c r="Y280" s="213"/>
      <c r="Z280" s="213"/>
      <c r="AA280" s="213"/>
      <c r="AB280" s="213"/>
      <c r="AC280" s="213"/>
      <c r="AD280" s="213"/>
      <c r="AE280" s="213"/>
      <c r="AF280" s="213"/>
      <c r="AG280" s="213" t="s">
        <v>288</v>
      </c>
      <c r="AH280" s="213">
        <v>2</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x14ac:dyDescent="0.25">
      <c r="A281" s="220"/>
      <c r="B281" s="221"/>
      <c r="C281" s="268" t="s">
        <v>1030</v>
      </c>
      <c r="D281" s="253"/>
      <c r="E281" s="254">
        <v>4</v>
      </c>
      <c r="F281" s="222"/>
      <c r="G281" s="222"/>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288</v>
      </c>
      <c r="AH281" s="213">
        <v>2</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1" x14ac:dyDescent="0.25">
      <c r="A282" s="220"/>
      <c r="B282" s="221"/>
      <c r="C282" s="267" t="s">
        <v>337</v>
      </c>
      <c r="D282" s="253"/>
      <c r="E282" s="254"/>
      <c r="F282" s="222"/>
      <c r="G282" s="222"/>
      <c r="H282" s="222"/>
      <c r="I282" s="222"/>
      <c r="J282" s="222"/>
      <c r="K282" s="222"/>
      <c r="L282" s="222"/>
      <c r="M282" s="222"/>
      <c r="N282" s="222"/>
      <c r="O282" s="222"/>
      <c r="P282" s="222"/>
      <c r="Q282" s="222"/>
      <c r="R282" s="222"/>
      <c r="S282" s="222"/>
      <c r="T282" s="222"/>
      <c r="U282" s="222"/>
      <c r="V282" s="222"/>
      <c r="W282" s="222"/>
      <c r="X282" s="222"/>
      <c r="Y282" s="213"/>
      <c r="Z282" s="213"/>
      <c r="AA282" s="213"/>
      <c r="AB282" s="213"/>
      <c r="AC282" s="213"/>
      <c r="AD282" s="213"/>
      <c r="AE282" s="213"/>
      <c r="AF282" s="213"/>
      <c r="AG282" s="213" t="s">
        <v>288</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1" x14ac:dyDescent="0.25">
      <c r="A283" s="220"/>
      <c r="B283" s="221"/>
      <c r="C283" s="275" t="s">
        <v>1031</v>
      </c>
      <c r="D283" s="273"/>
      <c r="E283" s="274"/>
      <c r="F283" s="222"/>
      <c r="G283" s="222"/>
      <c r="H283" s="222"/>
      <c r="I283" s="222"/>
      <c r="J283" s="222"/>
      <c r="K283" s="222"/>
      <c r="L283" s="222"/>
      <c r="M283" s="222"/>
      <c r="N283" s="222"/>
      <c r="O283" s="222"/>
      <c r="P283" s="222"/>
      <c r="Q283" s="222"/>
      <c r="R283" s="222"/>
      <c r="S283" s="222"/>
      <c r="T283" s="222"/>
      <c r="U283" s="222"/>
      <c r="V283" s="222"/>
      <c r="W283" s="222"/>
      <c r="X283" s="222"/>
      <c r="Y283" s="213"/>
      <c r="Z283" s="213"/>
      <c r="AA283" s="213"/>
      <c r="AB283" s="213"/>
      <c r="AC283" s="213"/>
      <c r="AD283" s="213"/>
      <c r="AE283" s="213"/>
      <c r="AF283" s="213"/>
      <c r="AG283" s="213" t="s">
        <v>288</v>
      </c>
      <c r="AH283" s="213">
        <v>1</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x14ac:dyDescent="0.25">
      <c r="A284" s="220"/>
      <c r="B284" s="221"/>
      <c r="C284" s="266" t="s">
        <v>871</v>
      </c>
      <c r="D284" s="251"/>
      <c r="E284" s="252">
        <v>104</v>
      </c>
      <c r="F284" s="222"/>
      <c r="G284" s="22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288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5">
      <c r="A285" s="220"/>
      <c r="B285" s="221"/>
      <c r="C285" s="266" t="s">
        <v>872</v>
      </c>
      <c r="D285" s="251"/>
      <c r="E285" s="252">
        <v>69</v>
      </c>
      <c r="F285" s="222"/>
      <c r="G285" s="222"/>
      <c r="H285" s="222"/>
      <c r="I285" s="222"/>
      <c r="J285" s="222"/>
      <c r="K285" s="222"/>
      <c r="L285" s="222"/>
      <c r="M285" s="222"/>
      <c r="N285" s="222"/>
      <c r="O285" s="222"/>
      <c r="P285" s="222"/>
      <c r="Q285" s="222"/>
      <c r="R285" s="222"/>
      <c r="S285" s="222"/>
      <c r="T285" s="222"/>
      <c r="U285" s="222"/>
      <c r="V285" s="222"/>
      <c r="W285" s="222"/>
      <c r="X285" s="222"/>
      <c r="Y285" s="213"/>
      <c r="Z285" s="213"/>
      <c r="AA285" s="213"/>
      <c r="AB285" s="213"/>
      <c r="AC285" s="213"/>
      <c r="AD285" s="213"/>
      <c r="AE285" s="213"/>
      <c r="AF285" s="213"/>
      <c r="AG285" s="213" t="s">
        <v>288</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ht="20.399999999999999" outlineLevel="1" x14ac:dyDescent="0.25">
      <c r="A286" s="233">
        <v>76</v>
      </c>
      <c r="B286" s="234" t="s">
        <v>1032</v>
      </c>
      <c r="C286" s="245" t="s">
        <v>1033</v>
      </c>
      <c r="D286" s="235" t="s">
        <v>313</v>
      </c>
      <c r="E286" s="236">
        <v>860</v>
      </c>
      <c r="F286" s="237">
        <v>185.5</v>
      </c>
      <c r="G286" s="238">
        <f>ROUND(E286*F286,2)</f>
        <v>159530</v>
      </c>
      <c r="H286" s="237">
        <v>160.13999999999999</v>
      </c>
      <c r="I286" s="238">
        <f>ROUND(E286*H286,2)</f>
        <v>137720.4</v>
      </c>
      <c r="J286" s="237">
        <v>25.36</v>
      </c>
      <c r="K286" s="238">
        <f>ROUND(E286*J286,2)</f>
        <v>21809.599999999999</v>
      </c>
      <c r="L286" s="238">
        <v>21</v>
      </c>
      <c r="M286" s="238">
        <f>G286*(1+L286/100)</f>
        <v>193031.3</v>
      </c>
      <c r="N286" s="238">
        <v>0.378</v>
      </c>
      <c r="O286" s="238">
        <f>ROUND(E286*N286,2)</f>
        <v>325.08</v>
      </c>
      <c r="P286" s="238">
        <v>0</v>
      </c>
      <c r="Q286" s="238">
        <f>ROUND(E286*P286,2)</f>
        <v>0</v>
      </c>
      <c r="R286" s="238" t="s">
        <v>539</v>
      </c>
      <c r="S286" s="238" t="s">
        <v>237</v>
      </c>
      <c r="T286" s="239" t="s">
        <v>282</v>
      </c>
      <c r="U286" s="222">
        <v>2.5999999999999999E-2</v>
      </c>
      <c r="V286" s="222">
        <f>ROUND(E286*U286,2)</f>
        <v>22.36</v>
      </c>
      <c r="W286" s="222"/>
      <c r="X286" s="222" t="s">
        <v>265</v>
      </c>
      <c r="Y286" s="213"/>
      <c r="Z286" s="213"/>
      <c r="AA286" s="213"/>
      <c r="AB286" s="213"/>
      <c r="AC286" s="213"/>
      <c r="AD286" s="213"/>
      <c r="AE286" s="213"/>
      <c r="AF286" s="213"/>
      <c r="AG286" s="213" t="s">
        <v>283</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1" x14ac:dyDescent="0.25">
      <c r="A287" s="220"/>
      <c r="B287" s="221"/>
      <c r="C287" s="246" t="s">
        <v>829</v>
      </c>
      <c r="D287" s="240"/>
      <c r="E287" s="240"/>
      <c r="F287" s="240"/>
      <c r="G287" s="240"/>
      <c r="H287" s="222"/>
      <c r="I287" s="222"/>
      <c r="J287" s="222"/>
      <c r="K287" s="222"/>
      <c r="L287" s="222"/>
      <c r="M287" s="222"/>
      <c r="N287" s="222"/>
      <c r="O287" s="222"/>
      <c r="P287" s="222"/>
      <c r="Q287" s="222"/>
      <c r="R287" s="222"/>
      <c r="S287" s="222"/>
      <c r="T287" s="222"/>
      <c r="U287" s="222"/>
      <c r="V287" s="222"/>
      <c r="W287" s="222"/>
      <c r="X287" s="222"/>
      <c r="Y287" s="213"/>
      <c r="Z287" s="213"/>
      <c r="AA287" s="213"/>
      <c r="AB287" s="213"/>
      <c r="AC287" s="213"/>
      <c r="AD287" s="213"/>
      <c r="AE287" s="213"/>
      <c r="AF287" s="213"/>
      <c r="AG287" s="213" t="s">
        <v>241</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x14ac:dyDescent="0.25">
      <c r="A288" s="220"/>
      <c r="B288" s="221"/>
      <c r="C288" s="266" t="s">
        <v>869</v>
      </c>
      <c r="D288" s="251"/>
      <c r="E288" s="252">
        <v>860</v>
      </c>
      <c r="F288" s="222"/>
      <c r="G288" s="222"/>
      <c r="H288" s="222"/>
      <c r="I288" s="222"/>
      <c r="J288" s="222"/>
      <c r="K288" s="222"/>
      <c r="L288" s="222"/>
      <c r="M288" s="222"/>
      <c r="N288" s="222"/>
      <c r="O288" s="222"/>
      <c r="P288" s="222"/>
      <c r="Q288" s="222"/>
      <c r="R288" s="222"/>
      <c r="S288" s="222"/>
      <c r="T288" s="222"/>
      <c r="U288" s="222"/>
      <c r="V288" s="222"/>
      <c r="W288" s="222"/>
      <c r="X288" s="222"/>
      <c r="Y288" s="213"/>
      <c r="Z288" s="213"/>
      <c r="AA288" s="213"/>
      <c r="AB288" s="213"/>
      <c r="AC288" s="213"/>
      <c r="AD288" s="213"/>
      <c r="AE288" s="213"/>
      <c r="AF288" s="213"/>
      <c r="AG288" s="213" t="s">
        <v>288</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ht="20.399999999999999" outlineLevel="1" x14ac:dyDescent="0.25">
      <c r="A289" s="233">
        <v>77</v>
      </c>
      <c r="B289" s="234" t="s">
        <v>1034</v>
      </c>
      <c r="C289" s="245" t="s">
        <v>1035</v>
      </c>
      <c r="D289" s="235" t="s">
        <v>313</v>
      </c>
      <c r="E289" s="236">
        <v>860</v>
      </c>
      <c r="F289" s="237">
        <v>216</v>
      </c>
      <c r="G289" s="238">
        <f>ROUND(E289*F289,2)</f>
        <v>185760</v>
      </c>
      <c r="H289" s="237">
        <v>186.66</v>
      </c>
      <c r="I289" s="238">
        <f>ROUND(E289*H289,2)</f>
        <v>160527.6</v>
      </c>
      <c r="J289" s="237">
        <v>29.34</v>
      </c>
      <c r="K289" s="238">
        <f>ROUND(E289*J289,2)</f>
        <v>25232.400000000001</v>
      </c>
      <c r="L289" s="238">
        <v>21</v>
      </c>
      <c r="M289" s="238">
        <f>G289*(1+L289/100)</f>
        <v>224769.6</v>
      </c>
      <c r="N289" s="238">
        <v>0.441</v>
      </c>
      <c r="O289" s="238">
        <f>ROUND(E289*N289,2)</f>
        <v>379.26</v>
      </c>
      <c r="P289" s="238">
        <v>0</v>
      </c>
      <c r="Q289" s="238">
        <f>ROUND(E289*P289,2)</f>
        <v>0</v>
      </c>
      <c r="R289" s="238" t="s">
        <v>539</v>
      </c>
      <c r="S289" s="238" t="s">
        <v>237</v>
      </c>
      <c r="T289" s="239" t="s">
        <v>282</v>
      </c>
      <c r="U289" s="222">
        <v>2.9000000000000001E-2</v>
      </c>
      <c r="V289" s="222">
        <f>ROUND(E289*U289,2)</f>
        <v>24.94</v>
      </c>
      <c r="W289" s="222"/>
      <c r="X289" s="222" t="s">
        <v>265</v>
      </c>
      <c r="Y289" s="213"/>
      <c r="Z289" s="213"/>
      <c r="AA289" s="213"/>
      <c r="AB289" s="213"/>
      <c r="AC289" s="213"/>
      <c r="AD289" s="213"/>
      <c r="AE289" s="213"/>
      <c r="AF289" s="213"/>
      <c r="AG289" s="213" t="s">
        <v>283</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x14ac:dyDescent="0.25">
      <c r="A290" s="220"/>
      <c r="B290" s="221"/>
      <c r="C290" s="246" t="s">
        <v>829</v>
      </c>
      <c r="D290" s="240"/>
      <c r="E290" s="240"/>
      <c r="F290" s="240"/>
      <c r="G290" s="240"/>
      <c r="H290" s="222"/>
      <c r="I290" s="222"/>
      <c r="J290" s="222"/>
      <c r="K290" s="222"/>
      <c r="L290" s="222"/>
      <c r="M290" s="222"/>
      <c r="N290" s="222"/>
      <c r="O290" s="222"/>
      <c r="P290" s="222"/>
      <c r="Q290" s="222"/>
      <c r="R290" s="222"/>
      <c r="S290" s="222"/>
      <c r="T290" s="222"/>
      <c r="U290" s="222"/>
      <c r="V290" s="222"/>
      <c r="W290" s="222"/>
      <c r="X290" s="222"/>
      <c r="Y290" s="213"/>
      <c r="Z290" s="213"/>
      <c r="AA290" s="213"/>
      <c r="AB290" s="213"/>
      <c r="AC290" s="213"/>
      <c r="AD290" s="213"/>
      <c r="AE290" s="213"/>
      <c r="AF290" s="213"/>
      <c r="AG290" s="213" t="s">
        <v>241</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1" x14ac:dyDescent="0.25">
      <c r="A291" s="220"/>
      <c r="B291" s="221"/>
      <c r="C291" s="266" t="s">
        <v>869</v>
      </c>
      <c r="D291" s="251"/>
      <c r="E291" s="252">
        <v>860</v>
      </c>
      <c r="F291" s="222"/>
      <c r="G291" s="222"/>
      <c r="H291" s="222"/>
      <c r="I291" s="222"/>
      <c r="J291" s="222"/>
      <c r="K291" s="222"/>
      <c r="L291" s="222"/>
      <c r="M291" s="222"/>
      <c r="N291" s="222"/>
      <c r="O291" s="222"/>
      <c r="P291" s="222"/>
      <c r="Q291" s="222"/>
      <c r="R291" s="222"/>
      <c r="S291" s="222"/>
      <c r="T291" s="222"/>
      <c r="U291" s="222"/>
      <c r="V291" s="222"/>
      <c r="W291" s="222"/>
      <c r="X291" s="222"/>
      <c r="Y291" s="213"/>
      <c r="Z291" s="213"/>
      <c r="AA291" s="213"/>
      <c r="AB291" s="213"/>
      <c r="AC291" s="213"/>
      <c r="AD291" s="213"/>
      <c r="AE291" s="213"/>
      <c r="AF291" s="213"/>
      <c r="AG291" s="213" t="s">
        <v>288</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ht="20.399999999999999" outlineLevel="1" x14ac:dyDescent="0.25">
      <c r="A292" s="233">
        <v>78</v>
      </c>
      <c r="B292" s="234" t="s">
        <v>1036</v>
      </c>
      <c r="C292" s="245" t="s">
        <v>1037</v>
      </c>
      <c r="D292" s="235" t="s">
        <v>313</v>
      </c>
      <c r="E292" s="236">
        <v>710</v>
      </c>
      <c r="F292" s="237">
        <v>264.5</v>
      </c>
      <c r="G292" s="238">
        <f>ROUND(E292*F292,2)</f>
        <v>187795</v>
      </c>
      <c r="H292" s="237">
        <v>233.47</v>
      </c>
      <c r="I292" s="238">
        <f>ROUND(E292*H292,2)</f>
        <v>165763.70000000001</v>
      </c>
      <c r="J292" s="237">
        <v>31.03</v>
      </c>
      <c r="K292" s="238">
        <f>ROUND(E292*J292,2)</f>
        <v>22031.3</v>
      </c>
      <c r="L292" s="238">
        <v>21</v>
      </c>
      <c r="M292" s="238">
        <f>G292*(1+L292/100)</f>
        <v>227231.94999999998</v>
      </c>
      <c r="N292" s="238">
        <v>0.55125000000000002</v>
      </c>
      <c r="O292" s="238">
        <f>ROUND(E292*N292,2)</f>
        <v>391.39</v>
      </c>
      <c r="P292" s="238">
        <v>0</v>
      </c>
      <c r="Q292" s="238">
        <f>ROUND(E292*P292,2)</f>
        <v>0</v>
      </c>
      <c r="R292" s="238" t="s">
        <v>539</v>
      </c>
      <c r="S292" s="238" t="s">
        <v>237</v>
      </c>
      <c r="T292" s="239" t="s">
        <v>282</v>
      </c>
      <c r="U292" s="222">
        <v>2.7E-2</v>
      </c>
      <c r="V292" s="222">
        <f>ROUND(E292*U292,2)</f>
        <v>19.170000000000002</v>
      </c>
      <c r="W292" s="222"/>
      <c r="X292" s="222" t="s">
        <v>265</v>
      </c>
      <c r="Y292" s="213"/>
      <c r="Z292" s="213"/>
      <c r="AA292" s="213"/>
      <c r="AB292" s="213"/>
      <c r="AC292" s="213"/>
      <c r="AD292" s="213"/>
      <c r="AE292" s="213"/>
      <c r="AF292" s="213"/>
      <c r="AG292" s="213" t="s">
        <v>283</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x14ac:dyDescent="0.25">
      <c r="A293" s="220"/>
      <c r="B293" s="221"/>
      <c r="C293" s="246" t="s">
        <v>829</v>
      </c>
      <c r="D293" s="240"/>
      <c r="E293" s="240"/>
      <c r="F293" s="240"/>
      <c r="G293" s="240"/>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241</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x14ac:dyDescent="0.25">
      <c r="A294" s="220"/>
      <c r="B294" s="221"/>
      <c r="C294" s="266" t="s">
        <v>868</v>
      </c>
      <c r="D294" s="251"/>
      <c r="E294" s="252">
        <v>710</v>
      </c>
      <c r="F294" s="222"/>
      <c r="G294" s="222"/>
      <c r="H294" s="222"/>
      <c r="I294" s="222"/>
      <c r="J294" s="222"/>
      <c r="K294" s="222"/>
      <c r="L294" s="222"/>
      <c r="M294" s="222"/>
      <c r="N294" s="222"/>
      <c r="O294" s="222"/>
      <c r="P294" s="222"/>
      <c r="Q294" s="222"/>
      <c r="R294" s="222"/>
      <c r="S294" s="222"/>
      <c r="T294" s="222"/>
      <c r="U294" s="222"/>
      <c r="V294" s="222"/>
      <c r="W294" s="222"/>
      <c r="X294" s="222"/>
      <c r="Y294" s="213"/>
      <c r="Z294" s="213"/>
      <c r="AA294" s="213"/>
      <c r="AB294" s="213"/>
      <c r="AC294" s="213"/>
      <c r="AD294" s="213"/>
      <c r="AE294" s="213"/>
      <c r="AF294" s="213"/>
      <c r="AG294" s="213" t="s">
        <v>288</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ht="20.399999999999999" outlineLevel="1" x14ac:dyDescent="0.25">
      <c r="A295" s="233">
        <v>79</v>
      </c>
      <c r="B295" s="234" t="s">
        <v>1038</v>
      </c>
      <c r="C295" s="245" t="s">
        <v>1037</v>
      </c>
      <c r="D295" s="235" t="s">
        <v>313</v>
      </c>
      <c r="E295" s="236">
        <v>1610</v>
      </c>
      <c r="F295" s="237">
        <v>264.5</v>
      </c>
      <c r="G295" s="238">
        <f>ROUND(E295*F295,2)</f>
        <v>425845</v>
      </c>
      <c r="H295" s="237">
        <v>233.47</v>
      </c>
      <c r="I295" s="238">
        <f>ROUND(E295*H295,2)</f>
        <v>375886.7</v>
      </c>
      <c r="J295" s="237">
        <v>31.03</v>
      </c>
      <c r="K295" s="238">
        <f>ROUND(E295*J295,2)</f>
        <v>49958.3</v>
      </c>
      <c r="L295" s="238">
        <v>21</v>
      </c>
      <c r="M295" s="238">
        <f>G295*(1+L295/100)</f>
        <v>515272.45</v>
      </c>
      <c r="N295" s="238">
        <v>0.55125000000000002</v>
      </c>
      <c r="O295" s="238">
        <f>ROUND(E295*N295,2)</f>
        <v>887.51</v>
      </c>
      <c r="P295" s="238">
        <v>0</v>
      </c>
      <c r="Q295" s="238">
        <f>ROUND(E295*P295,2)</f>
        <v>0</v>
      </c>
      <c r="R295" s="238" t="s">
        <v>539</v>
      </c>
      <c r="S295" s="238" t="s">
        <v>237</v>
      </c>
      <c r="T295" s="239" t="s">
        <v>282</v>
      </c>
      <c r="U295" s="222">
        <v>2.7E-2</v>
      </c>
      <c r="V295" s="222">
        <f>ROUND(E295*U295,2)</f>
        <v>43.47</v>
      </c>
      <c r="W295" s="222"/>
      <c r="X295" s="222" t="s">
        <v>265</v>
      </c>
      <c r="Y295" s="213"/>
      <c r="Z295" s="213"/>
      <c r="AA295" s="213"/>
      <c r="AB295" s="213"/>
      <c r="AC295" s="213"/>
      <c r="AD295" s="213"/>
      <c r="AE295" s="213"/>
      <c r="AF295" s="213"/>
      <c r="AG295" s="213" t="s">
        <v>283</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1" x14ac:dyDescent="0.25">
      <c r="A296" s="220"/>
      <c r="B296" s="221"/>
      <c r="C296" s="246" t="s">
        <v>829</v>
      </c>
      <c r="D296" s="240"/>
      <c r="E296" s="240"/>
      <c r="F296" s="240"/>
      <c r="G296" s="240"/>
      <c r="H296" s="222"/>
      <c r="I296" s="222"/>
      <c r="J296" s="222"/>
      <c r="K296" s="222"/>
      <c r="L296" s="222"/>
      <c r="M296" s="222"/>
      <c r="N296" s="222"/>
      <c r="O296" s="222"/>
      <c r="P296" s="222"/>
      <c r="Q296" s="222"/>
      <c r="R296" s="222"/>
      <c r="S296" s="222"/>
      <c r="T296" s="222"/>
      <c r="U296" s="222"/>
      <c r="V296" s="222"/>
      <c r="W296" s="222"/>
      <c r="X296" s="222"/>
      <c r="Y296" s="213"/>
      <c r="Z296" s="213"/>
      <c r="AA296" s="213"/>
      <c r="AB296" s="213"/>
      <c r="AC296" s="213"/>
      <c r="AD296" s="213"/>
      <c r="AE296" s="213"/>
      <c r="AF296" s="213"/>
      <c r="AG296" s="213" t="s">
        <v>241</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1" x14ac:dyDescent="0.25">
      <c r="A297" s="220"/>
      <c r="B297" s="221"/>
      <c r="C297" s="266" t="s">
        <v>867</v>
      </c>
      <c r="D297" s="251"/>
      <c r="E297" s="252">
        <v>1610</v>
      </c>
      <c r="F297" s="222"/>
      <c r="G297" s="222"/>
      <c r="H297" s="222"/>
      <c r="I297" s="222"/>
      <c r="J297" s="222"/>
      <c r="K297" s="222"/>
      <c r="L297" s="222"/>
      <c r="M297" s="222"/>
      <c r="N297" s="222"/>
      <c r="O297" s="222"/>
      <c r="P297" s="222"/>
      <c r="Q297" s="222"/>
      <c r="R297" s="222"/>
      <c r="S297" s="222"/>
      <c r="T297" s="222"/>
      <c r="U297" s="222"/>
      <c r="V297" s="222"/>
      <c r="W297" s="222"/>
      <c r="X297" s="222"/>
      <c r="Y297" s="213"/>
      <c r="Z297" s="213"/>
      <c r="AA297" s="213"/>
      <c r="AB297" s="213"/>
      <c r="AC297" s="213"/>
      <c r="AD297" s="213"/>
      <c r="AE297" s="213"/>
      <c r="AF297" s="213"/>
      <c r="AG297" s="213" t="s">
        <v>288</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x14ac:dyDescent="0.25">
      <c r="A298" s="233">
        <v>80</v>
      </c>
      <c r="B298" s="234" t="s">
        <v>1039</v>
      </c>
      <c r="C298" s="245" t="s">
        <v>1040</v>
      </c>
      <c r="D298" s="235" t="s">
        <v>313</v>
      </c>
      <c r="E298" s="236">
        <v>1610</v>
      </c>
      <c r="F298" s="237">
        <v>276</v>
      </c>
      <c r="G298" s="238">
        <f>ROUND(E298*F298,2)</f>
        <v>444360</v>
      </c>
      <c r="H298" s="237">
        <v>242.36</v>
      </c>
      <c r="I298" s="238">
        <f>ROUND(E298*H298,2)</f>
        <v>390199.6</v>
      </c>
      <c r="J298" s="237">
        <v>33.64</v>
      </c>
      <c r="K298" s="238">
        <f>ROUND(E298*J298,2)</f>
        <v>54160.4</v>
      </c>
      <c r="L298" s="238">
        <v>21</v>
      </c>
      <c r="M298" s="238">
        <f>G298*(1+L298/100)</f>
        <v>537675.6</v>
      </c>
      <c r="N298" s="238">
        <v>0.30651</v>
      </c>
      <c r="O298" s="238">
        <f>ROUND(E298*N298,2)</f>
        <v>493.48</v>
      </c>
      <c r="P298" s="238">
        <v>0</v>
      </c>
      <c r="Q298" s="238">
        <f>ROUND(E298*P298,2)</f>
        <v>0</v>
      </c>
      <c r="R298" s="238" t="s">
        <v>539</v>
      </c>
      <c r="S298" s="238" t="s">
        <v>237</v>
      </c>
      <c r="T298" s="239" t="s">
        <v>282</v>
      </c>
      <c r="U298" s="222">
        <v>2.5000000000000001E-2</v>
      </c>
      <c r="V298" s="222">
        <f>ROUND(E298*U298,2)</f>
        <v>40.25</v>
      </c>
      <c r="W298" s="222"/>
      <c r="X298" s="222" t="s">
        <v>265</v>
      </c>
      <c r="Y298" s="213"/>
      <c r="Z298" s="213"/>
      <c r="AA298" s="213"/>
      <c r="AB298" s="213"/>
      <c r="AC298" s="213"/>
      <c r="AD298" s="213"/>
      <c r="AE298" s="213"/>
      <c r="AF298" s="213"/>
      <c r="AG298" s="213" t="s">
        <v>283</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x14ac:dyDescent="0.25">
      <c r="A299" s="220"/>
      <c r="B299" s="221"/>
      <c r="C299" s="265" t="s">
        <v>1041</v>
      </c>
      <c r="D299" s="257"/>
      <c r="E299" s="257"/>
      <c r="F299" s="257"/>
      <c r="G299" s="257"/>
      <c r="H299" s="222"/>
      <c r="I299" s="222"/>
      <c r="J299" s="222"/>
      <c r="K299" s="222"/>
      <c r="L299" s="222"/>
      <c r="M299" s="222"/>
      <c r="N299" s="222"/>
      <c r="O299" s="222"/>
      <c r="P299" s="222"/>
      <c r="Q299" s="222"/>
      <c r="R299" s="222"/>
      <c r="S299" s="222"/>
      <c r="T299" s="222"/>
      <c r="U299" s="222"/>
      <c r="V299" s="222"/>
      <c r="W299" s="222"/>
      <c r="X299" s="222"/>
      <c r="Y299" s="213"/>
      <c r="Z299" s="213"/>
      <c r="AA299" s="213"/>
      <c r="AB299" s="213"/>
      <c r="AC299" s="213"/>
      <c r="AD299" s="213"/>
      <c r="AE299" s="213"/>
      <c r="AF299" s="213"/>
      <c r="AG299" s="213" t="s">
        <v>285</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5">
      <c r="A300" s="220"/>
      <c r="B300" s="221"/>
      <c r="C300" s="247" t="s">
        <v>829</v>
      </c>
      <c r="D300" s="242"/>
      <c r="E300" s="242"/>
      <c r="F300" s="242"/>
      <c r="G300" s="242"/>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241</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x14ac:dyDescent="0.25">
      <c r="A301" s="220"/>
      <c r="B301" s="221"/>
      <c r="C301" s="266" t="s">
        <v>867</v>
      </c>
      <c r="D301" s="251"/>
      <c r="E301" s="252">
        <v>1610</v>
      </c>
      <c r="F301" s="222"/>
      <c r="G301" s="222"/>
      <c r="H301" s="222"/>
      <c r="I301" s="222"/>
      <c r="J301" s="222"/>
      <c r="K301" s="222"/>
      <c r="L301" s="222"/>
      <c r="M301" s="222"/>
      <c r="N301" s="222"/>
      <c r="O301" s="222"/>
      <c r="P301" s="222"/>
      <c r="Q301" s="222"/>
      <c r="R301" s="222"/>
      <c r="S301" s="222"/>
      <c r="T301" s="222"/>
      <c r="U301" s="222"/>
      <c r="V301" s="222"/>
      <c r="W301" s="222"/>
      <c r="X301" s="222"/>
      <c r="Y301" s="213"/>
      <c r="Z301" s="213"/>
      <c r="AA301" s="213"/>
      <c r="AB301" s="213"/>
      <c r="AC301" s="213"/>
      <c r="AD301" s="213"/>
      <c r="AE301" s="213"/>
      <c r="AF301" s="213"/>
      <c r="AG301" s="213" t="s">
        <v>288</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x14ac:dyDescent="0.25">
      <c r="A302" s="233">
        <v>81</v>
      </c>
      <c r="B302" s="234" t="s">
        <v>1042</v>
      </c>
      <c r="C302" s="245" t="s">
        <v>1043</v>
      </c>
      <c r="D302" s="235" t="s">
        <v>313</v>
      </c>
      <c r="E302" s="236">
        <v>75</v>
      </c>
      <c r="F302" s="237">
        <v>37.6</v>
      </c>
      <c r="G302" s="238">
        <f>ROUND(E302*F302,2)</f>
        <v>2820</v>
      </c>
      <c r="H302" s="237">
        <v>0</v>
      </c>
      <c r="I302" s="238">
        <f>ROUND(E302*H302,2)</f>
        <v>0</v>
      </c>
      <c r="J302" s="237">
        <v>37.6</v>
      </c>
      <c r="K302" s="238">
        <f>ROUND(E302*J302,2)</f>
        <v>2820</v>
      </c>
      <c r="L302" s="238">
        <v>21</v>
      </c>
      <c r="M302" s="238">
        <f>G302*(1+L302/100)</f>
        <v>3412.2</v>
      </c>
      <c r="N302" s="238">
        <v>0</v>
      </c>
      <c r="O302" s="238">
        <f>ROUND(E302*N302,2)</f>
        <v>0</v>
      </c>
      <c r="P302" s="238">
        <v>0</v>
      </c>
      <c r="Q302" s="238">
        <f>ROUND(E302*P302,2)</f>
        <v>0</v>
      </c>
      <c r="R302" s="238" t="s">
        <v>539</v>
      </c>
      <c r="S302" s="238" t="s">
        <v>237</v>
      </c>
      <c r="T302" s="239" t="s">
        <v>282</v>
      </c>
      <c r="U302" s="222">
        <v>9.0999999999999998E-2</v>
      </c>
      <c r="V302" s="222">
        <f>ROUND(E302*U302,2)</f>
        <v>6.83</v>
      </c>
      <c r="W302" s="222"/>
      <c r="X302" s="222" t="s">
        <v>265</v>
      </c>
      <c r="Y302" s="213"/>
      <c r="Z302" s="213"/>
      <c r="AA302" s="213"/>
      <c r="AB302" s="213"/>
      <c r="AC302" s="213"/>
      <c r="AD302" s="213"/>
      <c r="AE302" s="213"/>
      <c r="AF302" s="213"/>
      <c r="AG302" s="213" t="s">
        <v>283</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x14ac:dyDescent="0.25">
      <c r="A303" s="220"/>
      <c r="B303" s="221"/>
      <c r="C303" s="246" t="s">
        <v>829</v>
      </c>
      <c r="D303" s="240"/>
      <c r="E303" s="240"/>
      <c r="F303" s="240"/>
      <c r="G303" s="240"/>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241</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5">
      <c r="A304" s="220"/>
      <c r="B304" s="221"/>
      <c r="C304" s="266" t="s">
        <v>1044</v>
      </c>
      <c r="D304" s="251"/>
      <c r="E304" s="252">
        <v>75</v>
      </c>
      <c r="F304" s="222"/>
      <c r="G304" s="222"/>
      <c r="H304" s="222"/>
      <c r="I304" s="222"/>
      <c r="J304" s="222"/>
      <c r="K304" s="222"/>
      <c r="L304" s="222"/>
      <c r="M304" s="222"/>
      <c r="N304" s="222"/>
      <c r="O304" s="222"/>
      <c r="P304" s="222"/>
      <c r="Q304" s="222"/>
      <c r="R304" s="222"/>
      <c r="S304" s="222"/>
      <c r="T304" s="222"/>
      <c r="U304" s="222"/>
      <c r="V304" s="222"/>
      <c r="W304" s="222"/>
      <c r="X304" s="222"/>
      <c r="Y304" s="213"/>
      <c r="Z304" s="213"/>
      <c r="AA304" s="213"/>
      <c r="AB304" s="213"/>
      <c r="AC304" s="213"/>
      <c r="AD304" s="213"/>
      <c r="AE304" s="213"/>
      <c r="AF304" s="213"/>
      <c r="AG304" s="213" t="s">
        <v>288</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x14ac:dyDescent="0.25">
      <c r="A305" s="233">
        <v>82</v>
      </c>
      <c r="B305" s="234" t="s">
        <v>1045</v>
      </c>
      <c r="C305" s="245" t="s">
        <v>1046</v>
      </c>
      <c r="D305" s="235" t="s">
        <v>313</v>
      </c>
      <c r="E305" s="236">
        <v>1610</v>
      </c>
      <c r="F305" s="237">
        <v>8.1</v>
      </c>
      <c r="G305" s="238">
        <f>ROUND(E305*F305,2)</f>
        <v>13041</v>
      </c>
      <c r="H305" s="237">
        <v>7.02</v>
      </c>
      <c r="I305" s="238">
        <f>ROUND(E305*H305,2)</f>
        <v>11302.2</v>
      </c>
      <c r="J305" s="237">
        <v>1.08</v>
      </c>
      <c r="K305" s="238">
        <f>ROUND(E305*J305,2)</f>
        <v>1738.8</v>
      </c>
      <c r="L305" s="238">
        <v>21</v>
      </c>
      <c r="M305" s="238">
        <f>G305*(1+L305/100)</f>
        <v>15779.609999999999</v>
      </c>
      <c r="N305" s="238">
        <v>3.1E-4</v>
      </c>
      <c r="O305" s="238">
        <f>ROUND(E305*N305,2)</f>
        <v>0.5</v>
      </c>
      <c r="P305" s="238">
        <v>0</v>
      </c>
      <c r="Q305" s="238">
        <f>ROUND(E305*P305,2)</f>
        <v>0</v>
      </c>
      <c r="R305" s="238" t="s">
        <v>539</v>
      </c>
      <c r="S305" s="238" t="s">
        <v>237</v>
      </c>
      <c r="T305" s="239" t="s">
        <v>282</v>
      </c>
      <c r="U305" s="222">
        <v>2E-3</v>
      </c>
      <c r="V305" s="222">
        <f>ROUND(E305*U305,2)</f>
        <v>3.22</v>
      </c>
      <c r="W305" s="222"/>
      <c r="X305" s="222" t="s">
        <v>265</v>
      </c>
      <c r="Y305" s="213"/>
      <c r="Z305" s="213"/>
      <c r="AA305" s="213"/>
      <c r="AB305" s="213"/>
      <c r="AC305" s="213"/>
      <c r="AD305" s="213"/>
      <c r="AE305" s="213"/>
      <c r="AF305" s="213"/>
      <c r="AG305" s="213" t="s">
        <v>283</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5">
      <c r="A306" s="220"/>
      <c r="B306" s="221"/>
      <c r="C306" s="246" t="s">
        <v>829</v>
      </c>
      <c r="D306" s="240"/>
      <c r="E306" s="240"/>
      <c r="F306" s="240"/>
      <c r="G306" s="240"/>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241</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x14ac:dyDescent="0.25">
      <c r="A307" s="220"/>
      <c r="B307" s="221"/>
      <c r="C307" s="266" t="s">
        <v>867</v>
      </c>
      <c r="D307" s="251"/>
      <c r="E307" s="252">
        <v>1610</v>
      </c>
      <c r="F307" s="222"/>
      <c r="G307" s="222"/>
      <c r="H307" s="222"/>
      <c r="I307" s="222"/>
      <c r="J307" s="222"/>
      <c r="K307" s="222"/>
      <c r="L307" s="222"/>
      <c r="M307" s="222"/>
      <c r="N307" s="222"/>
      <c r="O307" s="222"/>
      <c r="P307" s="222"/>
      <c r="Q307" s="222"/>
      <c r="R307" s="222"/>
      <c r="S307" s="222"/>
      <c r="T307" s="222"/>
      <c r="U307" s="222"/>
      <c r="V307" s="222"/>
      <c r="W307" s="222"/>
      <c r="X307" s="222"/>
      <c r="Y307" s="213"/>
      <c r="Z307" s="213"/>
      <c r="AA307" s="213"/>
      <c r="AB307" s="213"/>
      <c r="AC307" s="213"/>
      <c r="AD307" s="213"/>
      <c r="AE307" s="213"/>
      <c r="AF307" s="213"/>
      <c r="AG307" s="213" t="s">
        <v>288</v>
      </c>
      <c r="AH307" s="213">
        <v>0</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5">
      <c r="A308" s="233">
        <v>83</v>
      </c>
      <c r="B308" s="234" t="s">
        <v>1047</v>
      </c>
      <c r="C308" s="245" t="s">
        <v>1048</v>
      </c>
      <c r="D308" s="235" t="s">
        <v>313</v>
      </c>
      <c r="E308" s="236">
        <v>1610</v>
      </c>
      <c r="F308" s="237">
        <v>7.4</v>
      </c>
      <c r="G308" s="238">
        <f>ROUND(E308*F308,2)</f>
        <v>11914</v>
      </c>
      <c r="H308" s="237">
        <v>6.32</v>
      </c>
      <c r="I308" s="238">
        <f>ROUND(E308*H308,2)</f>
        <v>10175.200000000001</v>
      </c>
      <c r="J308" s="237">
        <v>1.08</v>
      </c>
      <c r="K308" s="238">
        <f>ROUND(E308*J308,2)</f>
        <v>1738.8</v>
      </c>
      <c r="L308" s="238">
        <v>21</v>
      </c>
      <c r="M308" s="238">
        <f>G308*(1+L308/100)</f>
        <v>14415.939999999999</v>
      </c>
      <c r="N308" s="238">
        <v>5.0000000000000001E-4</v>
      </c>
      <c r="O308" s="238">
        <f>ROUND(E308*N308,2)</f>
        <v>0.81</v>
      </c>
      <c r="P308" s="238">
        <v>0</v>
      </c>
      <c r="Q308" s="238">
        <f>ROUND(E308*P308,2)</f>
        <v>0</v>
      </c>
      <c r="R308" s="238" t="s">
        <v>539</v>
      </c>
      <c r="S308" s="238" t="s">
        <v>237</v>
      </c>
      <c r="T308" s="239" t="s">
        <v>282</v>
      </c>
      <c r="U308" s="222">
        <v>2E-3</v>
      </c>
      <c r="V308" s="222">
        <f>ROUND(E308*U308,2)</f>
        <v>3.22</v>
      </c>
      <c r="W308" s="222"/>
      <c r="X308" s="222" t="s">
        <v>265</v>
      </c>
      <c r="Y308" s="213"/>
      <c r="Z308" s="213"/>
      <c r="AA308" s="213"/>
      <c r="AB308" s="213"/>
      <c r="AC308" s="213"/>
      <c r="AD308" s="213"/>
      <c r="AE308" s="213"/>
      <c r="AF308" s="213"/>
      <c r="AG308" s="213" t="s">
        <v>283</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x14ac:dyDescent="0.25">
      <c r="A309" s="220"/>
      <c r="B309" s="221"/>
      <c r="C309" s="246" t="s">
        <v>829</v>
      </c>
      <c r="D309" s="240"/>
      <c r="E309" s="240"/>
      <c r="F309" s="240"/>
      <c r="G309" s="240"/>
      <c r="H309" s="222"/>
      <c r="I309" s="222"/>
      <c r="J309" s="222"/>
      <c r="K309" s="222"/>
      <c r="L309" s="222"/>
      <c r="M309" s="222"/>
      <c r="N309" s="222"/>
      <c r="O309" s="222"/>
      <c r="P309" s="222"/>
      <c r="Q309" s="222"/>
      <c r="R309" s="222"/>
      <c r="S309" s="222"/>
      <c r="T309" s="222"/>
      <c r="U309" s="222"/>
      <c r="V309" s="222"/>
      <c r="W309" s="222"/>
      <c r="X309" s="222"/>
      <c r="Y309" s="213"/>
      <c r="Z309" s="213"/>
      <c r="AA309" s="213"/>
      <c r="AB309" s="213"/>
      <c r="AC309" s="213"/>
      <c r="AD309" s="213"/>
      <c r="AE309" s="213"/>
      <c r="AF309" s="213"/>
      <c r="AG309" s="213" t="s">
        <v>241</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x14ac:dyDescent="0.25">
      <c r="A310" s="220"/>
      <c r="B310" s="221"/>
      <c r="C310" s="266" t="s">
        <v>867</v>
      </c>
      <c r="D310" s="251"/>
      <c r="E310" s="252">
        <v>1610</v>
      </c>
      <c r="F310" s="222"/>
      <c r="G310" s="222"/>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288</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20.399999999999999" outlineLevel="1" x14ac:dyDescent="0.25">
      <c r="A311" s="233">
        <v>84</v>
      </c>
      <c r="B311" s="234" t="s">
        <v>1049</v>
      </c>
      <c r="C311" s="245" t="s">
        <v>1050</v>
      </c>
      <c r="D311" s="235" t="s">
        <v>313</v>
      </c>
      <c r="E311" s="236">
        <v>1610</v>
      </c>
      <c r="F311" s="237">
        <v>281.5</v>
      </c>
      <c r="G311" s="238">
        <f>ROUND(E311*F311,2)</f>
        <v>453215</v>
      </c>
      <c r="H311" s="237">
        <v>212.06</v>
      </c>
      <c r="I311" s="238">
        <f>ROUND(E311*H311,2)</f>
        <v>341416.6</v>
      </c>
      <c r="J311" s="237">
        <v>69.44</v>
      </c>
      <c r="K311" s="238">
        <f>ROUND(E311*J311,2)</f>
        <v>111798.39999999999</v>
      </c>
      <c r="L311" s="238">
        <v>21</v>
      </c>
      <c r="M311" s="238">
        <f>G311*(1+L311/100)</f>
        <v>548390.15</v>
      </c>
      <c r="N311" s="238">
        <v>0.10373</v>
      </c>
      <c r="O311" s="238">
        <f>ROUND(E311*N311,2)</f>
        <v>167.01</v>
      </c>
      <c r="P311" s="238">
        <v>0</v>
      </c>
      <c r="Q311" s="238">
        <f>ROUND(E311*P311,2)</f>
        <v>0</v>
      </c>
      <c r="R311" s="238" t="s">
        <v>539</v>
      </c>
      <c r="S311" s="238" t="s">
        <v>237</v>
      </c>
      <c r="T311" s="239" t="s">
        <v>282</v>
      </c>
      <c r="U311" s="222">
        <v>6.4000000000000001E-2</v>
      </c>
      <c r="V311" s="222">
        <f>ROUND(E311*U311,2)</f>
        <v>103.04</v>
      </c>
      <c r="W311" s="222"/>
      <c r="X311" s="222" t="s">
        <v>265</v>
      </c>
      <c r="Y311" s="213"/>
      <c r="Z311" s="213"/>
      <c r="AA311" s="213"/>
      <c r="AB311" s="213"/>
      <c r="AC311" s="213"/>
      <c r="AD311" s="213"/>
      <c r="AE311" s="213"/>
      <c r="AF311" s="213"/>
      <c r="AG311" s="213" t="s">
        <v>283</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x14ac:dyDescent="0.25">
      <c r="A312" s="220"/>
      <c r="B312" s="221"/>
      <c r="C312" s="246" t="s">
        <v>829</v>
      </c>
      <c r="D312" s="240"/>
      <c r="E312" s="240"/>
      <c r="F312" s="240"/>
      <c r="G312" s="240"/>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241</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x14ac:dyDescent="0.25">
      <c r="A313" s="220"/>
      <c r="B313" s="221"/>
      <c r="C313" s="266" t="s">
        <v>867</v>
      </c>
      <c r="D313" s="251"/>
      <c r="E313" s="252">
        <v>1610</v>
      </c>
      <c r="F313" s="222"/>
      <c r="G313" s="22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288</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0.399999999999999" outlineLevel="1" x14ac:dyDescent="0.25">
      <c r="A314" s="233">
        <v>85</v>
      </c>
      <c r="B314" s="234" t="s">
        <v>1051</v>
      </c>
      <c r="C314" s="245" t="s">
        <v>1052</v>
      </c>
      <c r="D314" s="235" t="s">
        <v>313</v>
      </c>
      <c r="E314" s="236">
        <v>1610</v>
      </c>
      <c r="F314" s="237">
        <v>389.5</v>
      </c>
      <c r="G314" s="238">
        <f>ROUND(E314*F314,2)</f>
        <v>627095</v>
      </c>
      <c r="H314" s="237">
        <v>307.54000000000002</v>
      </c>
      <c r="I314" s="238">
        <f>ROUND(E314*H314,2)</f>
        <v>495139.4</v>
      </c>
      <c r="J314" s="237">
        <v>81.96</v>
      </c>
      <c r="K314" s="238">
        <f>ROUND(E314*J314,2)</f>
        <v>131955.6</v>
      </c>
      <c r="L314" s="238">
        <v>21</v>
      </c>
      <c r="M314" s="238">
        <f>G314*(1+L314/100)</f>
        <v>758784.95</v>
      </c>
      <c r="N314" s="238">
        <v>0.15559000000000001</v>
      </c>
      <c r="O314" s="238">
        <f>ROUND(E314*N314,2)</f>
        <v>250.5</v>
      </c>
      <c r="P314" s="238">
        <v>0</v>
      </c>
      <c r="Q314" s="238">
        <f>ROUND(E314*P314,2)</f>
        <v>0</v>
      </c>
      <c r="R314" s="238" t="s">
        <v>539</v>
      </c>
      <c r="S314" s="238" t="s">
        <v>237</v>
      </c>
      <c r="T314" s="239" t="s">
        <v>282</v>
      </c>
      <c r="U314" s="222">
        <v>8.2000000000000003E-2</v>
      </c>
      <c r="V314" s="222">
        <f>ROUND(E314*U314,2)</f>
        <v>132.02000000000001</v>
      </c>
      <c r="W314" s="222"/>
      <c r="X314" s="222" t="s">
        <v>265</v>
      </c>
      <c r="Y314" s="213"/>
      <c r="Z314" s="213"/>
      <c r="AA314" s="213"/>
      <c r="AB314" s="213"/>
      <c r="AC314" s="213"/>
      <c r="AD314" s="213"/>
      <c r="AE314" s="213"/>
      <c r="AF314" s="213"/>
      <c r="AG314" s="213" t="s">
        <v>283</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5">
      <c r="A315" s="220"/>
      <c r="B315" s="221"/>
      <c r="C315" s="246" t="s">
        <v>829</v>
      </c>
      <c r="D315" s="240"/>
      <c r="E315" s="240"/>
      <c r="F315" s="240"/>
      <c r="G315" s="240"/>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241</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x14ac:dyDescent="0.25">
      <c r="A316" s="220"/>
      <c r="B316" s="221"/>
      <c r="C316" s="266" t="s">
        <v>867</v>
      </c>
      <c r="D316" s="251"/>
      <c r="E316" s="252">
        <v>1610</v>
      </c>
      <c r="F316" s="222"/>
      <c r="G316" s="222"/>
      <c r="H316" s="222"/>
      <c r="I316" s="222"/>
      <c r="J316" s="222"/>
      <c r="K316" s="222"/>
      <c r="L316" s="222"/>
      <c r="M316" s="222"/>
      <c r="N316" s="222"/>
      <c r="O316" s="222"/>
      <c r="P316" s="222"/>
      <c r="Q316" s="222"/>
      <c r="R316" s="222"/>
      <c r="S316" s="222"/>
      <c r="T316" s="222"/>
      <c r="U316" s="222"/>
      <c r="V316" s="222"/>
      <c r="W316" s="222"/>
      <c r="X316" s="222"/>
      <c r="Y316" s="213"/>
      <c r="Z316" s="213"/>
      <c r="AA316" s="213"/>
      <c r="AB316" s="213"/>
      <c r="AC316" s="213"/>
      <c r="AD316" s="213"/>
      <c r="AE316" s="213"/>
      <c r="AF316" s="213"/>
      <c r="AG316" s="213" t="s">
        <v>288</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x14ac:dyDescent="0.25">
      <c r="A317" s="233">
        <v>86</v>
      </c>
      <c r="B317" s="234" t="s">
        <v>1053</v>
      </c>
      <c r="C317" s="245" t="s">
        <v>1054</v>
      </c>
      <c r="D317" s="235" t="s">
        <v>313</v>
      </c>
      <c r="E317" s="236">
        <v>710</v>
      </c>
      <c r="F317" s="237">
        <v>589</v>
      </c>
      <c r="G317" s="238">
        <f>ROUND(E317*F317,2)</f>
        <v>418190</v>
      </c>
      <c r="H317" s="237">
        <v>550.5</v>
      </c>
      <c r="I317" s="238">
        <f>ROUND(E317*H317,2)</f>
        <v>390855</v>
      </c>
      <c r="J317" s="237">
        <v>38.5</v>
      </c>
      <c r="K317" s="238">
        <f>ROUND(E317*J317,2)</f>
        <v>27335</v>
      </c>
      <c r="L317" s="238">
        <v>21</v>
      </c>
      <c r="M317" s="238">
        <f>G317*(1+L317/100)</f>
        <v>506009.89999999997</v>
      </c>
      <c r="N317" s="238">
        <v>0.38256000000000001</v>
      </c>
      <c r="O317" s="238">
        <f>ROUND(E317*N317,2)</f>
        <v>271.62</v>
      </c>
      <c r="P317" s="238">
        <v>0</v>
      </c>
      <c r="Q317" s="238">
        <f>ROUND(E317*P317,2)</f>
        <v>0</v>
      </c>
      <c r="R317" s="238" t="s">
        <v>539</v>
      </c>
      <c r="S317" s="238" t="s">
        <v>237</v>
      </c>
      <c r="T317" s="239" t="s">
        <v>282</v>
      </c>
      <c r="U317" s="222">
        <v>8.2000000000000003E-2</v>
      </c>
      <c r="V317" s="222">
        <f>ROUND(E317*U317,2)</f>
        <v>58.22</v>
      </c>
      <c r="W317" s="222"/>
      <c r="X317" s="222" t="s">
        <v>265</v>
      </c>
      <c r="Y317" s="213"/>
      <c r="Z317" s="213"/>
      <c r="AA317" s="213"/>
      <c r="AB317" s="213"/>
      <c r="AC317" s="213"/>
      <c r="AD317" s="213"/>
      <c r="AE317" s="213"/>
      <c r="AF317" s="213"/>
      <c r="AG317" s="213" t="s">
        <v>283</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x14ac:dyDescent="0.25">
      <c r="A318" s="220"/>
      <c r="B318" s="221"/>
      <c r="C318" s="246" t="s">
        <v>829</v>
      </c>
      <c r="D318" s="240"/>
      <c r="E318" s="240"/>
      <c r="F318" s="240"/>
      <c r="G318" s="240"/>
      <c r="H318" s="222"/>
      <c r="I318" s="222"/>
      <c r="J318" s="222"/>
      <c r="K318" s="222"/>
      <c r="L318" s="222"/>
      <c r="M318" s="222"/>
      <c r="N318" s="222"/>
      <c r="O318" s="222"/>
      <c r="P318" s="222"/>
      <c r="Q318" s="222"/>
      <c r="R318" s="222"/>
      <c r="S318" s="222"/>
      <c r="T318" s="222"/>
      <c r="U318" s="222"/>
      <c r="V318" s="222"/>
      <c r="W318" s="222"/>
      <c r="X318" s="222"/>
      <c r="Y318" s="213"/>
      <c r="Z318" s="213"/>
      <c r="AA318" s="213"/>
      <c r="AB318" s="213"/>
      <c r="AC318" s="213"/>
      <c r="AD318" s="213"/>
      <c r="AE318" s="213"/>
      <c r="AF318" s="213"/>
      <c r="AG318" s="213" t="s">
        <v>241</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x14ac:dyDescent="0.25">
      <c r="A319" s="220"/>
      <c r="B319" s="221"/>
      <c r="C319" s="247" t="s">
        <v>1055</v>
      </c>
      <c r="D319" s="242"/>
      <c r="E319" s="242"/>
      <c r="F319" s="242"/>
      <c r="G319" s="242"/>
      <c r="H319" s="222"/>
      <c r="I319" s="222"/>
      <c r="J319" s="222"/>
      <c r="K319" s="222"/>
      <c r="L319" s="222"/>
      <c r="M319" s="222"/>
      <c r="N319" s="222"/>
      <c r="O319" s="222"/>
      <c r="P319" s="222"/>
      <c r="Q319" s="222"/>
      <c r="R319" s="222"/>
      <c r="S319" s="222"/>
      <c r="T319" s="222"/>
      <c r="U319" s="222"/>
      <c r="V319" s="222"/>
      <c r="W319" s="222"/>
      <c r="X319" s="222"/>
      <c r="Y319" s="213"/>
      <c r="Z319" s="213"/>
      <c r="AA319" s="213"/>
      <c r="AB319" s="213"/>
      <c r="AC319" s="213"/>
      <c r="AD319" s="213"/>
      <c r="AE319" s="213"/>
      <c r="AF319" s="213"/>
      <c r="AG319" s="213" t="s">
        <v>241</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x14ac:dyDescent="0.25">
      <c r="A320" s="220"/>
      <c r="B320" s="221"/>
      <c r="C320" s="266" t="s">
        <v>868</v>
      </c>
      <c r="D320" s="251"/>
      <c r="E320" s="252">
        <v>710</v>
      </c>
      <c r="F320" s="222"/>
      <c r="G320" s="222"/>
      <c r="H320" s="222"/>
      <c r="I320" s="222"/>
      <c r="J320" s="222"/>
      <c r="K320" s="222"/>
      <c r="L320" s="222"/>
      <c r="M320" s="222"/>
      <c r="N320" s="222"/>
      <c r="O320" s="222"/>
      <c r="P320" s="222"/>
      <c r="Q320" s="222"/>
      <c r="R320" s="222"/>
      <c r="S320" s="222"/>
      <c r="T320" s="222"/>
      <c r="U320" s="222"/>
      <c r="V320" s="222"/>
      <c r="W320" s="222"/>
      <c r="X320" s="222"/>
      <c r="Y320" s="213"/>
      <c r="Z320" s="213"/>
      <c r="AA320" s="213"/>
      <c r="AB320" s="213"/>
      <c r="AC320" s="213"/>
      <c r="AD320" s="213"/>
      <c r="AE320" s="213"/>
      <c r="AF320" s="213"/>
      <c r="AG320" s="213" t="s">
        <v>288</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x14ac:dyDescent="0.25">
      <c r="A321" s="233">
        <v>87</v>
      </c>
      <c r="B321" s="234" t="s">
        <v>1056</v>
      </c>
      <c r="C321" s="245" t="s">
        <v>1057</v>
      </c>
      <c r="D321" s="235" t="s">
        <v>313</v>
      </c>
      <c r="E321" s="236">
        <v>860</v>
      </c>
      <c r="F321" s="237">
        <v>269</v>
      </c>
      <c r="G321" s="238">
        <f>ROUND(E321*F321,2)</f>
        <v>231340</v>
      </c>
      <c r="H321" s="237">
        <v>39.83</v>
      </c>
      <c r="I321" s="238">
        <f>ROUND(E321*H321,2)</f>
        <v>34253.800000000003</v>
      </c>
      <c r="J321" s="237">
        <v>229.17</v>
      </c>
      <c r="K321" s="238">
        <f>ROUND(E321*J321,2)</f>
        <v>197086.2</v>
      </c>
      <c r="L321" s="238">
        <v>21</v>
      </c>
      <c r="M321" s="238">
        <f>G321*(1+L321/100)</f>
        <v>279921.39999999997</v>
      </c>
      <c r="N321" s="238">
        <v>7.3899999999999993E-2</v>
      </c>
      <c r="O321" s="238">
        <f>ROUND(E321*N321,2)</f>
        <v>63.55</v>
      </c>
      <c r="P321" s="238">
        <v>0</v>
      </c>
      <c r="Q321" s="238">
        <f>ROUND(E321*P321,2)</f>
        <v>0</v>
      </c>
      <c r="R321" s="238" t="s">
        <v>539</v>
      </c>
      <c r="S321" s="238" t="s">
        <v>237</v>
      </c>
      <c r="T321" s="239" t="s">
        <v>282</v>
      </c>
      <c r="U321" s="222">
        <v>0.47799999999999998</v>
      </c>
      <c r="V321" s="222">
        <f>ROUND(E321*U321,2)</f>
        <v>411.08</v>
      </c>
      <c r="W321" s="222"/>
      <c r="X321" s="222" t="s">
        <v>265</v>
      </c>
      <c r="Y321" s="213"/>
      <c r="Z321" s="213"/>
      <c r="AA321" s="213"/>
      <c r="AB321" s="213"/>
      <c r="AC321" s="213"/>
      <c r="AD321" s="213"/>
      <c r="AE321" s="213"/>
      <c r="AF321" s="213"/>
      <c r="AG321" s="213" t="s">
        <v>283</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1" outlineLevel="1" x14ac:dyDescent="0.25">
      <c r="A322" s="220"/>
      <c r="B322" s="221"/>
      <c r="C322" s="265" t="s">
        <v>1058</v>
      </c>
      <c r="D322" s="257"/>
      <c r="E322" s="257"/>
      <c r="F322" s="257"/>
      <c r="G322" s="257"/>
      <c r="H322" s="222"/>
      <c r="I322" s="222"/>
      <c r="J322" s="222"/>
      <c r="K322" s="222"/>
      <c r="L322" s="222"/>
      <c r="M322" s="222"/>
      <c r="N322" s="222"/>
      <c r="O322" s="222"/>
      <c r="P322" s="222"/>
      <c r="Q322" s="222"/>
      <c r="R322" s="222"/>
      <c r="S322" s="222"/>
      <c r="T322" s="222"/>
      <c r="U322" s="222"/>
      <c r="V322" s="222"/>
      <c r="W322" s="222"/>
      <c r="X322" s="222"/>
      <c r="Y322" s="213"/>
      <c r="Z322" s="213"/>
      <c r="AA322" s="213"/>
      <c r="AB322" s="213"/>
      <c r="AC322" s="213"/>
      <c r="AD322" s="213"/>
      <c r="AE322" s="213"/>
      <c r="AF322" s="213"/>
      <c r="AG322" s="213" t="s">
        <v>285</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41" t="str">
        <f>C322</f>
        <v>s provedením lože z kameniva drceného, s vyplněním spár, s dvojitým hutněním a se smetením přebytečného materiálu na krajnici. S dodáním hmot pro lože a výplň spár.</v>
      </c>
      <c r="BB322" s="213"/>
      <c r="BC322" s="213"/>
      <c r="BD322" s="213"/>
      <c r="BE322" s="213"/>
      <c r="BF322" s="213"/>
      <c r="BG322" s="213"/>
      <c r="BH322" s="213"/>
    </row>
    <row r="323" spans="1:60" outlineLevel="1" x14ac:dyDescent="0.25">
      <c r="A323" s="220"/>
      <c r="B323" s="221"/>
      <c r="C323" s="247" t="s">
        <v>829</v>
      </c>
      <c r="D323" s="242"/>
      <c r="E323" s="242"/>
      <c r="F323" s="242"/>
      <c r="G323" s="242"/>
      <c r="H323" s="222"/>
      <c r="I323" s="222"/>
      <c r="J323" s="222"/>
      <c r="K323" s="222"/>
      <c r="L323" s="222"/>
      <c r="M323" s="222"/>
      <c r="N323" s="222"/>
      <c r="O323" s="222"/>
      <c r="P323" s="222"/>
      <c r="Q323" s="222"/>
      <c r="R323" s="222"/>
      <c r="S323" s="222"/>
      <c r="T323" s="222"/>
      <c r="U323" s="222"/>
      <c r="V323" s="222"/>
      <c r="W323" s="222"/>
      <c r="X323" s="222"/>
      <c r="Y323" s="213"/>
      <c r="Z323" s="213"/>
      <c r="AA323" s="213"/>
      <c r="AB323" s="213"/>
      <c r="AC323" s="213"/>
      <c r="AD323" s="213"/>
      <c r="AE323" s="213"/>
      <c r="AF323" s="213"/>
      <c r="AG323" s="213" t="s">
        <v>241</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x14ac:dyDescent="0.25">
      <c r="A324" s="220"/>
      <c r="B324" s="221"/>
      <c r="C324" s="266" t="s">
        <v>869</v>
      </c>
      <c r="D324" s="251"/>
      <c r="E324" s="252">
        <v>860</v>
      </c>
      <c r="F324" s="222"/>
      <c r="G324" s="222"/>
      <c r="H324" s="222"/>
      <c r="I324" s="222"/>
      <c r="J324" s="222"/>
      <c r="K324" s="222"/>
      <c r="L324" s="222"/>
      <c r="M324" s="222"/>
      <c r="N324" s="222"/>
      <c r="O324" s="222"/>
      <c r="P324" s="222"/>
      <c r="Q324" s="222"/>
      <c r="R324" s="222"/>
      <c r="S324" s="222"/>
      <c r="T324" s="222"/>
      <c r="U324" s="222"/>
      <c r="V324" s="222"/>
      <c r="W324" s="222"/>
      <c r="X324" s="222"/>
      <c r="Y324" s="213"/>
      <c r="Z324" s="213"/>
      <c r="AA324" s="213"/>
      <c r="AB324" s="213"/>
      <c r="AC324" s="213"/>
      <c r="AD324" s="213"/>
      <c r="AE324" s="213"/>
      <c r="AF324" s="213"/>
      <c r="AG324" s="213" t="s">
        <v>288</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5">
      <c r="A325" s="233">
        <v>88</v>
      </c>
      <c r="B325" s="234" t="s">
        <v>1059</v>
      </c>
      <c r="C325" s="245" t="s">
        <v>1060</v>
      </c>
      <c r="D325" s="235" t="s">
        <v>438</v>
      </c>
      <c r="E325" s="236">
        <v>80</v>
      </c>
      <c r="F325" s="237">
        <v>241</v>
      </c>
      <c r="G325" s="238">
        <f>ROUND(E325*F325,2)</f>
        <v>19280</v>
      </c>
      <c r="H325" s="237">
        <v>14.37</v>
      </c>
      <c r="I325" s="238">
        <f>ROUND(E325*H325,2)</f>
        <v>1149.5999999999999</v>
      </c>
      <c r="J325" s="237">
        <v>226.63</v>
      </c>
      <c r="K325" s="238">
        <f>ROUND(E325*J325,2)</f>
        <v>18130.400000000001</v>
      </c>
      <c r="L325" s="238">
        <v>21</v>
      </c>
      <c r="M325" s="238">
        <f>G325*(1+L325/100)</f>
        <v>23328.799999999999</v>
      </c>
      <c r="N325" s="238">
        <v>3.6000000000000002E-4</v>
      </c>
      <c r="O325" s="238">
        <f>ROUND(E325*N325,2)</f>
        <v>0.03</v>
      </c>
      <c r="P325" s="238">
        <v>0</v>
      </c>
      <c r="Q325" s="238">
        <f>ROUND(E325*P325,2)</f>
        <v>0</v>
      </c>
      <c r="R325" s="238" t="s">
        <v>539</v>
      </c>
      <c r="S325" s="238" t="s">
        <v>237</v>
      </c>
      <c r="T325" s="239" t="s">
        <v>282</v>
      </c>
      <c r="U325" s="222">
        <v>0.43</v>
      </c>
      <c r="V325" s="222">
        <f>ROUND(E325*U325,2)</f>
        <v>34.4</v>
      </c>
      <c r="W325" s="222"/>
      <c r="X325" s="222" t="s">
        <v>265</v>
      </c>
      <c r="Y325" s="213"/>
      <c r="Z325" s="213"/>
      <c r="AA325" s="213"/>
      <c r="AB325" s="213"/>
      <c r="AC325" s="213"/>
      <c r="AD325" s="213"/>
      <c r="AE325" s="213"/>
      <c r="AF325" s="213"/>
      <c r="AG325" s="213" t="s">
        <v>283</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5">
      <c r="A326" s="220"/>
      <c r="B326" s="221"/>
      <c r="C326" s="246" t="s">
        <v>829</v>
      </c>
      <c r="D326" s="240"/>
      <c r="E326" s="240"/>
      <c r="F326" s="240"/>
      <c r="G326" s="240"/>
      <c r="H326" s="222"/>
      <c r="I326" s="222"/>
      <c r="J326" s="222"/>
      <c r="K326" s="222"/>
      <c r="L326" s="222"/>
      <c r="M326" s="222"/>
      <c r="N326" s="222"/>
      <c r="O326" s="222"/>
      <c r="P326" s="222"/>
      <c r="Q326" s="222"/>
      <c r="R326" s="222"/>
      <c r="S326" s="222"/>
      <c r="T326" s="222"/>
      <c r="U326" s="222"/>
      <c r="V326" s="222"/>
      <c r="W326" s="222"/>
      <c r="X326" s="222"/>
      <c r="Y326" s="213"/>
      <c r="Z326" s="213"/>
      <c r="AA326" s="213"/>
      <c r="AB326" s="213"/>
      <c r="AC326" s="213"/>
      <c r="AD326" s="213"/>
      <c r="AE326" s="213"/>
      <c r="AF326" s="213"/>
      <c r="AG326" s="213" t="s">
        <v>241</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x14ac:dyDescent="0.25">
      <c r="A327" s="233">
        <v>89</v>
      </c>
      <c r="B327" s="234" t="s">
        <v>1061</v>
      </c>
      <c r="C327" s="245" t="s">
        <v>1062</v>
      </c>
      <c r="D327" s="235" t="s">
        <v>313</v>
      </c>
      <c r="E327" s="236">
        <v>885.8</v>
      </c>
      <c r="F327" s="237">
        <v>369</v>
      </c>
      <c r="G327" s="238">
        <f>ROUND(E327*F327,2)</f>
        <v>326860.2</v>
      </c>
      <c r="H327" s="237">
        <v>369</v>
      </c>
      <c r="I327" s="238">
        <f>ROUND(E327*H327,2)</f>
        <v>326860.2</v>
      </c>
      <c r="J327" s="237">
        <v>0</v>
      </c>
      <c r="K327" s="238">
        <f>ROUND(E327*J327,2)</f>
        <v>0</v>
      </c>
      <c r="L327" s="238">
        <v>21</v>
      </c>
      <c r="M327" s="238">
        <f>G327*(1+L327/100)</f>
        <v>395500.842</v>
      </c>
      <c r="N327" s="238">
        <v>0.17280000000000001</v>
      </c>
      <c r="O327" s="238">
        <f>ROUND(E327*N327,2)</f>
        <v>153.07</v>
      </c>
      <c r="P327" s="238">
        <v>0</v>
      </c>
      <c r="Q327" s="238">
        <f>ROUND(E327*P327,2)</f>
        <v>0</v>
      </c>
      <c r="R327" s="238" t="s">
        <v>407</v>
      </c>
      <c r="S327" s="238" t="s">
        <v>237</v>
      </c>
      <c r="T327" s="239" t="s">
        <v>282</v>
      </c>
      <c r="U327" s="222">
        <v>0</v>
      </c>
      <c r="V327" s="222">
        <f>ROUND(E327*U327,2)</f>
        <v>0</v>
      </c>
      <c r="W327" s="222"/>
      <c r="X327" s="222" t="s">
        <v>376</v>
      </c>
      <c r="Y327" s="213"/>
      <c r="Z327" s="213"/>
      <c r="AA327" s="213"/>
      <c r="AB327" s="213"/>
      <c r="AC327" s="213"/>
      <c r="AD327" s="213"/>
      <c r="AE327" s="213"/>
      <c r="AF327" s="213"/>
      <c r="AG327" s="213" t="s">
        <v>377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x14ac:dyDescent="0.25">
      <c r="A328" s="220"/>
      <c r="B328" s="221"/>
      <c r="C328" s="246" t="s">
        <v>829</v>
      </c>
      <c r="D328" s="240"/>
      <c r="E328" s="240"/>
      <c r="F328" s="240"/>
      <c r="G328" s="240"/>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241</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x14ac:dyDescent="0.25">
      <c r="A329" s="220"/>
      <c r="B329" s="221"/>
      <c r="C329" s="267" t="s">
        <v>331</v>
      </c>
      <c r="D329" s="253"/>
      <c r="E329" s="254"/>
      <c r="F329" s="222"/>
      <c r="G329" s="222"/>
      <c r="H329" s="222"/>
      <c r="I329" s="222"/>
      <c r="J329" s="222"/>
      <c r="K329" s="222"/>
      <c r="L329" s="222"/>
      <c r="M329" s="222"/>
      <c r="N329" s="222"/>
      <c r="O329" s="222"/>
      <c r="P329" s="222"/>
      <c r="Q329" s="222"/>
      <c r="R329" s="222"/>
      <c r="S329" s="222"/>
      <c r="T329" s="222"/>
      <c r="U329" s="222"/>
      <c r="V329" s="222"/>
      <c r="W329" s="222"/>
      <c r="X329" s="222"/>
      <c r="Y329" s="213"/>
      <c r="Z329" s="213"/>
      <c r="AA329" s="213"/>
      <c r="AB329" s="213"/>
      <c r="AC329" s="213"/>
      <c r="AD329" s="213"/>
      <c r="AE329" s="213"/>
      <c r="AF329" s="213"/>
      <c r="AG329" s="213" t="s">
        <v>288</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1" x14ac:dyDescent="0.25">
      <c r="A330" s="220"/>
      <c r="B330" s="221"/>
      <c r="C330" s="268" t="s">
        <v>1063</v>
      </c>
      <c r="D330" s="253"/>
      <c r="E330" s="254">
        <v>860</v>
      </c>
      <c r="F330" s="222"/>
      <c r="G330" s="222"/>
      <c r="H330" s="222"/>
      <c r="I330" s="222"/>
      <c r="J330" s="222"/>
      <c r="K330" s="222"/>
      <c r="L330" s="222"/>
      <c r="M330" s="222"/>
      <c r="N330" s="222"/>
      <c r="O330" s="222"/>
      <c r="P330" s="222"/>
      <c r="Q330" s="222"/>
      <c r="R330" s="222"/>
      <c r="S330" s="222"/>
      <c r="T330" s="222"/>
      <c r="U330" s="222"/>
      <c r="V330" s="222"/>
      <c r="W330" s="222"/>
      <c r="X330" s="222"/>
      <c r="Y330" s="213"/>
      <c r="Z330" s="213"/>
      <c r="AA330" s="213"/>
      <c r="AB330" s="213"/>
      <c r="AC330" s="213"/>
      <c r="AD330" s="213"/>
      <c r="AE330" s="213"/>
      <c r="AF330" s="213"/>
      <c r="AG330" s="213" t="s">
        <v>288</v>
      </c>
      <c r="AH330" s="213">
        <v>2</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x14ac:dyDescent="0.25">
      <c r="A331" s="220"/>
      <c r="B331" s="221"/>
      <c r="C331" s="269" t="s">
        <v>336</v>
      </c>
      <c r="D331" s="255"/>
      <c r="E331" s="256">
        <v>860</v>
      </c>
      <c r="F331" s="222"/>
      <c r="G331" s="222"/>
      <c r="H331" s="222"/>
      <c r="I331" s="222"/>
      <c r="J331" s="222"/>
      <c r="K331" s="222"/>
      <c r="L331" s="222"/>
      <c r="M331" s="222"/>
      <c r="N331" s="222"/>
      <c r="O331" s="222"/>
      <c r="P331" s="222"/>
      <c r="Q331" s="222"/>
      <c r="R331" s="222"/>
      <c r="S331" s="222"/>
      <c r="T331" s="222"/>
      <c r="U331" s="222"/>
      <c r="V331" s="222"/>
      <c r="W331" s="222"/>
      <c r="X331" s="222"/>
      <c r="Y331" s="213"/>
      <c r="Z331" s="213"/>
      <c r="AA331" s="213"/>
      <c r="AB331" s="213"/>
      <c r="AC331" s="213"/>
      <c r="AD331" s="213"/>
      <c r="AE331" s="213"/>
      <c r="AF331" s="213"/>
      <c r="AG331" s="213" t="s">
        <v>288</v>
      </c>
      <c r="AH331" s="213">
        <v>3</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1" x14ac:dyDescent="0.25">
      <c r="A332" s="220"/>
      <c r="B332" s="221"/>
      <c r="C332" s="267" t="s">
        <v>337</v>
      </c>
      <c r="D332" s="253"/>
      <c r="E332" s="254"/>
      <c r="F332" s="222"/>
      <c r="G332" s="222"/>
      <c r="H332" s="222"/>
      <c r="I332" s="222"/>
      <c r="J332" s="222"/>
      <c r="K332" s="222"/>
      <c r="L332" s="222"/>
      <c r="M332" s="222"/>
      <c r="N332" s="222"/>
      <c r="O332" s="222"/>
      <c r="P332" s="222"/>
      <c r="Q332" s="222"/>
      <c r="R332" s="222"/>
      <c r="S332" s="222"/>
      <c r="T332" s="222"/>
      <c r="U332" s="222"/>
      <c r="V332" s="222"/>
      <c r="W332" s="222"/>
      <c r="X332" s="222"/>
      <c r="Y332" s="213"/>
      <c r="Z332" s="213"/>
      <c r="AA332" s="213"/>
      <c r="AB332" s="213"/>
      <c r="AC332" s="213"/>
      <c r="AD332" s="213"/>
      <c r="AE332" s="213"/>
      <c r="AF332" s="213"/>
      <c r="AG332" s="213" t="s">
        <v>288</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x14ac:dyDescent="0.25">
      <c r="A333" s="220"/>
      <c r="B333" s="221"/>
      <c r="C333" s="266" t="s">
        <v>1064</v>
      </c>
      <c r="D333" s="251"/>
      <c r="E333" s="252">
        <v>885.8</v>
      </c>
      <c r="F333" s="222"/>
      <c r="G333" s="222"/>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288</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ht="20.399999999999999" outlineLevel="1" x14ac:dyDescent="0.25">
      <c r="A334" s="233">
        <v>90</v>
      </c>
      <c r="B334" s="234" t="s">
        <v>1065</v>
      </c>
      <c r="C334" s="245" t="s">
        <v>1066</v>
      </c>
      <c r="D334" s="235" t="s">
        <v>313</v>
      </c>
      <c r="E334" s="236">
        <v>338.16</v>
      </c>
      <c r="F334" s="237">
        <v>50.3</v>
      </c>
      <c r="G334" s="238">
        <f>ROUND(E334*F334,2)</f>
        <v>17009.45</v>
      </c>
      <c r="H334" s="237">
        <v>50.3</v>
      </c>
      <c r="I334" s="238">
        <f>ROUND(E334*H334,2)</f>
        <v>17009.45</v>
      </c>
      <c r="J334" s="237">
        <v>0</v>
      </c>
      <c r="K334" s="238">
        <f>ROUND(E334*J334,2)</f>
        <v>0</v>
      </c>
      <c r="L334" s="238">
        <v>21</v>
      </c>
      <c r="M334" s="238">
        <f>G334*(1+L334/100)</f>
        <v>20581.434499999999</v>
      </c>
      <c r="N334" s="238">
        <v>3.2000000000000003E-4</v>
      </c>
      <c r="O334" s="238">
        <f>ROUND(E334*N334,2)</f>
        <v>0.11</v>
      </c>
      <c r="P334" s="238">
        <v>0</v>
      </c>
      <c r="Q334" s="238">
        <f>ROUND(E334*P334,2)</f>
        <v>0</v>
      </c>
      <c r="R334" s="238" t="s">
        <v>407</v>
      </c>
      <c r="S334" s="238" t="s">
        <v>237</v>
      </c>
      <c r="T334" s="239" t="s">
        <v>282</v>
      </c>
      <c r="U334" s="222">
        <v>0</v>
      </c>
      <c r="V334" s="222">
        <f>ROUND(E334*U334,2)</f>
        <v>0</v>
      </c>
      <c r="W334" s="222"/>
      <c r="X334" s="222" t="s">
        <v>376</v>
      </c>
      <c r="Y334" s="213"/>
      <c r="Z334" s="213"/>
      <c r="AA334" s="213"/>
      <c r="AB334" s="213"/>
      <c r="AC334" s="213"/>
      <c r="AD334" s="213"/>
      <c r="AE334" s="213"/>
      <c r="AF334" s="213"/>
      <c r="AG334" s="213" t="s">
        <v>377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1" x14ac:dyDescent="0.25">
      <c r="A335" s="220"/>
      <c r="B335" s="221"/>
      <c r="C335" s="246" t="s">
        <v>829</v>
      </c>
      <c r="D335" s="240"/>
      <c r="E335" s="240"/>
      <c r="F335" s="240"/>
      <c r="G335" s="240"/>
      <c r="H335" s="222"/>
      <c r="I335" s="222"/>
      <c r="J335" s="222"/>
      <c r="K335" s="222"/>
      <c r="L335" s="222"/>
      <c r="M335" s="222"/>
      <c r="N335" s="222"/>
      <c r="O335" s="222"/>
      <c r="P335" s="222"/>
      <c r="Q335" s="222"/>
      <c r="R335" s="222"/>
      <c r="S335" s="222"/>
      <c r="T335" s="222"/>
      <c r="U335" s="222"/>
      <c r="V335" s="222"/>
      <c r="W335" s="222"/>
      <c r="X335" s="222"/>
      <c r="Y335" s="213"/>
      <c r="Z335" s="213"/>
      <c r="AA335" s="213"/>
      <c r="AB335" s="213"/>
      <c r="AC335" s="213"/>
      <c r="AD335" s="213"/>
      <c r="AE335" s="213"/>
      <c r="AF335" s="213"/>
      <c r="AG335" s="213" t="s">
        <v>241</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1" x14ac:dyDescent="0.25">
      <c r="A336" s="220"/>
      <c r="B336" s="221"/>
      <c r="C336" s="267" t="s">
        <v>331</v>
      </c>
      <c r="D336" s="253"/>
      <c r="E336" s="254"/>
      <c r="F336" s="222"/>
      <c r="G336" s="222"/>
      <c r="H336" s="222"/>
      <c r="I336" s="222"/>
      <c r="J336" s="222"/>
      <c r="K336" s="222"/>
      <c r="L336" s="222"/>
      <c r="M336" s="222"/>
      <c r="N336" s="222"/>
      <c r="O336" s="222"/>
      <c r="P336" s="222"/>
      <c r="Q336" s="222"/>
      <c r="R336" s="222"/>
      <c r="S336" s="222"/>
      <c r="T336" s="222"/>
      <c r="U336" s="222"/>
      <c r="V336" s="222"/>
      <c r="W336" s="222"/>
      <c r="X336" s="222"/>
      <c r="Y336" s="213"/>
      <c r="Z336" s="213"/>
      <c r="AA336" s="213"/>
      <c r="AB336" s="213"/>
      <c r="AC336" s="213"/>
      <c r="AD336" s="213"/>
      <c r="AE336" s="213"/>
      <c r="AF336" s="213"/>
      <c r="AG336" s="213" t="s">
        <v>288</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x14ac:dyDescent="0.25">
      <c r="A337" s="220"/>
      <c r="B337" s="221"/>
      <c r="C337" s="268" t="s">
        <v>1067</v>
      </c>
      <c r="D337" s="253"/>
      <c r="E337" s="254">
        <v>75</v>
      </c>
      <c r="F337" s="222"/>
      <c r="G337" s="222"/>
      <c r="H337" s="222"/>
      <c r="I337" s="222"/>
      <c r="J337" s="222"/>
      <c r="K337" s="222"/>
      <c r="L337" s="222"/>
      <c r="M337" s="222"/>
      <c r="N337" s="222"/>
      <c r="O337" s="222"/>
      <c r="P337" s="222"/>
      <c r="Q337" s="222"/>
      <c r="R337" s="222"/>
      <c r="S337" s="222"/>
      <c r="T337" s="222"/>
      <c r="U337" s="222"/>
      <c r="V337" s="222"/>
      <c r="W337" s="222"/>
      <c r="X337" s="222"/>
      <c r="Y337" s="213"/>
      <c r="Z337" s="213"/>
      <c r="AA337" s="213"/>
      <c r="AB337" s="213"/>
      <c r="AC337" s="213"/>
      <c r="AD337" s="213"/>
      <c r="AE337" s="213"/>
      <c r="AF337" s="213"/>
      <c r="AG337" s="213" t="s">
        <v>288</v>
      </c>
      <c r="AH337" s="213">
        <v>2</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x14ac:dyDescent="0.25">
      <c r="A338" s="220"/>
      <c r="B338" s="221"/>
      <c r="C338" s="268" t="s">
        <v>1068</v>
      </c>
      <c r="D338" s="253"/>
      <c r="E338" s="254">
        <v>52</v>
      </c>
      <c r="F338" s="222"/>
      <c r="G338" s="222"/>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288</v>
      </c>
      <c r="AH338" s="213">
        <v>2</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x14ac:dyDescent="0.25">
      <c r="A339" s="220"/>
      <c r="B339" s="221"/>
      <c r="C339" s="268" t="s">
        <v>1069</v>
      </c>
      <c r="D339" s="253"/>
      <c r="E339" s="254">
        <v>154.80000000000001</v>
      </c>
      <c r="F339" s="222"/>
      <c r="G339" s="222"/>
      <c r="H339" s="222"/>
      <c r="I339" s="222"/>
      <c r="J339" s="222"/>
      <c r="K339" s="222"/>
      <c r="L339" s="222"/>
      <c r="M339" s="222"/>
      <c r="N339" s="222"/>
      <c r="O339" s="222"/>
      <c r="P339" s="222"/>
      <c r="Q339" s="222"/>
      <c r="R339" s="222"/>
      <c r="S339" s="222"/>
      <c r="T339" s="222"/>
      <c r="U339" s="222"/>
      <c r="V339" s="222"/>
      <c r="W339" s="222"/>
      <c r="X339" s="222"/>
      <c r="Y339" s="213"/>
      <c r="Z339" s="213"/>
      <c r="AA339" s="213"/>
      <c r="AB339" s="213"/>
      <c r="AC339" s="213"/>
      <c r="AD339" s="213"/>
      <c r="AE339" s="213"/>
      <c r="AF339" s="213"/>
      <c r="AG339" s="213" t="s">
        <v>288</v>
      </c>
      <c r="AH339" s="213">
        <v>2</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x14ac:dyDescent="0.25">
      <c r="A340" s="220"/>
      <c r="B340" s="221"/>
      <c r="C340" s="267" t="s">
        <v>337</v>
      </c>
      <c r="D340" s="253"/>
      <c r="E340" s="254"/>
      <c r="F340" s="222"/>
      <c r="G340" s="222"/>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288</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x14ac:dyDescent="0.25">
      <c r="A341" s="220"/>
      <c r="B341" s="221"/>
      <c r="C341" s="275" t="s">
        <v>1031</v>
      </c>
      <c r="D341" s="273"/>
      <c r="E341" s="274"/>
      <c r="F341" s="222"/>
      <c r="G341" s="222"/>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288</v>
      </c>
      <c r="AH341" s="213">
        <v>1</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1" x14ac:dyDescent="0.25">
      <c r="A342" s="220"/>
      <c r="B342" s="221"/>
      <c r="C342" s="266" t="s">
        <v>1070</v>
      </c>
      <c r="D342" s="251"/>
      <c r="E342" s="252">
        <v>338.16</v>
      </c>
      <c r="F342" s="222"/>
      <c r="G342" s="222"/>
      <c r="H342" s="222"/>
      <c r="I342" s="222"/>
      <c r="J342" s="222"/>
      <c r="K342" s="222"/>
      <c r="L342" s="222"/>
      <c r="M342" s="222"/>
      <c r="N342" s="222"/>
      <c r="O342" s="222"/>
      <c r="P342" s="222"/>
      <c r="Q342" s="222"/>
      <c r="R342" s="222"/>
      <c r="S342" s="222"/>
      <c r="T342" s="222"/>
      <c r="U342" s="222"/>
      <c r="V342" s="222"/>
      <c r="W342" s="222"/>
      <c r="X342" s="222"/>
      <c r="Y342" s="213"/>
      <c r="Z342" s="213"/>
      <c r="AA342" s="213"/>
      <c r="AB342" s="213"/>
      <c r="AC342" s="213"/>
      <c r="AD342" s="213"/>
      <c r="AE342" s="213"/>
      <c r="AF342" s="213"/>
      <c r="AG342" s="213" t="s">
        <v>288</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x14ac:dyDescent="0.25">
      <c r="A343" s="227" t="s">
        <v>232</v>
      </c>
      <c r="B343" s="228" t="s">
        <v>159</v>
      </c>
      <c r="C343" s="244" t="s">
        <v>160</v>
      </c>
      <c r="D343" s="229"/>
      <c r="E343" s="230"/>
      <c r="F343" s="231"/>
      <c r="G343" s="231">
        <f>SUMIF(AG344:AG347,"&lt;&gt;NOR",G344:G347)</f>
        <v>19045</v>
      </c>
      <c r="H343" s="231"/>
      <c r="I343" s="231">
        <f>SUM(I344:I347)</f>
        <v>14515.15</v>
      </c>
      <c r="J343" s="231"/>
      <c r="K343" s="231">
        <f>SUM(K344:K347)</f>
        <v>4529.8500000000004</v>
      </c>
      <c r="L343" s="231"/>
      <c r="M343" s="231">
        <f>SUM(M344:M347)</f>
        <v>23044.45</v>
      </c>
      <c r="N343" s="231"/>
      <c r="O343" s="231">
        <f>SUM(O344:O347)</f>
        <v>10.4</v>
      </c>
      <c r="P343" s="231"/>
      <c r="Q343" s="231">
        <f>SUM(Q344:Q347)</f>
        <v>0</v>
      </c>
      <c r="R343" s="231"/>
      <c r="S343" s="231"/>
      <c r="T343" s="232"/>
      <c r="U343" s="226"/>
      <c r="V343" s="226">
        <f>SUM(V344:V347)</f>
        <v>11.93</v>
      </c>
      <c r="W343" s="226"/>
      <c r="X343" s="226"/>
      <c r="AG343" t="s">
        <v>233</v>
      </c>
    </row>
    <row r="344" spans="1:60" ht="20.399999999999999" outlineLevel="1" x14ac:dyDescent="0.25">
      <c r="A344" s="233">
        <v>91</v>
      </c>
      <c r="B344" s="234" t="s">
        <v>1071</v>
      </c>
      <c r="C344" s="245" t="s">
        <v>1072</v>
      </c>
      <c r="D344" s="235" t="s">
        <v>280</v>
      </c>
      <c r="E344" s="236">
        <v>6.5</v>
      </c>
      <c r="F344" s="237">
        <v>2930</v>
      </c>
      <c r="G344" s="238">
        <f>ROUND(E344*F344,2)</f>
        <v>19045</v>
      </c>
      <c r="H344" s="237">
        <v>2233.1</v>
      </c>
      <c r="I344" s="238">
        <f>ROUND(E344*H344,2)</f>
        <v>14515.15</v>
      </c>
      <c r="J344" s="237">
        <v>696.9</v>
      </c>
      <c r="K344" s="238">
        <f>ROUND(E344*J344,2)</f>
        <v>4529.8500000000004</v>
      </c>
      <c r="L344" s="238">
        <v>21</v>
      </c>
      <c r="M344" s="238">
        <f>G344*(1+L344/100)</f>
        <v>23044.45</v>
      </c>
      <c r="N344" s="238">
        <v>1.6</v>
      </c>
      <c r="O344" s="238">
        <f>ROUND(E344*N344,2)</f>
        <v>10.4</v>
      </c>
      <c r="P344" s="238">
        <v>0</v>
      </c>
      <c r="Q344" s="238">
        <f>ROUND(E344*P344,2)</f>
        <v>0</v>
      </c>
      <c r="R344" s="238" t="s">
        <v>322</v>
      </c>
      <c r="S344" s="238" t="s">
        <v>237</v>
      </c>
      <c r="T344" s="239" t="s">
        <v>282</v>
      </c>
      <c r="U344" s="222">
        <v>1.8360000000000001</v>
      </c>
      <c r="V344" s="222">
        <f>ROUND(E344*U344,2)</f>
        <v>11.93</v>
      </c>
      <c r="W344" s="222"/>
      <c r="X344" s="222" t="s">
        <v>265</v>
      </c>
      <c r="Y344" s="213"/>
      <c r="Z344" s="213"/>
      <c r="AA344" s="213"/>
      <c r="AB344" s="213"/>
      <c r="AC344" s="213"/>
      <c r="AD344" s="213"/>
      <c r="AE344" s="213"/>
      <c r="AF344" s="213"/>
      <c r="AG344" s="213" t="s">
        <v>283</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x14ac:dyDescent="0.25">
      <c r="A345" s="220"/>
      <c r="B345" s="221"/>
      <c r="C345" s="265" t="s">
        <v>371</v>
      </c>
      <c r="D345" s="257"/>
      <c r="E345" s="257"/>
      <c r="F345" s="257"/>
      <c r="G345" s="257"/>
      <c r="H345" s="222"/>
      <c r="I345" s="222"/>
      <c r="J345" s="222"/>
      <c r="K345" s="222"/>
      <c r="L345" s="222"/>
      <c r="M345" s="222"/>
      <c r="N345" s="222"/>
      <c r="O345" s="222"/>
      <c r="P345" s="222"/>
      <c r="Q345" s="222"/>
      <c r="R345" s="222"/>
      <c r="S345" s="222"/>
      <c r="T345" s="222"/>
      <c r="U345" s="222"/>
      <c r="V345" s="222"/>
      <c r="W345" s="222"/>
      <c r="X345" s="222"/>
      <c r="Y345" s="213"/>
      <c r="Z345" s="213"/>
      <c r="AA345" s="213"/>
      <c r="AB345" s="213"/>
      <c r="AC345" s="213"/>
      <c r="AD345" s="213"/>
      <c r="AE345" s="213"/>
      <c r="AF345" s="213"/>
      <c r="AG345" s="213" t="s">
        <v>285</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41" t="str">
        <f>C345</f>
        <v>pod mazaniny a dlažby, popř. na plochých střechách, vodorovný nebo ve spádu, s udusáním a urovnáním povrchu,</v>
      </c>
      <c r="BB345" s="213"/>
      <c r="BC345" s="213"/>
      <c r="BD345" s="213"/>
      <c r="BE345" s="213"/>
      <c r="BF345" s="213"/>
      <c r="BG345" s="213"/>
      <c r="BH345" s="213"/>
    </row>
    <row r="346" spans="1:60" outlineLevel="1" x14ac:dyDescent="0.25">
      <c r="A346" s="220"/>
      <c r="B346" s="221"/>
      <c r="C346" s="247" t="s">
        <v>829</v>
      </c>
      <c r="D346" s="242"/>
      <c r="E346" s="242"/>
      <c r="F346" s="242"/>
      <c r="G346" s="242"/>
      <c r="H346" s="222"/>
      <c r="I346" s="222"/>
      <c r="J346" s="222"/>
      <c r="K346" s="222"/>
      <c r="L346" s="222"/>
      <c r="M346" s="222"/>
      <c r="N346" s="222"/>
      <c r="O346" s="222"/>
      <c r="P346" s="222"/>
      <c r="Q346" s="222"/>
      <c r="R346" s="222"/>
      <c r="S346" s="222"/>
      <c r="T346" s="222"/>
      <c r="U346" s="222"/>
      <c r="V346" s="222"/>
      <c r="W346" s="222"/>
      <c r="X346" s="222"/>
      <c r="Y346" s="213"/>
      <c r="Z346" s="213"/>
      <c r="AA346" s="213"/>
      <c r="AB346" s="213"/>
      <c r="AC346" s="213"/>
      <c r="AD346" s="213"/>
      <c r="AE346" s="213"/>
      <c r="AF346" s="213"/>
      <c r="AG346" s="213" t="s">
        <v>241</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1" x14ac:dyDescent="0.25">
      <c r="A347" s="220"/>
      <c r="B347" s="221"/>
      <c r="C347" s="266" t="s">
        <v>1073</v>
      </c>
      <c r="D347" s="251"/>
      <c r="E347" s="252">
        <v>6.5</v>
      </c>
      <c r="F347" s="222"/>
      <c r="G347" s="222"/>
      <c r="H347" s="222"/>
      <c r="I347" s="222"/>
      <c r="J347" s="222"/>
      <c r="K347" s="222"/>
      <c r="L347" s="222"/>
      <c r="M347" s="222"/>
      <c r="N347" s="222"/>
      <c r="O347" s="222"/>
      <c r="P347" s="222"/>
      <c r="Q347" s="222"/>
      <c r="R347" s="222"/>
      <c r="S347" s="222"/>
      <c r="T347" s="222"/>
      <c r="U347" s="222"/>
      <c r="V347" s="222"/>
      <c r="W347" s="222"/>
      <c r="X347" s="222"/>
      <c r="Y347" s="213"/>
      <c r="Z347" s="213"/>
      <c r="AA347" s="213"/>
      <c r="AB347" s="213"/>
      <c r="AC347" s="213"/>
      <c r="AD347" s="213"/>
      <c r="AE347" s="213"/>
      <c r="AF347" s="213"/>
      <c r="AG347" s="213" t="s">
        <v>288</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x14ac:dyDescent="0.25">
      <c r="A348" s="227" t="s">
        <v>232</v>
      </c>
      <c r="B348" s="228" t="s">
        <v>161</v>
      </c>
      <c r="C348" s="244" t="s">
        <v>162</v>
      </c>
      <c r="D348" s="229"/>
      <c r="E348" s="230"/>
      <c r="F348" s="231"/>
      <c r="G348" s="231">
        <f>SUMIF(AG349:AG357,"&lt;&gt;NOR",G349:G357)</f>
        <v>57185</v>
      </c>
      <c r="H348" s="231"/>
      <c r="I348" s="231">
        <f>SUM(I349:I357)</f>
        <v>17739.03</v>
      </c>
      <c r="J348" s="231"/>
      <c r="K348" s="231">
        <f>SUM(K349:K357)</f>
        <v>39445.97</v>
      </c>
      <c r="L348" s="231"/>
      <c r="M348" s="231">
        <f>SUM(M349:M357)</f>
        <v>69193.850000000006</v>
      </c>
      <c r="N348" s="231"/>
      <c r="O348" s="231">
        <f>SUM(O349:O357)</f>
        <v>2.4</v>
      </c>
      <c r="P348" s="231"/>
      <c r="Q348" s="231">
        <f>SUM(Q349:Q357)</f>
        <v>0</v>
      </c>
      <c r="R348" s="231"/>
      <c r="S348" s="231"/>
      <c r="T348" s="232"/>
      <c r="U348" s="226"/>
      <c r="V348" s="226">
        <f>SUM(V349:V357)</f>
        <v>17.68</v>
      </c>
      <c r="W348" s="226"/>
      <c r="X348" s="226"/>
      <c r="AG348" t="s">
        <v>233</v>
      </c>
    </row>
    <row r="349" spans="1:60" ht="20.399999999999999" outlineLevel="1" x14ac:dyDescent="0.25">
      <c r="A349" s="233">
        <v>92</v>
      </c>
      <c r="B349" s="234" t="s">
        <v>1074</v>
      </c>
      <c r="C349" s="245" t="s">
        <v>1075</v>
      </c>
      <c r="D349" s="235" t="s">
        <v>375</v>
      </c>
      <c r="E349" s="236">
        <v>3</v>
      </c>
      <c r="F349" s="237">
        <v>8395</v>
      </c>
      <c r="G349" s="238">
        <f>ROUND(E349*F349,2)</f>
        <v>25185</v>
      </c>
      <c r="H349" s="237">
        <v>5913.01</v>
      </c>
      <c r="I349" s="238">
        <f>ROUND(E349*H349,2)</f>
        <v>17739.03</v>
      </c>
      <c r="J349" s="237">
        <v>2481.9899999999998</v>
      </c>
      <c r="K349" s="238">
        <f>ROUND(E349*J349,2)</f>
        <v>7445.97</v>
      </c>
      <c r="L349" s="238">
        <v>21</v>
      </c>
      <c r="M349" s="238">
        <f>G349*(1+L349/100)</f>
        <v>30473.85</v>
      </c>
      <c r="N349" s="238">
        <v>0.79886000000000001</v>
      </c>
      <c r="O349" s="238">
        <f>ROUND(E349*N349,2)</f>
        <v>2.4</v>
      </c>
      <c r="P349" s="238">
        <v>0</v>
      </c>
      <c r="Q349" s="238">
        <f>ROUND(E349*P349,2)</f>
        <v>0</v>
      </c>
      <c r="R349" s="238" t="s">
        <v>439</v>
      </c>
      <c r="S349" s="238" t="s">
        <v>237</v>
      </c>
      <c r="T349" s="239" t="s">
        <v>282</v>
      </c>
      <c r="U349" s="222">
        <v>5.8918699999999999</v>
      </c>
      <c r="V349" s="222">
        <f>ROUND(E349*U349,2)</f>
        <v>17.68</v>
      </c>
      <c r="W349" s="222"/>
      <c r="X349" s="222" t="s">
        <v>440</v>
      </c>
      <c r="Y349" s="213"/>
      <c r="Z349" s="213"/>
      <c r="AA349" s="213"/>
      <c r="AB349" s="213"/>
      <c r="AC349" s="213"/>
      <c r="AD349" s="213"/>
      <c r="AE349" s="213"/>
      <c r="AF349" s="213"/>
      <c r="AG349" s="213" t="s">
        <v>441</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1" outlineLevel="1" x14ac:dyDescent="0.25">
      <c r="A350" s="220"/>
      <c r="B350" s="221"/>
      <c r="C350" s="265" t="s">
        <v>1076</v>
      </c>
      <c r="D350" s="257"/>
      <c r="E350" s="257"/>
      <c r="F350" s="257"/>
      <c r="G350" s="257"/>
      <c r="H350" s="222"/>
      <c r="I350" s="222"/>
      <c r="J350" s="222"/>
      <c r="K350" s="222"/>
      <c r="L350" s="222"/>
      <c r="M350" s="222"/>
      <c r="N350" s="222"/>
      <c r="O350" s="222"/>
      <c r="P350" s="222"/>
      <c r="Q350" s="222"/>
      <c r="R350" s="222"/>
      <c r="S350" s="222"/>
      <c r="T350" s="222"/>
      <c r="U350" s="222"/>
      <c r="V350" s="222"/>
      <c r="W350" s="222"/>
      <c r="X350" s="222"/>
      <c r="Y350" s="213"/>
      <c r="Z350" s="213"/>
      <c r="AA350" s="213"/>
      <c r="AB350" s="213"/>
      <c r="AC350" s="213"/>
      <c r="AD350" s="213"/>
      <c r="AE350" s="213"/>
      <c r="AF350" s="213"/>
      <c r="AG350" s="213" t="s">
        <v>285</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41" t="str">
        <f>C350</f>
        <v>kanalizační, obložením dna betonem C 25/30 z cementu portlandského nebo struskoportlandského, podkladní prstenec z prostého betonu C -/7,5 pod poklop do výšky 10 cm, dodávka a osazení poklopu litinového kruhového včetně rámu.</v>
      </c>
      <c r="BB350" s="213"/>
      <c r="BC350" s="213"/>
      <c r="BD350" s="213"/>
      <c r="BE350" s="213"/>
      <c r="BF350" s="213"/>
      <c r="BG350" s="213"/>
      <c r="BH350" s="213"/>
    </row>
    <row r="351" spans="1:60" outlineLevel="1" x14ac:dyDescent="0.25">
      <c r="A351" s="220"/>
      <c r="B351" s="221"/>
      <c r="C351" s="247" t="s">
        <v>829</v>
      </c>
      <c r="D351" s="242"/>
      <c r="E351" s="242"/>
      <c r="F351" s="242"/>
      <c r="G351" s="242"/>
      <c r="H351" s="222"/>
      <c r="I351" s="222"/>
      <c r="J351" s="222"/>
      <c r="K351" s="222"/>
      <c r="L351" s="222"/>
      <c r="M351" s="222"/>
      <c r="N351" s="222"/>
      <c r="O351" s="222"/>
      <c r="P351" s="222"/>
      <c r="Q351" s="222"/>
      <c r="R351" s="222"/>
      <c r="S351" s="222"/>
      <c r="T351" s="222"/>
      <c r="U351" s="222"/>
      <c r="V351" s="222"/>
      <c r="W351" s="222"/>
      <c r="X351" s="222"/>
      <c r="Y351" s="213"/>
      <c r="Z351" s="213"/>
      <c r="AA351" s="213"/>
      <c r="AB351" s="213"/>
      <c r="AC351" s="213"/>
      <c r="AD351" s="213"/>
      <c r="AE351" s="213"/>
      <c r="AF351" s="213"/>
      <c r="AG351" s="213" t="s">
        <v>241</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ht="21" outlineLevel="1" x14ac:dyDescent="0.25">
      <c r="A352" s="220"/>
      <c r="B352" s="221"/>
      <c r="C352" s="247" t="s">
        <v>1165</v>
      </c>
      <c r="D352" s="242"/>
      <c r="E352" s="242"/>
      <c r="F352" s="242"/>
      <c r="G352" s="242"/>
      <c r="H352" s="222"/>
      <c r="I352" s="222"/>
      <c r="J352" s="222"/>
      <c r="K352" s="222"/>
      <c r="L352" s="222"/>
      <c r="M352" s="222"/>
      <c r="N352" s="222"/>
      <c r="O352" s="222"/>
      <c r="P352" s="222"/>
      <c r="Q352" s="222"/>
      <c r="R352" s="222"/>
      <c r="S352" s="222"/>
      <c r="T352" s="222"/>
      <c r="U352" s="222"/>
      <c r="V352" s="222"/>
      <c r="W352" s="222"/>
      <c r="X352" s="222"/>
      <c r="Y352" s="213"/>
      <c r="Z352" s="213"/>
      <c r="AA352" s="213"/>
      <c r="AB352" s="213"/>
      <c r="AC352" s="213"/>
      <c r="AD352" s="213"/>
      <c r="AE352" s="213"/>
      <c r="AF352" s="213"/>
      <c r="AG352" s="213" t="s">
        <v>241</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41" t="str">
        <f>C352</f>
        <v>V položce je zakalkulováno: zřízení uliční vpusti betonových dílců ze spodního dílu s odkalištěm, osazení středové skruže, hrdlového dílu s odtokem DN 150 mm, přechodového dílu, vyrovnávacího prstence a osazení vtokové mříže bez kalového koše.</v>
      </c>
      <c r="BB352" s="213"/>
      <c r="BC352" s="213"/>
      <c r="BD352" s="213"/>
      <c r="BE352" s="213"/>
      <c r="BF352" s="213"/>
      <c r="BG352" s="213"/>
      <c r="BH352" s="213"/>
    </row>
    <row r="353" spans="1:60" outlineLevel="1" x14ac:dyDescent="0.25">
      <c r="A353" s="220"/>
      <c r="B353" s="221"/>
      <c r="C353" s="247" t="s">
        <v>1077</v>
      </c>
      <c r="D353" s="242"/>
      <c r="E353" s="242"/>
      <c r="F353" s="242"/>
      <c r="G353" s="242"/>
      <c r="H353" s="222"/>
      <c r="I353" s="222"/>
      <c r="J353" s="222"/>
      <c r="K353" s="222"/>
      <c r="L353" s="222"/>
      <c r="M353" s="222"/>
      <c r="N353" s="222"/>
      <c r="O353" s="222"/>
      <c r="P353" s="222"/>
      <c r="Q353" s="222"/>
      <c r="R353" s="222"/>
      <c r="S353" s="222"/>
      <c r="T353" s="222"/>
      <c r="U353" s="222"/>
      <c r="V353" s="222"/>
      <c r="W353" s="222"/>
      <c r="X353" s="222"/>
      <c r="Y353" s="213"/>
      <c r="Z353" s="213"/>
      <c r="AA353" s="213"/>
      <c r="AB353" s="213"/>
      <c r="AC353" s="213"/>
      <c r="AD353" s="213"/>
      <c r="AE353" s="213"/>
      <c r="AF353" s="213"/>
      <c r="AG353" s="213" t="s">
        <v>241</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x14ac:dyDescent="0.25">
      <c r="A354" s="233">
        <v>93</v>
      </c>
      <c r="B354" s="234" t="s">
        <v>1078</v>
      </c>
      <c r="C354" s="245" t="s">
        <v>1079</v>
      </c>
      <c r="D354" s="235" t="s">
        <v>375</v>
      </c>
      <c r="E354" s="236">
        <v>2</v>
      </c>
      <c r="F354" s="237">
        <v>16000</v>
      </c>
      <c r="G354" s="238">
        <f>ROUND(E354*F354,2)</f>
        <v>32000</v>
      </c>
      <c r="H354" s="237">
        <v>0</v>
      </c>
      <c r="I354" s="238">
        <f>ROUND(E354*H354,2)</f>
        <v>0</v>
      </c>
      <c r="J354" s="237">
        <v>16000</v>
      </c>
      <c r="K354" s="238">
        <f>ROUND(E354*J354,2)</f>
        <v>32000</v>
      </c>
      <c r="L354" s="238">
        <v>21</v>
      </c>
      <c r="M354" s="238">
        <f>G354*(1+L354/100)</f>
        <v>38720</v>
      </c>
      <c r="N354" s="238">
        <v>0</v>
      </c>
      <c r="O354" s="238">
        <f>ROUND(E354*N354,2)</f>
        <v>0</v>
      </c>
      <c r="P354" s="238">
        <v>0</v>
      </c>
      <c r="Q354" s="238">
        <f>ROUND(E354*P354,2)</f>
        <v>0</v>
      </c>
      <c r="R354" s="238"/>
      <c r="S354" s="238" t="s">
        <v>237</v>
      </c>
      <c r="T354" s="239" t="s">
        <v>1080</v>
      </c>
      <c r="U354" s="222">
        <v>0</v>
      </c>
      <c r="V354" s="222">
        <f>ROUND(E354*U354,2)</f>
        <v>0</v>
      </c>
      <c r="W354" s="222"/>
      <c r="X354" s="222" t="s">
        <v>440</v>
      </c>
      <c r="Y354" s="213"/>
      <c r="Z354" s="213"/>
      <c r="AA354" s="213"/>
      <c r="AB354" s="213"/>
      <c r="AC354" s="213"/>
      <c r="AD354" s="213"/>
      <c r="AE354" s="213"/>
      <c r="AF354" s="213"/>
      <c r="AG354" s="213" t="s">
        <v>441</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x14ac:dyDescent="0.25">
      <c r="A355" s="220"/>
      <c r="B355" s="221"/>
      <c r="C355" s="246" t="s">
        <v>829</v>
      </c>
      <c r="D355" s="240"/>
      <c r="E355" s="240"/>
      <c r="F355" s="240"/>
      <c r="G355" s="240"/>
      <c r="H355" s="222"/>
      <c r="I355" s="222"/>
      <c r="J355" s="222"/>
      <c r="K355" s="222"/>
      <c r="L355" s="222"/>
      <c r="M355" s="222"/>
      <c r="N355" s="222"/>
      <c r="O355" s="222"/>
      <c r="P355" s="222"/>
      <c r="Q355" s="222"/>
      <c r="R355" s="222"/>
      <c r="S355" s="222"/>
      <c r="T355" s="222"/>
      <c r="U355" s="222"/>
      <c r="V355" s="222"/>
      <c r="W355" s="222"/>
      <c r="X355" s="222"/>
      <c r="Y355" s="213"/>
      <c r="Z355" s="213"/>
      <c r="AA355" s="213"/>
      <c r="AB355" s="213"/>
      <c r="AC355" s="213"/>
      <c r="AD355" s="213"/>
      <c r="AE355" s="213"/>
      <c r="AF355" s="213"/>
      <c r="AG355" s="213" t="s">
        <v>241</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x14ac:dyDescent="0.25">
      <c r="A356" s="220"/>
      <c r="B356" s="221"/>
      <c r="C356" s="247" t="s">
        <v>1079</v>
      </c>
      <c r="D356" s="242"/>
      <c r="E356" s="242"/>
      <c r="F356" s="242"/>
      <c r="G356" s="242"/>
      <c r="H356" s="222"/>
      <c r="I356" s="222"/>
      <c r="J356" s="222"/>
      <c r="K356" s="222"/>
      <c r="L356" s="222"/>
      <c r="M356" s="222"/>
      <c r="N356" s="222"/>
      <c r="O356" s="222"/>
      <c r="P356" s="222"/>
      <c r="Q356" s="222"/>
      <c r="R356" s="222"/>
      <c r="S356" s="222"/>
      <c r="T356" s="222"/>
      <c r="U356" s="222"/>
      <c r="V356" s="222"/>
      <c r="W356" s="222"/>
      <c r="X356" s="222"/>
      <c r="Y356" s="213"/>
      <c r="Z356" s="213"/>
      <c r="AA356" s="213"/>
      <c r="AB356" s="213"/>
      <c r="AC356" s="213"/>
      <c r="AD356" s="213"/>
      <c r="AE356" s="213"/>
      <c r="AF356" s="213"/>
      <c r="AG356" s="213" t="s">
        <v>241</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1" x14ac:dyDescent="0.25">
      <c r="A357" s="220"/>
      <c r="B357" s="221"/>
      <c r="C357" s="247" t="s">
        <v>1081</v>
      </c>
      <c r="D357" s="242"/>
      <c r="E357" s="242"/>
      <c r="F357" s="242"/>
      <c r="G357" s="242"/>
      <c r="H357" s="222"/>
      <c r="I357" s="222"/>
      <c r="J357" s="222"/>
      <c r="K357" s="222"/>
      <c r="L357" s="222"/>
      <c r="M357" s="222"/>
      <c r="N357" s="222"/>
      <c r="O357" s="222"/>
      <c r="P357" s="222"/>
      <c r="Q357" s="222"/>
      <c r="R357" s="222"/>
      <c r="S357" s="222"/>
      <c r="T357" s="222"/>
      <c r="U357" s="222"/>
      <c r="V357" s="222"/>
      <c r="W357" s="222"/>
      <c r="X357" s="222"/>
      <c r="Y357" s="213"/>
      <c r="Z357" s="213"/>
      <c r="AA357" s="213"/>
      <c r="AB357" s="213"/>
      <c r="AC357" s="213"/>
      <c r="AD357" s="213"/>
      <c r="AE357" s="213"/>
      <c r="AF357" s="213"/>
      <c r="AG357" s="213" t="s">
        <v>241</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41" t="str">
        <f>C357</f>
        <v>Dodávka a montáž žlabové vpusti, litinová mříž 300x500 s rámem, pozinkovaný koš na listí, betonové prefabrikované dílce</v>
      </c>
      <c r="BB357" s="213"/>
      <c r="BC357" s="213"/>
      <c r="BD357" s="213"/>
      <c r="BE357" s="213"/>
      <c r="BF357" s="213"/>
      <c r="BG357" s="213"/>
      <c r="BH357" s="213"/>
    </row>
    <row r="358" spans="1:60" x14ac:dyDescent="0.25">
      <c r="A358" s="227" t="s">
        <v>232</v>
      </c>
      <c r="B358" s="228" t="s">
        <v>165</v>
      </c>
      <c r="C358" s="244" t="s">
        <v>166</v>
      </c>
      <c r="D358" s="229"/>
      <c r="E358" s="230"/>
      <c r="F358" s="231"/>
      <c r="G358" s="231">
        <f>SUMIF(AG359:AG425,"&lt;&gt;NOR",G359:G425)</f>
        <v>241713.18</v>
      </c>
      <c r="H358" s="231"/>
      <c r="I358" s="231">
        <f>SUM(I359:I425)</f>
        <v>145307.70000000001</v>
      </c>
      <c r="J358" s="231"/>
      <c r="K358" s="231">
        <f>SUM(K359:K425)</f>
        <v>96405.48</v>
      </c>
      <c r="L358" s="231"/>
      <c r="M358" s="231">
        <f>SUM(M359:M425)</f>
        <v>292472.94780000002</v>
      </c>
      <c r="N358" s="231"/>
      <c r="O358" s="231">
        <f>SUM(O359:O425)</f>
        <v>113.09999999999998</v>
      </c>
      <c r="P358" s="231"/>
      <c r="Q358" s="231">
        <f>SUM(Q359:Q425)</f>
        <v>0</v>
      </c>
      <c r="R358" s="231"/>
      <c r="S358" s="231"/>
      <c r="T358" s="232"/>
      <c r="U358" s="226"/>
      <c r="V358" s="226">
        <f>SUM(V359:V425)</f>
        <v>155.33000000000001</v>
      </c>
      <c r="W358" s="226"/>
      <c r="X358" s="226"/>
      <c r="AG358" t="s">
        <v>233</v>
      </c>
    </row>
    <row r="359" spans="1:60" ht="20.399999999999999" outlineLevel="1" x14ac:dyDescent="0.25">
      <c r="A359" s="233">
        <v>94</v>
      </c>
      <c r="B359" s="234" t="s">
        <v>1082</v>
      </c>
      <c r="C359" s="245" t="s">
        <v>1083</v>
      </c>
      <c r="D359" s="235" t="s">
        <v>438</v>
      </c>
      <c r="E359" s="236">
        <v>4</v>
      </c>
      <c r="F359" s="237">
        <v>153</v>
      </c>
      <c r="G359" s="238">
        <f>ROUND(E359*F359,2)</f>
        <v>612</v>
      </c>
      <c r="H359" s="237">
        <v>89.82</v>
      </c>
      <c r="I359" s="238">
        <f>ROUND(E359*H359,2)</f>
        <v>359.28</v>
      </c>
      <c r="J359" s="237">
        <v>63.18</v>
      </c>
      <c r="K359" s="238">
        <f>ROUND(E359*J359,2)</f>
        <v>252.72</v>
      </c>
      <c r="L359" s="238">
        <v>21</v>
      </c>
      <c r="M359" s="238">
        <f>G359*(1+L359/100)</f>
        <v>740.52</v>
      </c>
      <c r="N359" s="238">
        <v>0.10249999999999999</v>
      </c>
      <c r="O359" s="238">
        <f>ROUND(E359*N359,2)</f>
        <v>0.41</v>
      </c>
      <c r="P359" s="238">
        <v>0</v>
      </c>
      <c r="Q359" s="238">
        <f>ROUND(E359*P359,2)</f>
        <v>0</v>
      </c>
      <c r="R359" s="238" t="s">
        <v>539</v>
      </c>
      <c r="S359" s="238" t="s">
        <v>237</v>
      </c>
      <c r="T359" s="239" t="s">
        <v>282</v>
      </c>
      <c r="U359" s="222">
        <v>0.14000000000000001</v>
      </c>
      <c r="V359" s="222">
        <f>ROUND(E359*U359,2)</f>
        <v>0.56000000000000005</v>
      </c>
      <c r="W359" s="222"/>
      <c r="X359" s="222" t="s">
        <v>265</v>
      </c>
      <c r="Y359" s="213"/>
      <c r="Z359" s="213"/>
      <c r="AA359" s="213"/>
      <c r="AB359" s="213"/>
      <c r="AC359" s="213"/>
      <c r="AD359" s="213"/>
      <c r="AE359" s="213"/>
      <c r="AF359" s="213"/>
      <c r="AG359" s="213" t="s">
        <v>283</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1" x14ac:dyDescent="0.25">
      <c r="A360" s="220"/>
      <c r="B360" s="221"/>
      <c r="C360" s="265" t="s">
        <v>1084</v>
      </c>
      <c r="D360" s="257"/>
      <c r="E360" s="257"/>
      <c r="F360" s="257"/>
      <c r="G360" s="257"/>
      <c r="H360" s="222"/>
      <c r="I360" s="222"/>
      <c r="J360" s="222"/>
      <c r="K360" s="222"/>
      <c r="L360" s="222"/>
      <c r="M360" s="222"/>
      <c r="N360" s="222"/>
      <c r="O360" s="222"/>
      <c r="P360" s="222"/>
      <c r="Q360" s="222"/>
      <c r="R360" s="222"/>
      <c r="S360" s="222"/>
      <c r="T360" s="222"/>
      <c r="U360" s="222"/>
      <c r="V360" s="222"/>
      <c r="W360" s="222"/>
      <c r="X360" s="222"/>
      <c r="Y360" s="213"/>
      <c r="Z360" s="213"/>
      <c r="AA360" s="213"/>
      <c r="AB360" s="213"/>
      <c r="AC360" s="213"/>
      <c r="AD360" s="213"/>
      <c r="AE360" s="213"/>
      <c r="AF360" s="213"/>
      <c r="AG360" s="213" t="s">
        <v>285</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1" x14ac:dyDescent="0.25">
      <c r="A361" s="220"/>
      <c r="B361" s="221"/>
      <c r="C361" s="247" t="s">
        <v>829</v>
      </c>
      <c r="D361" s="242"/>
      <c r="E361" s="242"/>
      <c r="F361" s="242"/>
      <c r="G361" s="242"/>
      <c r="H361" s="222"/>
      <c r="I361" s="222"/>
      <c r="J361" s="222"/>
      <c r="K361" s="222"/>
      <c r="L361" s="222"/>
      <c r="M361" s="222"/>
      <c r="N361" s="222"/>
      <c r="O361" s="222"/>
      <c r="P361" s="222"/>
      <c r="Q361" s="222"/>
      <c r="R361" s="222"/>
      <c r="S361" s="222"/>
      <c r="T361" s="222"/>
      <c r="U361" s="222"/>
      <c r="V361" s="222"/>
      <c r="W361" s="222"/>
      <c r="X361" s="222"/>
      <c r="Y361" s="213"/>
      <c r="Z361" s="213"/>
      <c r="AA361" s="213"/>
      <c r="AB361" s="213"/>
      <c r="AC361" s="213"/>
      <c r="AD361" s="213"/>
      <c r="AE361" s="213"/>
      <c r="AF361" s="213"/>
      <c r="AG361" s="213" t="s">
        <v>241</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x14ac:dyDescent="0.25">
      <c r="A362" s="220"/>
      <c r="B362" s="221"/>
      <c r="C362" s="266" t="s">
        <v>1085</v>
      </c>
      <c r="D362" s="251"/>
      <c r="E362" s="252">
        <v>4</v>
      </c>
      <c r="F362" s="222"/>
      <c r="G362" s="222"/>
      <c r="H362" s="222"/>
      <c r="I362" s="222"/>
      <c r="J362" s="222"/>
      <c r="K362" s="222"/>
      <c r="L362" s="222"/>
      <c r="M362" s="222"/>
      <c r="N362" s="222"/>
      <c r="O362" s="222"/>
      <c r="P362" s="222"/>
      <c r="Q362" s="222"/>
      <c r="R362" s="222"/>
      <c r="S362" s="222"/>
      <c r="T362" s="222"/>
      <c r="U362" s="222"/>
      <c r="V362" s="222"/>
      <c r="W362" s="222"/>
      <c r="X362" s="222"/>
      <c r="Y362" s="213"/>
      <c r="Z362" s="213"/>
      <c r="AA362" s="213"/>
      <c r="AB362" s="213"/>
      <c r="AC362" s="213"/>
      <c r="AD362" s="213"/>
      <c r="AE362" s="213"/>
      <c r="AF362" s="213"/>
      <c r="AG362" s="213" t="s">
        <v>288</v>
      </c>
      <c r="AH362" s="213">
        <v>0</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0.399999999999999" outlineLevel="1" x14ac:dyDescent="0.25">
      <c r="A363" s="233">
        <v>95</v>
      </c>
      <c r="B363" s="234" t="s">
        <v>1086</v>
      </c>
      <c r="C363" s="245" t="s">
        <v>1087</v>
      </c>
      <c r="D363" s="235" t="s">
        <v>438</v>
      </c>
      <c r="E363" s="236">
        <v>190</v>
      </c>
      <c r="F363" s="237">
        <v>287.5</v>
      </c>
      <c r="G363" s="238">
        <f>ROUND(E363*F363,2)</f>
        <v>54625</v>
      </c>
      <c r="H363" s="237">
        <v>164.62</v>
      </c>
      <c r="I363" s="238">
        <f>ROUND(E363*H363,2)</f>
        <v>31277.8</v>
      </c>
      <c r="J363" s="237">
        <v>122.88</v>
      </c>
      <c r="K363" s="238">
        <f>ROUND(E363*J363,2)</f>
        <v>23347.200000000001</v>
      </c>
      <c r="L363" s="238">
        <v>21</v>
      </c>
      <c r="M363" s="238">
        <f>G363*(1+L363/100)</f>
        <v>66096.25</v>
      </c>
      <c r="N363" s="238">
        <v>0.188</v>
      </c>
      <c r="O363" s="238">
        <f>ROUND(E363*N363,2)</f>
        <v>35.72</v>
      </c>
      <c r="P363" s="238">
        <v>0</v>
      </c>
      <c r="Q363" s="238">
        <f>ROUND(E363*P363,2)</f>
        <v>0</v>
      </c>
      <c r="R363" s="238" t="s">
        <v>539</v>
      </c>
      <c r="S363" s="238" t="s">
        <v>237</v>
      </c>
      <c r="T363" s="239" t="s">
        <v>282</v>
      </c>
      <c r="U363" s="222">
        <v>0.27200000000000002</v>
      </c>
      <c r="V363" s="222">
        <f>ROUND(E363*U363,2)</f>
        <v>51.68</v>
      </c>
      <c r="W363" s="222"/>
      <c r="X363" s="222" t="s">
        <v>265</v>
      </c>
      <c r="Y363" s="213"/>
      <c r="Z363" s="213"/>
      <c r="AA363" s="213"/>
      <c r="AB363" s="213"/>
      <c r="AC363" s="213"/>
      <c r="AD363" s="213"/>
      <c r="AE363" s="213"/>
      <c r="AF363" s="213"/>
      <c r="AG363" s="213" t="s">
        <v>283</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x14ac:dyDescent="0.25">
      <c r="A364" s="220"/>
      <c r="B364" s="221"/>
      <c r="C364" s="265" t="s">
        <v>1088</v>
      </c>
      <c r="D364" s="257"/>
      <c r="E364" s="257"/>
      <c r="F364" s="257"/>
      <c r="G364" s="257"/>
      <c r="H364" s="222"/>
      <c r="I364" s="222"/>
      <c r="J364" s="222"/>
      <c r="K364" s="222"/>
      <c r="L364" s="222"/>
      <c r="M364" s="222"/>
      <c r="N364" s="222"/>
      <c r="O364" s="222"/>
      <c r="P364" s="222"/>
      <c r="Q364" s="222"/>
      <c r="R364" s="222"/>
      <c r="S364" s="222"/>
      <c r="T364" s="222"/>
      <c r="U364" s="222"/>
      <c r="V364" s="222"/>
      <c r="W364" s="222"/>
      <c r="X364" s="222"/>
      <c r="Y364" s="213"/>
      <c r="Z364" s="213"/>
      <c r="AA364" s="213"/>
      <c r="AB364" s="213"/>
      <c r="AC364" s="213"/>
      <c r="AD364" s="213"/>
      <c r="AE364" s="213"/>
      <c r="AF364" s="213"/>
      <c r="AG364" s="213" t="s">
        <v>285</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1" x14ac:dyDescent="0.25">
      <c r="A365" s="220"/>
      <c r="B365" s="221"/>
      <c r="C365" s="247" t="s">
        <v>829</v>
      </c>
      <c r="D365" s="242"/>
      <c r="E365" s="242"/>
      <c r="F365" s="242"/>
      <c r="G365" s="242"/>
      <c r="H365" s="222"/>
      <c r="I365" s="222"/>
      <c r="J365" s="222"/>
      <c r="K365" s="222"/>
      <c r="L365" s="222"/>
      <c r="M365" s="222"/>
      <c r="N365" s="222"/>
      <c r="O365" s="222"/>
      <c r="P365" s="222"/>
      <c r="Q365" s="222"/>
      <c r="R365" s="222"/>
      <c r="S365" s="222"/>
      <c r="T365" s="222"/>
      <c r="U365" s="222"/>
      <c r="V365" s="222"/>
      <c r="W365" s="222"/>
      <c r="X365" s="222"/>
      <c r="Y365" s="213"/>
      <c r="Z365" s="213"/>
      <c r="AA365" s="213"/>
      <c r="AB365" s="213"/>
      <c r="AC365" s="213"/>
      <c r="AD365" s="213"/>
      <c r="AE365" s="213"/>
      <c r="AF365" s="213"/>
      <c r="AG365" s="213" t="s">
        <v>241</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5">
      <c r="A366" s="220"/>
      <c r="B366" s="221"/>
      <c r="C366" s="266" t="s">
        <v>1089</v>
      </c>
      <c r="D366" s="251"/>
      <c r="E366" s="252">
        <v>10</v>
      </c>
      <c r="F366" s="222"/>
      <c r="G366" s="222"/>
      <c r="H366" s="222"/>
      <c r="I366" s="222"/>
      <c r="J366" s="222"/>
      <c r="K366" s="222"/>
      <c r="L366" s="222"/>
      <c r="M366" s="222"/>
      <c r="N366" s="222"/>
      <c r="O366" s="222"/>
      <c r="P366" s="222"/>
      <c r="Q366" s="222"/>
      <c r="R366" s="222"/>
      <c r="S366" s="222"/>
      <c r="T366" s="222"/>
      <c r="U366" s="222"/>
      <c r="V366" s="222"/>
      <c r="W366" s="222"/>
      <c r="X366" s="222"/>
      <c r="Y366" s="213"/>
      <c r="Z366" s="213"/>
      <c r="AA366" s="213"/>
      <c r="AB366" s="213"/>
      <c r="AC366" s="213"/>
      <c r="AD366" s="213"/>
      <c r="AE366" s="213"/>
      <c r="AF366" s="213"/>
      <c r="AG366" s="213" t="s">
        <v>288</v>
      </c>
      <c r="AH366" s="213">
        <v>0</v>
      </c>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1" x14ac:dyDescent="0.25">
      <c r="A367" s="220"/>
      <c r="B367" s="221"/>
      <c r="C367" s="266" t="s">
        <v>1090</v>
      </c>
      <c r="D367" s="251"/>
      <c r="E367" s="252">
        <v>180</v>
      </c>
      <c r="F367" s="222"/>
      <c r="G367" s="222"/>
      <c r="H367" s="222"/>
      <c r="I367" s="222"/>
      <c r="J367" s="222"/>
      <c r="K367" s="222"/>
      <c r="L367" s="222"/>
      <c r="M367" s="222"/>
      <c r="N367" s="222"/>
      <c r="O367" s="222"/>
      <c r="P367" s="222"/>
      <c r="Q367" s="222"/>
      <c r="R367" s="222"/>
      <c r="S367" s="222"/>
      <c r="T367" s="222"/>
      <c r="U367" s="222"/>
      <c r="V367" s="222"/>
      <c r="W367" s="222"/>
      <c r="X367" s="222"/>
      <c r="Y367" s="213"/>
      <c r="Z367" s="213"/>
      <c r="AA367" s="213"/>
      <c r="AB367" s="213"/>
      <c r="AC367" s="213"/>
      <c r="AD367" s="213"/>
      <c r="AE367" s="213"/>
      <c r="AF367" s="213"/>
      <c r="AG367" s="213" t="s">
        <v>288</v>
      </c>
      <c r="AH367" s="213">
        <v>0</v>
      </c>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ht="20.399999999999999" outlineLevel="1" x14ac:dyDescent="0.25">
      <c r="A368" s="233">
        <v>96</v>
      </c>
      <c r="B368" s="234" t="s">
        <v>1091</v>
      </c>
      <c r="C368" s="245" t="s">
        <v>1092</v>
      </c>
      <c r="D368" s="235" t="s">
        <v>438</v>
      </c>
      <c r="E368" s="236">
        <v>36</v>
      </c>
      <c r="F368" s="237">
        <v>167.5</v>
      </c>
      <c r="G368" s="238">
        <f>ROUND(E368*F368,2)</f>
        <v>6030</v>
      </c>
      <c r="H368" s="237">
        <v>51.54</v>
      </c>
      <c r="I368" s="238">
        <f>ROUND(E368*H368,2)</f>
        <v>1855.44</v>
      </c>
      <c r="J368" s="237">
        <v>115.96</v>
      </c>
      <c r="K368" s="238">
        <f>ROUND(E368*J368,2)</f>
        <v>4174.5600000000004</v>
      </c>
      <c r="L368" s="238">
        <v>21</v>
      </c>
      <c r="M368" s="238">
        <f>G368*(1+L368/100)</f>
        <v>7296.3</v>
      </c>
      <c r="N368" s="238">
        <v>5.9049999999999998E-2</v>
      </c>
      <c r="O368" s="238">
        <f>ROUND(E368*N368,2)</f>
        <v>2.13</v>
      </c>
      <c r="P368" s="238">
        <v>0</v>
      </c>
      <c r="Q368" s="238">
        <f>ROUND(E368*P368,2)</f>
        <v>0</v>
      </c>
      <c r="R368" s="238" t="s">
        <v>539</v>
      </c>
      <c r="S368" s="238" t="s">
        <v>237</v>
      </c>
      <c r="T368" s="239" t="s">
        <v>282</v>
      </c>
      <c r="U368" s="222">
        <v>0.26</v>
      </c>
      <c r="V368" s="222">
        <f>ROUND(E368*U368,2)</f>
        <v>9.36</v>
      </c>
      <c r="W368" s="222"/>
      <c r="X368" s="222" t="s">
        <v>265</v>
      </c>
      <c r="Y368" s="213"/>
      <c r="Z368" s="213"/>
      <c r="AA368" s="213"/>
      <c r="AB368" s="213"/>
      <c r="AC368" s="213"/>
      <c r="AD368" s="213"/>
      <c r="AE368" s="213"/>
      <c r="AF368" s="213"/>
      <c r="AG368" s="213" t="s">
        <v>283</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x14ac:dyDescent="0.25">
      <c r="A369" s="220"/>
      <c r="B369" s="221"/>
      <c r="C369" s="246" t="s">
        <v>829</v>
      </c>
      <c r="D369" s="240"/>
      <c r="E369" s="240"/>
      <c r="F369" s="240"/>
      <c r="G369" s="240"/>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241</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x14ac:dyDescent="0.25">
      <c r="A370" s="220"/>
      <c r="B370" s="221"/>
      <c r="C370" s="266" t="s">
        <v>1093</v>
      </c>
      <c r="D370" s="251"/>
      <c r="E370" s="252">
        <v>36</v>
      </c>
      <c r="F370" s="222"/>
      <c r="G370" s="222"/>
      <c r="H370" s="222"/>
      <c r="I370" s="222"/>
      <c r="J370" s="222"/>
      <c r="K370" s="222"/>
      <c r="L370" s="222"/>
      <c r="M370" s="222"/>
      <c r="N370" s="222"/>
      <c r="O370" s="222"/>
      <c r="P370" s="222"/>
      <c r="Q370" s="222"/>
      <c r="R370" s="222"/>
      <c r="S370" s="222"/>
      <c r="T370" s="222"/>
      <c r="U370" s="222"/>
      <c r="V370" s="222"/>
      <c r="W370" s="222"/>
      <c r="X370" s="222"/>
      <c r="Y370" s="213"/>
      <c r="Z370" s="213"/>
      <c r="AA370" s="213"/>
      <c r="AB370" s="213"/>
      <c r="AC370" s="213"/>
      <c r="AD370" s="213"/>
      <c r="AE370" s="213"/>
      <c r="AF370" s="213"/>
      <c r="AG370" s="213" t="s">
        <v>288</v>
      </c>
      <c r="AH370" s="213">
        <v>0</v>
      </c>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x14ac:dyDescent="0.25">
      <c r="A371" s="233">
        <v>97</v>
      </c>
      <c r="B371" s="234" t="s">
        <v>1094</v>
      </c>
      <c r="C371" s="245" t="s">
        <v>1095</v>
      </c>
      <c r="D371" s="235" t="s">
        <v>280</v>
      </c>
      <c r="E371" s="236">
        <v>22.5</v>
      </c>
      <c r="F371" s="237">
        <v>2800</v>
      </c>
      <c r="G371" s="238">
        <f>ROUND(E371*F371,2)</f>
        <v>63000</v>
      </c>
      <c r="H371" s="237">
        <v>2203.92</v>
      </c>
      <c r="I371" s="238">
        <f>ROUND(E371*H371,2)</f>
        <v>49588.2</v>
      </c>
      <c r="J371" s="237">
        <v>596.08000000000004</v>
      </c>
      <c r="K371" s="238">
        <f>ROUND(E371*J371,2)</f>
        <v>13411.8</v>
      </c>
      <c r="L371" s="238">
        <v>21</v>
      </c>
      <c r="M371" s="238">
        <f>G371*(1+L371/100)</f>
        <v>76230</v>
      </c>
      <c r="N371" s="238">
        <v>2.5249999999999999</v>
      </c>
      <c r="O371" s="238">
        <f>ROUND(E371*N371,2)</f>
        <v>56.81</v>
      </c>
      <c r="P371" s="238">
        <v>0</v>
      </c>
      <c r="Q371" s="238">
        <f>ROUND(E371*P371,2)</f>
        <v>0</v>
      </c>
      <c r="R371" s="238" t="s">
        <v>539</v>
      </c>
      <c r="S371" s="238" t="s">
        <v>237</v>
      </c>
      <c r="T371" s="239" t="s">
        <v>282</v>
      </c>
      <c r="U371" s="222">
        <v>1.4419999999999999</v>
      </c>
      <c r="V371" s="222">
        <f>ROUND(E371*U371,2)</f>
        <v>32.450000000000003</v>
      </c>
      <c r="W371" s="222"/>
      <c r="X371" s="222" t="s">
        <v>265</v>
      </c>
      <c r="Y371" s="213"/>
      <c r="Z371" s="213"/>
      <c r="AA371" s="213"/>
      <c r="AB371" s="213"/>
      <c r="AC371" s="213"/>
      <c r="AD371" s="213"/>
      <c r="AE371" s="213"/>
      <c r="AF371" s="213"/>
      <c r="AG371" s="213" t="s">
        <v>283</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x14ac:dyDescent="0.25">
      <c r="A372" s="220"/>
      <c r="B372" s="221"/>
      <c r="C372" s="265" t="s">
        <v>1096</v>
      </c>
      <c r="D372" s="257"/>
      <c r="E372" s="257"/>
      <c r="F372" s="257"/>
      <c r="G372" s="257"/>
      <c r="H372" s="222"/>
      <c r="I372" s="222"/>
      <c r="J372" s="222"/>
      <c r="K372" s="222"/>
      <c r="L372" s="222"/>
      <c r="M372" s="222"/>
      <c r="N372" s="222"/>
      <c r="O372" s="222"/>
      <c r="P372" s="222"/>
      <c r="Q372" s="222"/>
      <c r="R372" s="222"/>
      <c r="S372" s="222"/>
      <c r="T372" s="222"/>
      <c r="U372" s="222"/>
      <c r="V372" s="222"/>
      <c r="W372" s="222"/>
      <c r="X372" s="222"/>
      <c r="Y372" s="213"/>
      <c r="Z372" s="213"/>
      <c r="AA372" s="213"/>
      <c r="AB372" s="213"/>
      <c r="AC372" s="213"/>
      <c r="AD372" s="213"/>
      <c r="AE372" s="213"/>
      <c r="AF372" s="213"/>
      <c r="AG372" s="213" t="s">
        <v>285</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x14ac:dyDescent="0.25">
      <c r="A373" s="220"/>
      <c r="B373" s="221"/>
      <c r="C373" s="247" t="s">
        <v>829</v>
      </c>
      <c r="D373" s="242"/>
      <c r="E373" s="242"/>
      <c r="F373" s="242"/>
      <c r="G373" s="242"/>
      <c r="H373" s="222"/>
      <c r="I373" s="222"/>
      <c r="J373" s="222"/>
      <c r="K373" s="222"/>
      <c r="L373" s="222"/>
      <c r="M373" s="222"/>
      <c r="N373" s="222"/>
      <c r="O373" s="222"/>
      <c r="P373" s="222"/>
      <c r="Q373" s="222"/>
      <c r="R373" s="222"/>
      <c r="S373" s="222"/>
      <c r="T373" s="222"/>
      <c r="U373" s="222"/>
      <c r="V373" s="222"/>
      <c r="W373" s="222"/>
      <c r="X373" s="222"/>
      <c r="Y373" s="213"/>
      <c r="Z373" s="213"/>
      <c r="AA373" s="213"/>
      <c r="AB373" s="213"/>
      <c r="AC373" s="213"/>
      <c r="AD373" s="213"/>
      <c r="AE373" s="213"/>
      <c r="AF373" s="213"/>
      <c r="AG373" s="213" t="s">
        <v>241</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x14ac:dyDescent="0.25">
      <c r="A374" s="220"/>
      <c r="B374" s="221"/>
      <c r="C374" s="267" t="s">
        <v>331</v>
      </c>
      <c r="D374" s="253"/>
      <c r="E374" s="254"/>
      <c r="F374" s="222"/>
      <c r="G374" s="222"/>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288</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x14ac:dyDescent="0.25">
      <c r="A375" s="220"/>
      <c r="B375" s="221"/>
      <c r="C375" s="268" t="s">
        <v>1026</v>
      </c>
      <c r="D375" s="253"/>
      <c r="E375" s="254">
        <v>130</v>
      </c>
      <c r="F375" s="222"/>
      <c r="G375" s="222"/>
      <c r="H375" s="222"/>
      <c r="I375" s="222"/>
      <c r="J375" s="222"/>
      <c r="K375" s="222"/>
      <c r="L375" s="222"/>
      <c r="M375" s="222"/>
      <c r="N375" s="222"/>
      <c r="O375" s="222"/>
      <c r="P375" s="222"/>
      <c r="Q375" s="222"/>
      <c r="R375" s="222"/>
      <c r="S375" s="222"/>
      <c r="T375" s="222"/>
      <c r="U375" s="222"/>
      <c r="V375" s="222"/>
      <c r="W375" s="222"/>
      <c r="X375" s="222"/>
      <c r="Y375" s="213"/>
      <c r="Z375" s="213"/>
      <c r="AA375" s="213"/>
      <c r="AB375" s="213"/>
      <c r="AC375" s="213"/>
      <c r="AD375" s="213"/>
      <c r="AE375" s="213"/>
      <c r="AF375" s="213"/>
      <c r="AG375" s="213" t="s">
        <v>288</v>
      </c>
      <c r="AH375" s="213">
        <v>2</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1" x14ac:dyDescent="0.25">
      <c r="A376" s="220"/>
      <c r="B376" s="221"/>
      <c r="C376" s="268" t="s">
        <v>1027</v>
      </c>
      <c r="D376" s="253"/>
      <c r="E376" s="254">
        <v>36</v>
      </c>
      <c r="F376" s="222"/>
      <c r="G376" s="222"/>
      <c r="H376" s="222"/>
      <c r="I376" s="222"/>
      <c r="J376" s="222"/>
      <c r="K376" s="222"/>
      <c r="L376" s="222"/>
      <c r="M376" s="222"/>
      <c r="N376" s="222"/>
      <c r="O376" s="222"/>
      <c r="P376" s="222"/>
      <c r="Q376" s="222"/>
      <c r="R376" s="222"/>
      <c r="S376" s="222"/>
      <c r="T376" s="222"/>
      <c r="U376" s="222"/>
      <c r="V376" s="222"/>
      <c r="W376" s="222"/>
      <c r="X376" s="222"/>
      <c r="Y376" s="213"/>
      <c r="Z376" s="213"/>
      <c r="AA376" s="213"/>
      <c r="AB376" s="213"/>
      <c r="AC376" s="213"/>
      <c r="AD376" s="213"/>
      <c r="AE376" s="213"/>
      <c r="AF376" s="213"/>
      <c r="AG376" s="213" t="s">
        <v>288</v>
      </c>
      <c r="AH376" s="213">
        <v>2</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1" x14ac:dyDescent="0.25">
      <c r="A377" s="220"/>
      <c r="B377" s="221"/>
      <c r="C377" s="268" t="s">
        <v>1028</v>
      </c>
      <c r="D377" s="253"/>
      <c r="E377" s="254">
        <v>10</v>
      </c>
      <c r="F377" s="222"/>
      <c r="G377" s="222"/>
      <c r="H377" s="222"/>
      <c r="I377" s="222"/>
      <c r="J377" s="222"/>
      <c r="K377" s="222"/>
      <c r="L377" s="222"/>
      <c r="M377" s="222"/>
      <c r="N377" s="222"/>
      <c r="O377" s="222"/>
      <c r="P377" s="222"/>
      <c r="Q377" s="222"/>
      <c r="R377" s="222"/>
      <c r="S377" s="222"/>
      <c r="T377" s="222"/>
      <c r="U377" s="222"/>
      <c r="V377" s="222"/>
      <c r="W377" s="222"/>
      <c r="X377" s="222"/>
      <c r="Y377" s="213"/>
      <c r="Z377" s="213"/>
      <c r="AA377" s="213"/>
      <c r="AB377" s="213"/>
      <c r="AC377" s="213"/>
      <c r="AD377" s="213"/>
      <c r="AE377" s="213"/>
      <c r="AF377" s="213"/>
      <c r="AG377" s="213" t="s">
        <v>288</v>
      </c>
      <c r="AH377" s="213">
        <v>2</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x14ac:dyDescent="0.25">
      <c r="A378" s="220"/>
      <c r="B378" s="221"/>
      <c r="C378" s="268" t="s">
        <v>1029</v>
      </c>
      <c r="D378" s="253"/>
      <c r="E378" s="254">
        <v>180</v>
      </c>
      <c r="F378" s="222"/>
      <c r="G378" s="222"/>
      <c r="H378" s="222"/>
      <c r="I378" s="222"/>
      <c r="J378" s="222"/>
      <c r="K378" s="222"/>
      <c r="L378" s="222"/>
      <c r="M378" s="222"/>
      <c r="N378" s="222"/>
      <c r="O378" s="222"/>
      <c r="P378" s="222"/>
      <c r="Q378" s="222"/>
      <c r="R378" s="222"/>
      <c r="S378" s="222"/>
      <c r="T378" s="222"/>
      <c r="U378" s="222"/>
      <c r="V378" s="222"/>
      <c r="W378" s="222"/>
      <c r="X378" s="222"/>
      <c r="Y378" s="213"/>
      <c r="Z378" s="213"/>
      <c r="AA378" s="213"/>
      <c r="AB378" s="213"/>
      <c r="AC378" s="213"/>
      <c r="AD378" s="213"/>
      <c r="AE378" s="213"/>
      <c r="AF378" s="213"/>
      <c r="AG378" s="213" t="s">
        <v>288</v>
      </c>
      <c r="AH378" s="213">
        <v>2</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x14ac:dyDescent="0.25">
      <c r="A379" s="220"/>
      <c r="B379" s="221"/>
      <c r="C379" s="268" t="s">
        <v>1030</v>
      </c>
      <c r="D379" s="253"/>
      <c r="E379" s="254">
        <v>4</v>
      </c>
      <c r="F379" s="222"/>
      <c r="G379" s="222"/>
      <c r="H379" s="222"/>
      <c r="I379" s="222"/>
      <c r="J379" s="222"/>
      <c r="K379" s="222"/>
      <c r="L379" s="222"/>
      <c r="M379" s="222"/>
      <c r="N379" s="222"/>
      <c r="O379" s="222"/>
      <c r="P379" s="222"/>
      <c r="Q379" s="222"/>
      <c r="R379" s="222"/>
      <c r="S379" s="222"/>
      <c r="T379" s="222"/>
      <c r="U379" s="222"/>
      <c r="V379" s="222"/>
      <c r="W379" s="222"/>
      <c r="X379" s="222"/>
      <c r="Y379" s="213"/>
      <c r="Z379" s="213"/>
      <c r="AA379" s="213"/>
      <c r="AB379" s="213"/>
      <c r="AC379" s="213"/>
      <c r="AD379" s="213"/>
      <c r="AE379" s="213"/>
      <c r="AF379" s="213"/>
      <c r="AG379" s="213" t="s">
        <v>288</v>
      </c>
      <c r="AH379" s="213">
        <v>2</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x14ac:dyDescent="0.25">
      <c r="A380" s="220"/>
      <c r="B380" s="221"/>
      <c r="C380" s="267" t="s">
        <v>337</v>
      </c>
      <c r="D380" s="253"/>
      <c r="E380" s="254"/>
      <c r="F380" s="222"/>
      <c r="G380" s="222"/>
      <c r="H380" s="222"/>
      <c r="I380" s="222"/>
      <c r="J380" s="222"/>
      <c r="K380" s="222"/>
      <c r="L380" s="222"/>
      <c r="M380" s="222"/>
      <c r="N380" s="222"/>
      <c r="O380" s="222"/>
      <c r="P380" s="222"/>
      <c r="Q380" s="222"/>
      <c r="R380" s="222"/>
      <c r="S380" s="222"/>
      <c r="T380" s="222"/>
      <c r="U380" s="222"/>
      <c r="V380" s="222"/>
      <c r="W380" s="222"/>
      <c r="X380" s="222"/>
      <c r="Y380" s="213"/>
      <c r="Z380" s="213"/>
      <c r="AA380" s="213"/>
      <c r="AB380" s="213"/>
      <c r="AC380" s="213"/>
      <c r="AD380" s="213"/>
      <c r="AE380" s="213"/>
      <c r="AF380" s="213"/>
      <c r="AG380" s="213" t="s">
        <v>288</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x14ac:dyDescent="0.25">
      <c r="A381" s="220"/>
      <c r="B381" s="221"/>
      <c r="C381" s="275" t="s">
        <v>1031</v>
      </c>
      <c r="D381" s="273"/>
      <c r="E381" s="274"/>
      <c r="F381" s="222"/>
      <c r="G381" s="222"/>
      <c r="H381" s="222"/>
      <c r="I381" s="222"/>
      <c r="J381" s="222"/>
      <c r="K381" s="222"/>
      <c r="L381" s="222"/>
      <c r="M381" s="222"/>
      <c r="N381" s="222"/>
      <c r="O381" s="222"/>
      <c r="P381" s="222"/>
      <c r="Q381" s="222"/>
      <c r="R381" s="222"/>
      <c r="S381" s="222"/>
      <c r="T381" s="222"/>
      <c r="U381" s="222"/>
      <c r="V381" s="222"/>
      <c r="W381" s="222"/>
      <c r="X381" s="222"/>
      <c r="Y381" s="213"/>
      <c r="Z381" s="213"/>
      <c r="AA381" s="213"/>
      <c r="AB381" s="213"/>
      <c r="AC381" s="213"/>
      <c r="AD381" s="213"/>
      <c r="AE381" s="213"/>
      <c r="AF381" s="213"/>
      <c r="AG381" s="213" t="s">
        <v>288</v>
      </c>
      <c r="AH381" s="213">
        <v>1</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x14ac:dyDescent="0.25">
      <c r="A382" s="220"/>
      <c r="B382" s="221"/>
      <c r="C382" s="266" t="s">
        <v>1097</v>
      </c>
      <c r="D382" s="251"/>
      <c r="E382" s="252">
        <v>15.6</v>
      </c>
      <c r="F382" s="222"/>
      <c r="G382" s="222"/>
      <c r="H382" s="222"/>
      <c r="I382" s="222"/>
      <c r="J382" s="222"/>
      <c r="K382" s="222"/>
      <c r="L382" s="222"/>
      <c r="M382" s="222"/>
      <c r="N382" s="222"/>
      <c r="O382" s="222"/>
      <c r="P382" s="222"/>
      <c r="Q382" s="222"/>
      <c r="R382" s="222"/>
      <c r="S382" s="222"/>
      <c r="T382" s="222"/>
      <c r="U382" s="222"/>
      <c r="V382" s="222"/>
      <c r="W382" s="222"/>
      <c r="X382" s="222"/>
      <c r="Y382" s="213"/>
      <c r="Z382" s="213"/>
      <c r="AA382" s="213"/>
      <c r="AB382" s="213"/>
      <c r="AC382" s="213"/>
      <c r="AD382" s="213"/>
      <c r="AE382" s="213"/>
      <c r="AF382" s="213"/>
      <c r="AG382" s="213" t="s">
        <v>288</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1" x14ac:dyDescent="0.25">
      <c r="A383" s="220"/>
      <c r="B383" s="221"/>
      <c r="C383" s="266" t="s">
        <v>1098</v>
      </c>
      <c r="D383" s="251"/>
      <c r="E383" s="252">
        <v>6.9</v>
      </c>
      <c r="F383" s="222"/>
      <c r="G383" s="222"/>
      <c r="H383" s="222"/>
      <c r="I383" s="222"/>
      <c r="J383" s="222"/>
      <c r="K383" s="222"/>
      <c r="L383" s="222"/>
      <c r="M383" s="222"/>
      <c r="N383" s="222"/>
      <c r="O383" s="222"/>
      <c r="P383" s="222"/>
      <c r="Q383" s="222"/>
      <c r="R383" s="222"/>
      <c r="S383" s="222"/>
      <c r="T383" s="222"/>
      <c r="U383" s="222"/>
      <c r="V383" s="222"/>
      <c r="W383" s="222"/>
      <c r="X383" s="222"/>
      <c r="Y383" s="213"/>
      <c r="Z383" s="213"/>
      <c r="AA383" s="213"/>
      <c r="AB383" s="213"/>
      <c r="AC383" s="213"/>
      <c r="AD383" s="213"/>
      <c r="AE383" s="213"/>
      <c r="AF383" s="213"/>
      <c r="AG383" s="213" t="s">
        <v>288</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x14ac:dyDescent="0.25">
      <c r="A384" s="233">
        <v>98</v>
      </c>
      <c r="B384" s="234" t="s">
        <v>1099</v>
      </c>
      <c r="C384" s="245" t="s">
        <v>1100</v>
      </c>
      <c r="D384" s="235" t="s">
        <v>438</v>
      </c>
      <c r="E384" s="236">
        <v>160</v>
      </c>
      <c r="F384" s="237">
        <v>168.5</v>
      </c>
      <c r="G384" s="238">
        <f>ROUND(E384*F384,2)</f>
        <v>26960</v>
      </c>
      <c r="H384" s="237">
        <v>91.1</v>
      </c>
      <c r="I384" s="238">
        <f>ROUND(E384*H384,2)</f>
        <v>14576</v>
      </c>
      <c r="J384" s="237">
        <v>77.400000000000006</v>
      </c>
      <c r="K384" s="238">
        <f>ROUND(E384*J384,2)</f>
        <v>12384</v>
      </c>
      <c r="L384" s="238">
        <v>21</v>
      </c>
      <c r="M384" s="238">
        <f>G384*(1+L384/100)</f>
        <v>32621.599999999999</v>
      </c>
      <c r="N384" s="238">
        <v>4.3E-3</v>
      </c>
      <c r="O384" s="238">
        <f>ROUND(E384*N384,2)</f>
        <v>0.69</v>
      </c>
      <c r="P384" s="238">
        <v>0</v>
      </c>
      <c r="Q384" s="238">
        <f>ROUND(E384*P384,2)</f>
        <v>0</v>
      </c>
      <c r="R384" s="238" t="s">
        <v>539</v>
      </c>
      <c r="S384" s="238" t="s">
        <v>237</v>
      </c>
      <c r="T384" s="239" t="s">
        <v>282</v>
      </c>
      <c r="U384" s="222">
        <v>0.20799999999999999</v>
      </c>
      <c r="V384" s="222">
        <f>ROUND(E384*U384,2)</f>
        <v>33.28</v>
      </c>
      <c r="W384" s="222"/>
      <c r="X384" s="222" t="s">
        <v>265</v>
      </c>
      <c r="Y384" s="213"/>
      <c r="Z384" s="213"/>
      <c r="AA384" s="213"/>
      <c r="AB384" s="213"/>
      <c r="AC384" s="213"/>
      <c r="AD384" s="213"/>
      <c r="AE384" s="213"/>
      <c r="AF384" s="213"/>
      <c r="AG384" s="213" t="s">
        <v>283</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x14ac:dyDescent="0.25">
      <c r="A385" s="220"/>
      <c r="B385" s="221"/>
      <c r="C385" s="265" t="s">
        <v>1101</v>
      </c>
      <c r="D385" s="257"/>
      <c r="E385" s="257"/>
      <c r="F385" s="257"/>
      <c r="G385" s="257"/>
      <c r="H385" s="222"/>
      <c r="I385" s="222"/>
      <c r="J385" s="222"/>
      <c r="K385" s="222"/>
      <c r="L385" s="222"/>
      <c r="M385" s="222"/>
      <c r="N385" s="222"/>
      <c r="O385" s="222"/>
      <c r="P385" s="222"/>
      <c r="Q385" s="222"/>
      <c r="R385" s="222"/>
      <c r="S385" s="222"/>
      <c r="T385" s="222"/>
      <c r="U385" s="222"/>
      <c r="V385" s="222"/>
      <c r="W385" s="222"/>
      <c r="X385" s="222"/>
      <c r="Y385" s="213"/>
      <c r="Z385" s="213"/>
      <c r="AA385" s="213"/>
      <c r="AB385" s="213"/>
      <c r="AC385" s="213"/>
      <c r="AD385" s="213"/>
      <c r="AE385" s="213"/>
      <c r="AF385" s="213"/>
      <c r="AG385" s="213" t="s">
        <v>285</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x14ac:dyDescent="0.25">
      <c r="A386" s="220"/>
      <c r="B386" s="221"/>
      <c r="C386" s="247" t="s">
        <v>829</v>
      </c>
      <c r="D386" s="242"/>
      <c r="E386" s="242"/>
      <c r="F386" s="242"/>
      <c r="G386" s="242"/>
      <c r="H386" s="222"/>
      <c r="I386" s="222"/>
      <c r="J386" s="222"/>
      <c r="K386" s="222"/>
      <c r="L386" s="222"/>
      <c r="M386" s="222"/>
      <c r="N386" s="222"/>
      <c r="O386" s="222"/>
      <c r="P386" s="222"/>
      <c r="Q386" s="222"/>
      <c r="R386" s="222"/>
      <c r="S386" s="222"/>
      <c r="T386" s="222"/>
      <c r="U386" s="222"/>
      <c r="V386" s="222"/>
      <c r="W386" s="222"/>
      <c r="X386" s="222"/>
      <c r="Y386" s="213"/>
      <c r="Z386" s="213"/>
      <c r="AA386" s="213"/>
      <c r="AB386" s="213"/>
      <c r="AC386" s="213"/>
      <c r="AD386" s="213"/>
      <c r="AE386" s="213"/>
      <c r="AF386" s="213"/>
      <c r="AG386" s="213" t="s">
        <v>241</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x14ac:dyDescent="0.25">
      <c r="A387" s="233">
        <v>99</v>
      </c>
      <c r="B387" s="234" t="s">
        <v>1102</v>
      </c>
      <c r="C387" s="245" t="s">
        <v>1103</v>
      </c>
      <c r="D387" s="235" t="s">
        <v>438</v>
      </c>
      <c r="E387" s="236">
        <v>160</v>
      </c>
      <c r="F387" s="237">
        <v>65.8</v>
      </c>
      <c r="G387" s="238">
        <f>ROUND(E387*F387,2)</f>
        <v>10528</v>
      </c>
      <c r="H387" s="237">
        <v>0</v>
      </c>
      <c r="I387" s="238">
        <f>ROUND(E387*H387,2)</f>
        <v>0</v>
      </c>
      <c r="J387" s="237">
        <v>65.8</v>
      </c>
      <c r="K387" s="238">
        <f>ROUND(E387*J387,2)</f>
        <v>10528</v>
      </c>
      <c r="L387" s="238">
        <v>21</v>
      </c>
      <c r="M387" s="238">
        <f>G387*(1+L387/100)</f>
        <v>12738.88</v>
      </c>
      <c r="N387" s="238">
        <v>0</v>
      </c>
      <c r="O387" s="238">
        <f>ROUND(E387*N387,2)</f>
        <v>0</v>
      </c>
      <c r="P387" s="238">
        <v>0</v>
      </c>
      <c r="Q387" s="238">
        <f>ROUND(E387*P387,2)</f>
        <v>0</v>
      </c>
      <c r="R387" s="238" t="s">
        <v>539</v>
      </c>
      <c r="S387" s="238" t="s">
        <v>237</v>
      </c>
      <c r="T387" s="239" t="s">
        <v>282</v>
      </c>
      <c r="U387" s="222">
        <v>0.12</v>
      </c>
      <c r="V387" s="222">
        <f>ROUND(E387*U387,2)</f>
        <v>19.2</v>
      </c>
      <c r="W387" s="222"/>
      <c r="X387" s="222" t="s">
        <v>265</v>
      </c>
      <c r="Y387" s="213"/>
      <c r="Z387" s="213"/>
      <c r="AA387" s="213"/>
      <c r="AB387" s="213"/>
      <c r="AC387" s="213"/>
      <c r="AD387" s="213"/>
      <c r="AE387" s="213"/>
      <c r="AF387" s="213"/>
      <c r="AG387" s="213" t="s">
        <v>283</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x14ac:dyDescent="0.25">
      <c r="A388" s="220"/>
      <c r="B388" s="221"/>
      <c r="C388" s="265" t="s">
        <v>1104</v>
      </c>
      <c r="D388" s="257"/>
      <c r="E388" s="257"/>
      <c r="F388" s="257"/>
      <c r="G388" s="257"/>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285</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x14ac:dyDescent="0.25">
      <c r="A389" s="220"/>
      <c r="B389" s="221"/>
      <c r="C389" s="247" t="s">
        <v>829</v>
      </c>
      <c r="D389" s="242"/>
      <c r="E389" s="242"/>
      <c r="F389" s="242"/>
      <c r="G389" s="242"/>
      <c r="H389" s="222"/>
      <c r="I389" s="222"/>
      <c r="J389" s="222"/>
      <c r="K389" s="222"/>
      <c r="L389" s="222"/>
      <c r="M389" s="222"/>
      <c r="N389" s="222"/>
      <c r="O389" s="222"/>
      <c r="P389" s="222"/>
      <c r="Q389" s="222"/>
      <c r="R389" s="222"/>
      <c r="S389" s="222"/>
      <c r="T389" s="222"/>
      <c r="U389" s="222"/>
      <c r="V389" s="222"/>
      <c r="W389" s="222"/>
      <c r="X389" s="222"/>
      <c r="Y389" s="213"/>
      <c r="Z389" s="213"/>
      <c r="AA389" s="213"/>
      <c r="AB389" s="213"/>
      <c r="AC389" s="213"/>
      <c r="AD389" s="213"/>
      <c r="AE389" s="213"/>
      <c r="AF389" s="213"/>
      <c r="AG389" s="213" t="s">
        <v>241</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5">
      <c r="A390" s="233">
        <v>100</v>
      </c>
      <c r="B390" s="234" t="s">
        <v>1105</v>
      </c>
      <c r="C390" s="245" t="s">
        <v>1106</v>
      </c>
      <c r="D390" s="235" t="s">
        <v>438</v>
      </c>
      <c r="E390" s="236">
        <v>160</v>
      </c>
      <c r="F390" s="237">
        <v>112</v>
      </c>
      <c r="G390" s="238">
        <f>ROUND(E390*F390,2)</f>
        <v>17920</v>
      </c>
      <c r="H390" s="237">
        <v>66.33</v>
      </c>
      <c r="I390" s="238">
        <f>ROUND(E390*H390,2)</f>
        <v>10612.8</v>
      </c>
      <c r="J390" s="237">
        <v>45.67</v>
      </c>
      <c r="K390" s="238">
        <f>ROUND(E390*J390,2)</f>
        <v>7307.2</v>
      </c>
      <c r="L390" s="238">
        <v>21</v>
      </c>
      <c r="M390" s="238">
        <f>G390*(1+L390/100)</f>
        <v>21683.200000000001</v>
      </c>
      <c r="N390" s="238">
        <v>0</v>
      </c>
      <c r="O390" s="238">
        <f>ROUND(E390*N390,2)</f>
        <v>0</v>
      </c>
      <c r="P390" s="238">
        <v>0</v>
      </c>
      <c r="Q390" s="238">
        <f>ROUND(E390*P390,2)</f>
        <v>0</v>
      </c>
      <c r="R390" s="238" t="s">
        <v>539</v>
      </c>
      <c r="S390" s="238" t="s">
        <v>237</v>
      </c>
      <c r="T390" s="239" t="s">
        <v>282</v>
      </c>
      <c r="U390" s="222">
        <v>5.5E-2</v>
      </c>
      <c r="V390" s="222">
        <f>ROUND(E390*U390,2)</f>
        <v>8.8000000000000007</v>
      </c>
      <c r="W390" s="222"/>
      <c r="X390" s="222" t="s">
        <v>265</v>
      </c>
      <c r="Y390" s="213"/>
      <c r="Z390" s="213"/>
      <c r="AA390" s="213"/>
      <c r="AB390" s="213"/>
      <c r="AC390" s="213"/>
      <c r="AD390" s="213"/>
      <c r="AE390" s="213"/>
      <c r="AF390" s="213"/>
      <c r="AG390" s="213" t="s">
        <v>283</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x14ac:dyDescent="0.25">
      <c r="A391" s="220"/>
      <c r="B391" s="221"/>
      <c r="C391" s="265" t="s">
        <v>1107</v>
      </c>
      <c r="D391" s="257"/>
      <c r="E391" s="257"/>
      <c r="F391" s="257"/>
      <c r="G391" s="257"/>
      <c r="H391" s="222"/>
      <c r="I391" s="222"/>
      <c r="J391" s="222"/>
      <c r="K391" s="222"/>
      <c r="L391" s="222"/>
      <c r="M391" s="222"/>
      <c r="N391" s="222"/>
      <c r="O391" s="222"/>
      <c r="P391" s="222"/>
      <c r="Q391" s="222"/>
      <c r="R391" s="222"/>
      <c r="S391" s="222"/>
      <c r="T391" s="222"/>
      <c r="U391" s="222"/>
      <c r="V391" s="222"/>
      <c r="W391" s="222"/>
      <c r="X391" s="222"/>
      <c r="Y391" s="213"/>
      <c r="Z391" s="213"/>
      <c r="AA391" s="213"/>
      <c r="AB391" s="213"/>
      <c r="AC391" s="213"/>
      <c r="AD391" s="213"/>
      <c r="AE391" s="213"/>
      <c r="AF391" s="213"/>
      <c r="AG391" s="213" t="s">
        <v>285</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1" x14ac:dyDescent="0.25">
      <c r="A392" s="220"/>
      <c r="B392" s="221"/>
      <c r="C392" s="247" t="s">
        <v>829</v>
      </c>
      <c r="D392" s="242"/>
      <c r="E392" s="242"/>
      <c r="F392" s="242"/>
      <c r="G392" s="242"/>
      <c r="H392" s="222"/>
      <c r="I392" s="222"/>
      <c r="J392" s="222"/>
      <c r="K392" s="222"/>
      <c r="L392" s="222"/>
      <c r="M392" s="222"/>
      <c r="N392" s="222"/>
      <c r="O392" s="222"/>
      <c r="P392" s="222"/>
      <c r="Q392" s="222"/>
      <c r="R392" s="222"/>
      <c r="S392" s="222"/>
      <c r="T392" s="222"/>
      <c r="U392" s="222"/>
      <c r="V392" s="222"/>
      <c r="W392" s="222"/>
      <c r="X392" s="222"/>
      <c r="Y392" s="213"/>
      <c r="Z392" s="213"/>
      <c r="AA392" s="213"/>
      <c r="AB392" s="213"/>
      <c r="AC392" s="213"/>
      <c r="AD392" s="213"/>
      <c r="AE392" s="213"/>
      <c r="AF392" s="213"/>
      <c r="AG392" s="213" t="s">
        <v>241</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x14ac:dyDescent="0.25">
      <c r="A393" s="233">
        <v>101</v>
      </c>
      <c r="B393" s="234" t="s">
        <v>1108</v>
      </c>
      <c r="C393" s="245" t="s">
        <v>1109</v>
      </c>
      <c r="D393" s="235" t="s">
        <v>263</v>
      </c>
      <c r="E393" s="236">
        <v>1</v>
      </c>
      <c r="F393" s="237">
        <v>15000</v>
      </c>
      <c r="G393" s="238">
        <f>ROUND(E393*F393,2)</f>
        <v>15000</v>
      </c>
      <c r="H393" s="237">
        <v>0</v>
      </c>
      <c r="I393" s="238">
        <f>ROUND(E393*H393,2)</f>
        <v>0</v>
      </c>
      <c r="J393" s="237">
        <v>15000</v>
      </c>
      <c r="K393" s="238">
        <f>ROUND(E393*J393,2)</f>
        <v>15000</v>
      </c>
      <c r="L393" s="238">
        <v>21</v>
      </c>
      <c r="M393" s="238">
        <f>G393*(1+L393/100)</f>
        <v>18150</v>
      </c>
      <c r="N393" s="238">
        <v>0</v>
      </c>
      <c r="O393" s="238">
        <f>ROUND(E393*N393,2)</f>
        <v>0</v>
      </c>
      <c r="P393" s="238">
        <v>0</v>
      </c>
      <c r="Q393" s="238">
        <f>ROUND(E393*P393,2)</f>
        <v>0</v>
      </c>
      <c r="R393" s="238"/>
      <c r="S393" s="238" t="s">
        <v>264</v>
      </c>
      <c r="T393" s="239" t="s">
        <v>238</v>
      </c>
      <c r="U393" s="222">
        <v>0</v>
      </c>
      <c r="V393" s="222">
        <f>ROUND(E393*U393,2)</f>
        <v>0</v>
      </c>
      <c r="W393" s="222"/>
      <c r="X393" s="222" t="s">
        <v>265</v>
      </c>
      <c r="Y393" s="213"/>
      <c r="Z393" s="213"/>
      <c r="AA393" s="213"/>
      <c r="AB393" s="213"/>
      <c r="AC393" s="213"/>
      <c r="AD393" s="213"/>
      <c r="AE393" s="213"/>
      <c r="AF393" s="213"/>
      <c r="AG393" s="213" t="s">
        <v>283</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x14ac:dyDescent="0.25">
      <c r="A394" s="220"/>
      <c r="B394" s="221"/>
      <c r="C394" s="246" t="s">
        <v>1110</v>
      </c>
      <c r="D394" s="240"/>
      <c r="E394" s="240"/>
      <c r="F394" s="240"/>
      <c r="G394" s="240"/>
      <c r="H394" s="222"/>
      <c r="I394" s="222"/>
      <c r="J394" s="222"/>
      <c r="K394" s="222"/>
      <c r="L394" s="222"/>
      <c r="M394" s="222"/>
      <c r="N394" s="222"/>
      <c r="O394" s="222"/>
      <c r="P394" s="222"/>
      <c r="Q394" s="222"/>
      <c r="R394" s="222"/>
      <c r="S394" s="222"/>
      <c r="T394" s="222"/>
      <c r="U394" s="222"/>
      <c r="V394" s="222"/>
      <c r="W394" s="222"/>
      <c r="X394" s="222"/>
      <c r="Y394" s="213"/>
      <c r="Z394" s="213"/>
      <c r="AA394" s="213"/>
      <c r="AB394" s="213"/>
      <c r="AC394" s="213"/>
      <c r="AD394" s="213"/>
      <c r="AE394" s="213"/>
      <c r="AF394" s="213"/>
      <c r="AG394" s="213" t="s">
        <v>241</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1" outlineLevel="1" x14ac:dyDescent="0.25">
      <c r="A395" s="220"/>
      <c r="B395" s="221"/>
      <c r="C395" s="247" t="s">
        <v>1111</v>
      </c>
      <c r="D395" s="242"/>
      <c r="E395" s="242"/>
      <c r="F395" s="242"/>
      <c r="G395" s="242"/>
      <c r="H395" s="222"/>
      <c r="I395" s="222"/>
      <c r="J395" s="222"/>
      <c r="K395" s="222"/>
      <c r="L395" s="222"/>
      <c r="M395" s="222"/>
      <c r="N395" s="222"/>
      <c r="O395" s="222"/>
      <c r="P395" s="222"/>
      <c r="Q395" s="222"/>
      <c r="R395" s="222"/>
      <c r="S395" s="222"/>
      <c r="T395" s="222"/>
      <c r="U395" s="222"/>
      <c r="V395" s="222"/>
      <c r="W395" s="222"/>
      <c r="X395" s="222"/>
      <c r="Y395" s="213"/>
      <c r="Z395" s="213"/>
      <c r="AA395" s="213"/>
      <c r="AB395" s="213"/>
      <c r="AC395" s="213"/>
      <c r="AD395" s="213"/>
      <c r="AE395" s="213"/>
      <c r="AF395" s="213"/>
      <c r="AG395" s="213" t="s">
        <v>241</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41" t="str">
        <f>C395</f>
        <v>Rostlina Loubinec pětilistý  15 kusů - výkop jamky, výsadba, zalévání, hnojení, jednoduchá nosná konstrukce  ze svislých ocelových lanek kotvené u paty haly a u okapu haly</v>
      </c>
      <c r="BB395" s="213"/>
      <c r="BC395" s="213"/>
      <c r="BD395" s="213"/>
      <c r="BE395" s="213"/>
      <c r="BF395" s="213"/>
      <c r="BG395" s="213"/>
      <c r="BH395" s="213"/>
    </row>
    <row r="396" spans="1:60" outlineLevel="1" x14ac:dyDescent="0.25">
      <c r="A396" s="233">
        <v>102</v>
      </c>
      <c r="B396" s="234" t="s">
        <v>1112</v>
      </c>
      <c r="C396" s="245" t="s">
        <v>1113</v>
      </c>
      <c r="D396" s="235" t="s">
        <v>263</v>
      </c>
      <c r="E396" s="236">
        <v>1</v>
      </c>
      <c r="F396" s="237">
        <v>10000</v>
      </c>
      <c r="G396" s="238">
        <f>ROUND(E396*F396,2)</f>
        <v>10000</v>
      </c>
      <c r="H396" s="237">
        <v>0</v>
      </c>
      <c r="I396" s="238">
        <f>ROUND(E396*H396,2)</f>
        <v>0</v>
      </c>
      <c r="J396" s="237">
        <v>10000</v>
      </c>
      <c r="K396" s="238">
        <f>ROUND(E396*J396,2)</f>
        <v>10000</v>
      </c>
      <c r="L396" s="238">
        <v>21</v>
      </c>
      <c r="M396" s="238">
        <f>G396*(1+L396/100)</f>
        <v>12100</v>
      </c>
      <c r="N396" s="238">
        <v>0</v>
      </c>
      <c r="O396" s="238">
        <f>ROUND(E396*N396,2)</f>
        <v>0</v>
      </c>
      <c r="P396" s="238">
        <v>0</v>
      </c>
      <c r="Q396" s="238">
        <f>ROUND(E396*P396,2)</f>
        <v>0</v>
      </c>
      <c r="R396" s="238"/>
      <c r="S396" s="238" t="s">
        <v>264</v>
      </c>
      <c r="T396" s="239" t="s">
        <v>238</v>
      </c>
      <c r="U396" s="222">
        <v>0</v>
      </c>
      <c r="V396" s="222">
        <f>ROUND(E396*U396,2)</f>
        <v>0</v>
      </c>
      <c r="W396" s="222"/>
      <c r="X396" s="222" t="s">
        <v>265</v>
      </c>
      <c r="Y396" s="213"/>
      <c r="Z396" s="213"/>
      <c r="AA396" s="213"/>
      <c r="AB396" s="213"/>
      <c r="AC396" s="213"/>
      <c r="AD396" s="213"/>
      <c r="AE396" s="213"/>
      <c r="AF396" s="213"/>
      <c r="AG396" s="213" t="s">
        <v>283</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x14ac:dyDescent="0.25">
      <c r="A397" s="220"/>
      <c r="B397" s="221"/>
      <c r="C397" s="246" t="s">
        <v>1114</v>
      </c>
      <c r="D397" s="240"/>
      <c r="E397" s="240"/>
      <c r="F397" s="240"/>
      <c r="G397" s="240"/>
      <c r="H397" s="222"/>
      <c r="I397" s="222"/>
      <c r="J397" s="222"/>
      <c r="K397" s="222"/>
      <c r="L397" s="222"/>
      <c r="M397" s="222"/>
      <c r="N397" s="222"/>
      <c r="O397" s="222"/>
      <c r="P397" s="222"/>
      <c r="Q397" s="222"/>
      <c r="R397" s="222"/>
      <c r="S397" s="222"/>
      <c r="T397" s="222"/>
      <c r="U397" s="222"/>
      <c r="V397" s="222"/>
      <c r="W397" s="222"/>
      <c r="X397" s="222"/>
      <c r="Y397" s="213"/>
      <c r="Z397" s="213"/>
      <c r="AA397" s="213"/>
      <c r="AB397" s="213"/>
      <c r="AC397" s="213"/>
      <c r="AD397" s="213"/>
      <c r="AE397" s="213"/>
      <c r="AF397" s="213"/>
      <c r="AG397" s="213" t="s">
        <v>241</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x14ac:dyDescent="0.25">
      <c r="A398" s="233">
        <v>103</v>
      </c>
      <c r="B398" s="234" t="s">
        <v>1115</v>
      </c>
      <c r="C398" s="245" t="s">
        <v>1116</v>
      </c>
      <c r="D398" s="235" t="s">
        <v>375</v>
      </c>
      <c r="E398" s="236">
        <v>74.16</v>
      </c>
      <c r="F398" s="237">
        <v>89.7</v>
      </c>
      <c r="G398" s="238">
        <f>ROUND(E398*F398,2)</f>
        <v>6652.15</v>
      </c>
      <c r="H398" s="237">
        <v>89.7</v>
      </c>
      <c r="I398" s="238">
        <f>ROUND(E398*H398,2)</f>
        <v>6652.15</v>
      </c>
      <c r="J398" s="237">
        <v>0</v>
      </c>
      <c r="K398" s="238">
        <f>ROUND(E398*J398,2)</f>
        <v>0</v>
      </c>
      <c r="L398" s="238">
        <v>21</v>
      </c>
      <c r="M398" s="238">
        <f>G398*(1+L398/100)</f>
        <v>8049.1014999999998</v>
      </c>
      <c r="N398" s="238">
        <v>2.3E-2</v>
      </c>
      <c r="O398" s="238">
        <f>ROUND(E398*N398,2)</f>
        <v>1.71</v>
      </c>
      <c r="P398" s="238">
        <v>0</v>
      </c>
      <c r="Q398" s="238">
        <f>ROUND(E398*P398,2)</f>
        <v>0</v>
      </c>
      <c r="R398" s="238" t="s">
        <v>407</v>
      </c>
      <c r="S398" s="238" t="s">
        <v>237</v>
      </c>
      <c r="T398" s="239" t="s">
        <v>282</v>
      </c>
      <c r="U398" s="222">
        <v>0</v>
      </c>
      <c r="V398" s="222">
        <f>ROUND(E398*U398,2)</f>
        <v>0</v>
      </c>
      <c r="W398" s="222"/>
      <c r="X398" s="222" t="s">
        <v>376</v>
      </c>
      <c r="Y398" s="213"/>
      <c r="Z398" s="213"/>
      <c r="AA398" s="213"/>
      <c r="AB398" s="213"/>
      <c r="AC398" s="213"/>
      <c r="AD398" s="213"/>
      <c r="AE398" s="213"/>
      <c r="AF398" s="213"/>
      <c r="AG398" s="213" t="s">
        <v>377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x14ac:dyDescent="0.25">
      <c r="A399" s="220"/>
      <c r="B399" s="221"/>
      <c r="C399" s="246" t="s">
        <v>829</v>
      </c>
      <c r="D399" s="240"/>
      <c r="E399" s="240"/>
      <c r="F399" s="240"/>
      <c r="G399" s="240"/>
      <c r="H399" s="222"/>
      <c r="I399" s="222"/>
      <c r="J399" s="222"/>
      <c r="K399" s="222"/>
      <c r="L399" s="222"/>
      <c r="M399" s="222"/>
      <c r="N399" s="222"/>
      <c r="O399" s="222"/>
      <c r="P399" s="222"/>
      <c r="Q399" s="222"/>
      <c r="R399" s="222"/>
      <c r="S399" s="222"/>
      <c r="T399" s="222"/>
      <c r="U399" s="222"/>
      <c r="V399" s="222"/>
      <c r="W399" s="222"/>
      <c r="X399" s="222"/>
      <c r="Y399" s="213"/>
      <c r="Z399" s="213"/>
      <c r="AA399" s="213"/>
      <c r="AB399" s="213"/>
      <c r="AC399" s="213"/>
      <c r="AD399" s="213"/>
      <c r="AE399" s="213"/>
      <c r="AF399" s="213"/>
      <c r="AG399" s="213" t="s">
        <v>241</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x14ac:dyDescent="0.25">
      <c r="A400" s="220"/>
      <c r="B400" s="221"/>
      <c r="C400" s="267" t="s">
        <v>331</v>
      </c>
      <c r="D400" s="253"/>
      <c r="E400" s="254"/>
      <c r="F400" s="222"/>
      <c r="G400" s="222"/>
      <c r="H400" s="222"/>
      <c r="I400" s="222"/>
      <c r="J400" s="222"/>
      <c r="K400" s="222"/>
      <c r="L400" s="222"/>
      <c r="M400" s="222"/>
      <c r="N400" s="222"/>
      <c r="O400" s="222"/>
      <c r="P400" s="222"/>
      <c r="Q400" s="222"/>
      <c r="R400" s="222"/>
      <c r="S400" s="222"/>
      <c r="T400" s="222"/>
      <c r="U400" s="222"/>
      <c r="V400" s="222"/>
      <c r="W400" s="222"/>
      <c r="X400" s="222"/>
      <c r="Y400" s="213"/>
      <c r="Z400" s="213"/>
      <c r="AA400" s="213"/>
      <c r="AB400" s="213"/>
      <c r="AC400" s="213"/>
      <c r="AD400" s="213"/>
      <c r="AE400" s="213"/>
      <c r="AF400" s="213"/>
      <c r="AG400" s="213" t="s">
        <v>288</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x14ac:dyDescent="0.25">
      <c r="A401" s="220"/>
      <c r="B401" s="221"/>
      <c r="C401" s="268" t="s">
        <v>1027</v>
      </c>
      <c r="D401" s="253"/>
      <c r="E401" s="254">
        <v>36</v>
      </c>
      <c r="F401" s="222"/>
      <c r="G401" s="222"/>
      <c r="H401" s="222"/>
      <c r="I401" s="222"/>
      <c r="J401" s="222"/>
      <c r="K401" s="222"/>
      <c r="L401" s="222"/>
      <c r="M401" s="222"/>
      <c r="N401" s="222"/>
      <c r="O401" s="222"/>
      <c r="P401" s="222"/>
      <c r="Q401" s="222"/>
      <c r="R401" s="222"/>
      <c r="S401" s="222"/>
      <c r="T401" s="222"/>
      <c r="U401" s="222"/>
      <c r="V401" s="222"/>
      <c r="W401" s="222"/>
      <c r="X401" s="222"/>
      <c r="Y401" s="213"/>
      <c r="Z401" s="213"/>
      <c r="AA401" s="213"/>
      <c r="AB401" s="213"/>
      <c r="AC401" s="213"/>
      <c r="AD401" s="213"/>
      <c r="AE401" s="213"/>
      <c r="AF401" s="213"/>
      <c r="AG401" s="213" t="s">
        <v>288</v>
      </c>
      <c r="AH401" s="213">
        <v>2</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1" x14ac:dyDescent="0.25">
      <c r="A402" s="220"/>
      <c r="B402" s="221"/>
      <c r="C402" s="269" t="s">
        <v>336</v>
      </c>
      <c r="D402" s="255"/>
      <c r="E402" s="256">
        <v>36</v>
      </c>
      <c r="F402" s="222"/>
      <c r="G402" s="222"/>
      <c r="H402" s="222"/>
      <c r="I402" s="222"/>
      <c r="J402" s="222"/>
      <c r="K402" s="222"/>
      <c r="L402" s="222"/>
      <c r="M402" s="222"/>
      <c r="N402" s="222"/>
      <c r="O402" s="222"/>
      <c r="P402" s="222"/>
      <c r="Q402" s="222"/>
      <c r="R402" s="222"/>
      <c r="S402" s="222"/>
      <c r="T402" s="222"/>
      <c r="U402" s="222"/>
      <c r="V402" s="222"/>
      <c r="W402" s="222"/>
      <c r="X402" s="222"/>
      <c r="Y402" s="213"/>
      <c r="Z402" s="213"/>
      <c r="AA402" s="213"/>
      <c r="AB402" s="213"/>
      <c r="AC402" s="213"/>
      <c r="AD402" s="213"/>
      <c r="AE402" s="213"/>
      <c r="AF402" s="213"/>
      <c r="AG402" s="213" t="s">
        <v>288</v>
      </c>
      <c r="AH402" s="213">
        <v>3</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x14ac:dyDescent="0.25">
      <c r="A403" s="220"/>
      <c r="B403" s="221"/>
      <c r="C403" s="267" t="s">
        <v>337</v>
      </c>
      <c r="D403" s="253"/>
      <c r="E403" s="254"/>
      <c r="F403" s="222"/>
      <c r="G403" s="222"/>
      <c r="H403" s="222"/>
      <c r="I403" s="222"/>
      <c r="J403" s="222"/>
      <c r="K403" s="222"/>
      <c r="L403" s="222"/>
      <c r="M403" s="222"/>
      <c r="N403" s="222"/>
      <c r="O403" s="222"/>
      <c r="P403" s="222"/>
      <c r="Q403" s="222"/>
      <c r="R403" s="222"/>
      <c r="S403" s="222"/>
      <c r="T403" s="222"/>
      <c r="U403" s="222"/>
      <c r="V403" s="222"/>
      <c r="W403" s="222"/>
      <c r="X403" s="222"/>
      <c r="Y403" s="213"/>
      <c r="Z403" s="213"/>
      <c r="AA403" s="213"/>
      <c r="AB403" s="213"/>
      <c r="AC403" s="213"/>
      <c r="AD403" s="213"/>
      <c r="AE403" s="213"/>
      <c r="AF403" s="213"/>
      <c r="AG403" s="213" t="s">
        <v>288</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x14ac:dyDescent="0.25">
      <c r="A404" s="220"/>
      <c r="B404" s="221"/>
      <c r="C404" s="266" t="s">
        <v>1117</v>
      </c>
      <c r="D404" s="251"/>
      <c r="E404" s="252">
        <v>74.16</v>
      </c>
      <c r="F404" s="222"/>
      <c r="G404" s="222"/>
      <c r="H404" s="222"/>
      <c r="I404" s="222"/>
      <c r="J404" s="222"/>
      <c r="K404" s="222"/>
      <c r="L404" s="222"/>
      <c r="M404" s="222"/>
      <c r="N404" s="222"/>
      <c r="O404" s="222"/>
      <c r="P404" s="222"/>
      <c r="Q404" s="222"/>
      <c r="R404" s="222"/>
      <c r="S404" s="222"/>
      <c r="T404" s="222"/>
      <c r="U404" s="222"/>
      <c r="V404" s="222"/>
      <c r="W404" s="222"/>
      <c r="X404" s="222"/>
      <c r="Y404" s="213"/>
      <c r="Z404" s="213"/>
      <c r="AA404" s="213"/>
      <c r="AB404" s="213"/>
      <c r="AC404" s="213"/>
      <c r="AD404" s="213"/>
      <c r="AE404" s="213"/>
      <c r="AF404" s="213"/>
      <c r="AG404" s="213" t="s">
        <v>288</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x14ac:dyDescent="0.25">
      <c r="A405" s="233">
        <v>104</v>
      </c>
      <c r="B405" s="234" t="s">
        <v>1118</v>
      </c>
      <c r="C405" s="245" t="s">
        <v>1119</v>
      </c>
      <c r="D405" s="235" t="s">
        <v>375</v>
      </c>
      <c r="E405" s="236">
        <v>4.12</v>
      </c>
      <c r="F405" s="237">
        <v>86.5</v>
      </c>
      <c r="G405" s="238">
        <f>ROUND(E405*F405,2)</f>
        <v>356.38</v>
      </c>
      <c r="H405" s="237">
        <v>86.5</v>
      </c>
      <c r="I405" s="238">
        <f>ROUND(E405*H405,2)</f>
        <v>356.38</v>
      </c>
      <c r="J405" s="237">
        <v>0</v>
      </c>
      <c r="K405" s="238">
        <f>ROUND(E405*J405,2)</f>
        <v>0</v>
      </c>
      <c r="L405" s="238">
        <v>21</v>
      </c>
      <c r="M405" s="238">
        <f>G405*(1+L405/100)</f>
        <v>431.21979999999996</v>
      </c>
      <c r="N405" s="238">
        <v>2.7E-2</v>
      </c>
      <c r="O405" s="238">
        <f>ROUND(E405*N405,2)</f>
        <v>0.11</v>
      </c>
      <c r="P405" s="238">
        <v>0</v>
      </c>
      <c r="Q405" s="238">
        <f>ROUND(E405*P405,2)</f>
        <v>0</v>
      </c>
      <c r="R405" s="238" t="s">
        <v>407</v>
      </c>
      <c r="S405" s="238" t="s">
        <v>237</v>
      </c>
      <c r="T405" s="239" t="s">
        <v>282</v>
      </c>
      <c r="U405" s="222">
        <v>0</v>
      </c>
      <c r="V405" s="222">
        <f>ROUND(E405*U405,2)</f>
        <v>0</v>
      </c>
      <c r="W405" s="222"/>
      <c r="X405" s="222" t="s">
        <v>376</v>
      </c>
      <c r="Y405" s="213"/>
      <c r="Z405" s="213"/>
      <c r="AA405" s="213"/>
      <c r="AB405" s="213"/>
      <c r="AC405" s="213"/>
      <c r="AD405" s="213"/>
      <c r="AE405" s="213"/>
      <c r="AF405" s="213"/>
      <c r="AG405" s="213" t="s">
        <v>377</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1" x14ac:dyDescent="0.25">
      <c r="A406" s="220"/>
      <c r="B406" s="221"/>
      <c r="C406" s="246" t="s">
        <v>829</v>
      </c>
      <c r="D406" s="240"/>
      <c r="E406" s="240"/>
      <c r="F406" s="240"/>
      <c r="G406" s="240"/>
      <c r="H406" s="222"/>
      <c r="I406" s="222"/>
      <c r="J406" s="222"/>
      <c r="K406" s="222"/>
      <c r="L406" s="222"/>
      <c r="M406" s="222"/>
      <c r="N406" s="222"/>
      <c r="O406" s="222"/>
      <c r="P406" s="222"/>
      <c r="Q406" s="222"/>
      <c r="R406" s="222"/>
      <c r="S406" s="222"/>
      <c r="T406" s="222"/>
      <c r="U406" s="222"/>
      <c r="V406" s="222"/>
      <c r="W406" s="222"/>
      <c r="X406" s="222"/>
      <c r="Y406" s="213"/>
      <c r="Z406" s="213"/>
      <c r="AA406" s="213"/>
      <c r="AB406" s="213"/>
      <c r="AC406" s="213"/>
      <c r="AD406" s="213"/>
      <c r="AE406" s="213"/>
      <c r="AF406" s="213"/>
      <c r="AG406" s="213" t="s">
        <v>241</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1" x14ac:dyDescent="0.25">
      <c r="A407" s="220"/>
      <c r="B407" s="221"/>
      <c r="C407" s="267" t="s">
        <v>331</v>
      </c>
      <c r="D407" s="253"/>
      <c r="E407" s="254"/>
      <c r="F407" s="222"/>
      <c r="G407" s="222"/>
      <c r="H407" s="222"/>
      <c r="I407" s="222"/>
      <c r="J407" s="222"/>
      <c r="K407" s="222"/>
      <c r="L407" s="222"/>
      <c r="M407" s="222"/>
      <c r="N407" s="222"/>
      <c r="O407" s="222"/>
      <c r="P407" s="222"/>
      <c r="Q407" s="222"/>
      <c r="R407" s="222"/>
      <c r="S407" s="222"/>
      <c r="T407" s="222"/>
      <c r="U407" s="222"/>
      <c r="V407" s="222"/>
      <c r="W407" s="222"/>
      <c r="X407" s="222"/>
      <c r="Y407" s="213"/>
      <c r="Z407" s="213"/>
      <c r="AA407" s="213"/>
      <c r="AB407" s="213"/>
      <c r="AC407" s="213"/>
      <c r="AD407" s="213"/>
      <c r="AE407" s="213"/>
      <c r="AF407" s="213"/>
      <c r="AG407" s="213" t="s">
        <v>288</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x14ac:dyDescent="0.25">
      <c r="A408" s="220"/>
      <c r="B408" s="221"/>
      <c r="C408" s="268" t="s">
        <v>1030</v>
      </c>
      <c r="D408" s="253"/>
      <c r="E408" s="254">
        <v>4</v>
      </c>
      <c r="F408" s="222"/>
      <c r="G408" s="222"/>
      <c r="H408" s="222"/>
      <c r="I408" s="222"/>
      <c r="J408" s="222"/>
      <c r="K408" s="222"/>
      <c r="L408" s="222"/>
      <c r="M408" s="222"/>
      <c r="N408" s="222"/>
      <c r="O408" s="222"/>
      <c r="P408" s="222"/>
      <c r="Q408" s="222"/>
      <c r="R408" s="222"/>
      <c r="S408" s="222"/>
      <c r="T408" s="222"/>
      <c r="U408" s="222"/>
      <c r="V408" s="222"/>
      <c r="W408" s="222"/>
      <c r="X408" s="222"/>
      <c r="Y408" s="213"/>
      <c r="Z408" s="213"/>
      <c r="AA408" s="213"/>
      <c r="AB408" s="213"/>
      <c r="AC408" s="213"/>
      <c r="AD408" s="213"/>
      <c r="AE408" s="213"/>
      <c r="AF408" s="213"/>
      <c r="AG408" s="213" t="s">
        <v>288</v>
      </c>
      <c r="AH408" s="213">
        <v>2</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1" x14ac:dyDescent="0.25">
      <c r="A409" s="220"/>
      <c r="B409" s="221"/>
      <c r="C409" s="267" t="s">
        <v>337</v>
      </c>
      <c r="D409" s="253"/>
      <c r="E409" s="254"/>
      <c r="F409" s="222"/>
      <c r="G409" s="222"/>
      <c r="H409" s="222"/>
      <c r="I409" s="222"/>
      <c r="J409" s="222"/>
      <c r="K409" s="222"/>
      <c r="L409" s="222"/>
      <c r="M409" s="222"/>
      <c r="N409" s="222"/>
      <c r="O409" s="222"/>
      <c r="P409" s="222"/>
      <c r="Q409" s="222"/>
      <c r="R409" s="222"/>
      <c r="S409" s="222"/>
      <c r="T409" s="222"/>
      <c r="U409" s="222"/>
      <c r="V409" s="222"/>
      <c r="W409" s="222"/>
      <c r="X409" s="222"/>
      <c r="Y409" s="213"/>
      <c r="Z409" s="213"/>
      <c r="AA409" s="213"/>
      <c r="AB409" s="213"/>
      <c r="AC409" s="213"/>
      <c r="AD409" s="213"/>
      <c r="AE409" s="213"/>
      <c r="AF409" s="213"/>
      <c r="AG409" s="213" t="s">
        <v>288</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x14ac:dyDescent="0.25">
      <c r="A410" s="220"/>
      <c r="B410" s="221"/>
      <c r="C410" s="275" t="s">
        <v>1031</v>
      </c>
      <c r="D410" s="273"/>
      <c r="E410" s="274"/>
      <c r="F410" s="222"/>
      <c r="G410" s="222"/>
      <c r="H410" s="222"/>
      <c r="I410" s="222"/>
      <c r="J410" s="222"/>
      <c r="K410" s="222"/>
      <c r="L410" s="222"/>
      <c r="M410" s="222"/>
      <c r="N410" s="222"/>
      <c r="O410" s="222"/>
      <c r="P410" s="222"/>
      <c r="Q410" s="222"/>
      <c r="R410" s="222"/>
      <c r="S410" s="222"/>
      <c r="T410" s="222"/>
      <c r="U410" s="222"/>
      <c r="V410" s="222"/>
      <c r="W410" s="222"/>
      <c r="X410" s="222"/>
      <c r="Y410" s="213"/>
      <c r="Z410" s="213"/>
      <c r="AA410" s="213"/>
      <c r="AB410" s="213"/>
      <c r="AC410" s="213"/>
      <c r="AD410" s="213"/>
      <c r="AE410" s="213"/>
      <c r="AF410" s="213"/>
      <c r="AG410" s="213" t="s">
        <v>288</v>
      </c>
      <c r="AH410" s="213">
        <v>1</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x14ac:dyDescent="0.25">
      <c r="A411" s="220"/>
      <c r="B411" s="221"/>
      <c r="C411" s="266" t="s">
        <v>1120</v>
      </c>
      <c r="D411" s="251"/>
      <c r="E411" s="252">
        <v>4.12</v>
      </c>
      <c r="F411" s="222"/>
      <c r="G411" s="222"/>
      <c r="H411" s="222"/>
      <c r="I411" s="222"/>
      <c r="J411" s="222"/>
      <c r="K411" s="222"/>
      <c r="L411" s="222"/>
      <c r="M411" s="222"/>
      <c r="N411" s="222"/>
      <c r="O411" s="222"/>
      <c r="P411" s="222"/>
      <c r="Q411" s="222"/>
      <c r="R411" s="222"/>
      <c r="S411" s="222"/>
      <c r="T411" s="222"/>
      <c r="U411" s="222"/>
      <c r="V411" s="222"/>
      <c r="W411" s="222"/>
      <c r="X411" s="222"/>
      <c r="Y411" s="213"/>
      <c r="Z411" s="213"/>
      <c r="AA411" s="213"/>
      <c r="AB411" s="213"/>
      <c r="AC411" s="213"/>
      <c r="AD411" s="213"/>
      <c r="AE411" s="213"/>
      <c r="AF411" s="213"/>
      <c r="AG411" s="213" t="s">
        <v>288</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1" x14ac:dyDescent="0.25">
      <c r="A412" s="233">
        <v>105</v>
      </c>
      <c r="B412" s="234" t="s">
        <v>1121</v>
      </c>
      <c r="C412" s="245" t="s">
        <v>1122</v>
      </c>
      <c r="D412" s="235" t="s">
        <v>375</v>
      </c>
      <c r="E412" s="236">
        <v>185.4</v>
      </c>
      <c r="F412" s="237">
        <v>154.5</v>
      </c>
      <c r="G412" s="238">
        <f>ROUND(E412*F412,2)</f>
        <v>28644.3</v>
      </c>
      <c r="H412" s="237">
        <v>154.5</v>
      </c>
      <c r="I412" s="238">
        <f>ROUND(E412*H412,2)</f>
        <v>28644.3</v>
      </c>
      <c r="J412" s="237">
        <v>0</v>
      </c>
      <c r="K412" s="238">
        <f>ROUND(E412*J412,2)</f>
        <v>0</v>
      </c>
      <c r="L412" s="238">
        <v>21</v>
      </c>
      <c r="M412" s="238">
        <f>G412*(1+L412/100)</f>
        <v>34659.602999999996</v>
      </c>
      <c r="N412" s="238">
        <v>8.1000000000000003E-2</v>
      </c>
      <c r="O412" s="238">
        <f>ROUND(E412*N412,2)</f>
        <v>15.02</v>
      </c>
      <c r="P412" s="238">
        <v>0</v>
      </c>
      <c r="Q412" s="238">
        <f>ROUND(E412*P412,2)</f>
        <v>0</v>
      </c>
      <c r="R412" s="238" t="s">
        <v>407</v>
      </c>
      <c r="S412" s="238" t="s">
        <v>237</v>
      </c>
      <c r="T412" s="239" t="s">
        <v>282</v>
      </c>
      <c r="U412" s="222">
        <v>0</v>
      </c>
      <c r="V412" s="222">
        <f>ROUND(E412*U412,2)</f>
        <v>0</v>
      </c>
      <c r="W412" s="222"/>
      <c r="X412" s="222" t="s">
        <v>376</v>
      </c>
      <c r="Y412" s="213"/>
      <c r="Z412" s="213"/>
      <c r="AA412" s="213"/>
      <c r="AB412" s="213"/>
      <c r="AC412" s="213"/>
      <c r="AD412" s="213"/>
      <c r="AE412" s="213"/>
      <c r="AF412" s="213"/>
      <c r="AG412" s="213" t="s">
        <v>377</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x14ac:dyDescent="0.25">
      <c r="A413" s="220"/>
      <c r="B413" s="221"/>
      <c r="C413" s="246" t="s">
        <v>829</v>
      </c>
      <c r="D413" s="240"/>
      <c r="E413" s="240"/>
      <c r="F413" s="240"/>
      <c r="G413" s="240"/>
      <c r="H413" s="222"/>
      <c r="I413" s="222"/>
      <c r="J413" s="222"/>
      <c r="K413" s="222"/>
      <c r="L413" s="222"/>
      <c r="M413" s="222"/>
      <c r="N413" s="222"/>
      <c r="O413" s="222"/>
      <c r="P413" s="222"/>
      <c r="Q413" s="222"/>
      <c r="R413" s="222"/>
      <c r="S413" s="222"/>
      <c r="T413" s="222"/>
      <c r="U413" s="222"/>
      <c r="V413" s="222"/>
      <c r="W413" s="222"/>
      <c r="X413" s="222"/>
      <c r="Y413" s="213"/>
      <c r="Z413" s="213"/>
      <c r="AA413" s="213"/>
      <c r="AB413" s="213"/>
      <c r="AC413" s="213"/>
      <c r="AD413" s="213"/>
      <c r="AE413" s="213"/>
      <c r="AF413" s="213"/>
      <c r="AG413" s="213" t="s">
        <v>241</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x14ac:dyDescent="0.25">
      <c r="A414" s="220"/>
      <c r="B414" s="221"/>
      <c r="C414" s="267" t="s">
        <v>331</v>
      </c>
      <c r="D414" s="253"/>
      <c r="E414" s="254"/>
      <c r="F414" s="222"/>
      <c r="G414" s="222"/>
      <c r="H414" s="222"/>
      <c r="I414" s="222"/>
      <c r="J414" s="222"/>
      <c r="K414" s="222"/>
      <c r="L414" s="222"/>
      <c r="M414" s="222"/>
      <c r="N414" s="222"/>
      <c r="O414" s="222"/>
      <c r="P414" s="222"/>
      <c r="Q414" s="222"/>
      <c r="R414" s="222"/>
      <c r="S414" s="222"/>
      <c r="T414" s="222"/>
      <c r="U414" s="222"/>
      <c r="V414" s="222"/>
      <c r="W414" s="222"/>
      <c r="X414" s="222"/>
      <c r="Y414" s="213"/>
      <c r="Z414" s="213"/>
      <c r="AA414" s="213"/>
      <c r="AB414" s="213"/>
      <c r="AC414" s="213"/>
      <c r="AD414" s="213"/>
      <c r="AE414" s="213"/>
      <c r="AF414" s="213"/>
      <c r="AG414" s="213" t="s">
        <v>288</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1" x14ac:dyDescent="0.25">
      <c r="A415" s="220"/>
      <c r="B415" s="221"/>
      <c r="C415" s="268" t="s">
        <v>1029</v>
      </c>
      <c r="D415" s="253"/>
      <c r="E415" s="254">
        <v>180</v>
      </c>
      <c r="F415" s="222"/>
      <c r="G415" s="222"/>
      <c r="H415" s="222"/>
      <c r="I415" s="222"/>
      <c r="J415" s="222"/>
      <c r="K415" s="222"/>
      <c r="L415" s="222"/>
      <c r="M415" s="222"/>
      <c r="N415" s="222"/>
      <c r="O415" s="222"/>
      <c r="P415" s="222"/>
      <c r="Q415" s="222"/>
      <c r="R415" s="222"/>
      <c r="S415" s="222"/>
      <c r="T415" s="222"/>
      <c r="U415" s="222"/>
      <c r="V415" s="222"/>
      <c r="W415" s="222"/>
      <c r="X415" s="222"/>
      <c r="Y415" s="213"/>
      <c r="Z415" s="213"/>
      <c r="AA415" s="213"/>
      <c r="AB415" s="213"/>
      <c r="AC415" s="213"/>
      <c r="AD415" s="213"/>
      <c r="AE415" s="213"/>
      <c r="AF415" s="213"/>
      <c r="AG415" s="213" t="s">
        <v>288</v>
      </c>
      <c r="AH415" s="213">
        <v>2</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1" x14ac:dyDescent="0.25">
      <c r="A416" s="220"/>
      <c r="B416" s="221"/>
      <c r="C416" s="269" t="s">
        <v>336</v>
      </c>
      <c r="D416" s="255"/>
      <c r="E416" s="256">
        <v>180</v>
      </c>
      <c r="F416" s="222"/>
      <c r="G416" s="222"/>
      <c r="H416" s="222"/>
      <c r="I416" s="222"/>
      <c r="J416" s="222"/>
      <c r="K416" s="222"/>
      <c r="L416" s="222"/>
      <c r="M416" s="222"/>
      <c r="N416" s="222"/>
      <c r="O416" s="222"/>
      <c r="P416" s="222"/>
      <c r="Q416" s="222"/>
      <c r="R416" s="222"/>
      <c r="S416" s="222"/>
      <c r="T416" s="222"/>
      <c r="U416" s="222"/>
      <c r="V416" s="222"/>
      <c r="W416" s="222"/>
      <c r="X416" s="222"/>
      <c r="Y416" s="213"/>
      <c r="Z416" s="213"/>
      <c r="AA416" s="213"/>
      <c r="AB416" s="213"/>
      <c r="AC416" s="213"/>
      <c r="AD416" s="213"/>
      <c r="AE416" s="213"/>
      <c r="AF416" s="213"/>
      <c r="AG416" s="213" t="s">
        <v>288</v>
      </c>
      <c r="AH416" s="213">
        <v>3</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x14ac:dyDescent="0.25">
      <c r="A417" s="220"/>
      <c r="B417" s="221"/>
      <c r="C417" s="267" t="s">
        <v>337</v>
      </c>
      <c r="D417" s="253"/>
      <c r="E417" s="254"/>
      <c r="F417" s="222"/>
      <c r="G417" s="222"/>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288</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1" x14ac:dyDescent="0.25">
      <c r="A418" s="220"/>
      <c r="B418" s="221"/>
      <c r="C418" s="266" t="s">
        <v>1123</v>
      </c>
      <c r="D418" s="251"/>
      <c r="E418" s="252">
        <v>185.4</v>
      </c>
      <c r="F418" s="222"/>
      <c r="G418" s="222"/>
      <c r="H418" s="222"/>
      <c r="I418" s="222"/>
      <c r="J418" s="222"/>
      <c r="K418" s="222"/>
      <c r="L418" s="222"/>
      <c r="M418" s="222"/>
      <c r="N418" s="222"/>
      <c r="O418" s="222"/>
      <c r="P418" s="222"/>
      <c r="Q418" s="222"/>
      <c r="R418" s="222"/>
      <c r="S418" s="222"/>
      <c r="T418" s="222"/>
      <c r="U418" s="222"/>
      <c r="V418" s="222"/>
      <c r="W418" s="222"/>
      <c r="X418" s="222"/>
      <c r="Y418" s="213"/>
      <c r="Z418" s="213"/>
      <c r="AA418" s="213"/>
      <c r="AB418" s="213"/>
      <c r="AC418" s="213"/>
      <c r="AD418" s="213"/>
      <c r="AE418" s="213"/>
      <c r="AF418" s="213"/>
      <c r="AG418" s="213" t="s">
        <v>288</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0.399999999999999" outlineLevel="1" x14ac:dyDescent="0.25">
      <c r="A419" s="233">
        <v>106</v>
      </c>
      <c r="B419" s="234" t="s">
        <v>1124</v>
      </c>
      <c r="C419" s="245" t="s">
        <v>1125</v>
      </c>
      <c r="D419" s="235" t="s">
        <v>375</v>
      </c>
      <c r="E419" s="236">
        <v>10.3</v>
      </c>
      <c r="F419" s="237">
        <v>134.5</v>
      </c>
      <c r="G419" s="238">
        <f>ROUND(E419*F419,2)</f>
        <v>1385.35</v>
      </c>
      <c r="H419" s="237">
        <v>134.5</v>
      </c>
      <c r="I419" s="238">
        <f>ROUND(E419*H419,2)</f>
        <v>1385.35</v>
      </c>
      <c r="J419" s="237">
        <v>0</v>
      </c>
      <c r="K419" s="238">
        <f>ROUND(E419*J419,2)</f>
        <v>0</v>
      </c>
      <c r="L419" s="238">
        <v>21</v>
      </c>
      <c r="M419" s="238">
        <f>G419*(1+L419/100)</f>
        <v>1676.2734999999998</v>
      </c>
      <c r="N419" s="238">
        <v>4.8300000000000003E-2</v>
      </c>
      <c r="O419" s="238">
        <f>ROUND(E419*N419,2)</f>
        <v>0.5</v>
      </c>
      <c r="P419" s="238">
        <v>0</v>
      </c>
      <c r="Q419" s="238">
        <f>ROUND(E419*P419,2)</f>
        <v>0</v>
      </c>
      <c r="R419" s="238" t="s">
        <v>407</v>
      </c>
      <c r="S419" s="238" t="s">
        <v>237</v>
      </c>
      <c r="T419" s="239" t="s">
        <v>282</v>
      </c>
      <c r="U419" s="222">
        <v>0</v>
      </c>
      <c r="V419" s="222">
        <f>ROUND(E419*U419,2)</f>
        <v>0</v>
      </c>
      <c r="W419" s="222"/>
      <c r="X419" s="222" t="s">
        <v>376</v>
      </c>
      <c r="Y419" s="213"/>
      <c r="Z419" s="213"/>
      <c r="AA419" s="213"/>
      <c r="AB419" s="213"/>
      <c r="AC419" s="213"/>
      <c r="AD419" s="213"/>
      <c r="AE419" s="213"/>
      <c r="AF419" s="213"/>
      <c r="AG419" s="213" t="s">
        <v>377</v>
      </c>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1" x14ac:dyDescent="0.25">
      <c r="A420" s="220"/>
      <c r="B420" s="221"/>
      <c r="C420" s="246" t="s">
        <v>829</v>
      </c>
      <c r="D420" s="240"/>
      <c r="E420" s="240"/>
      <c r="F420" s="240"/>
      <c r="G420" s="240"/>
      <c r="H420" s="222"/>
      <c r="I420" s="222"/>
      <c r="J420" s="222"/>
      <c r="K420" s="222"/>
      <c r="L420" s="222"/>
      <c r="M420" s="222"/>
      <c r="N420" s="222"/>
      <c r="O420" s="222"/>
      <c r="P420" s="222"/>
      <c r="Q420" s="222"/>
      <c r="R420" s="222"/>
      <c r="S420" s="222"/>
      <c r="T420" s="222"/>
      <c r="U420" s="222"/>
      <c r="V420" s="222"/>
      <c r="W420" s="222"/>
      <c r="X420" s="222"/>
      <c r="Y420" s="213"/>
      <c r="Z420" s="213"/>
      <c r="AA420" s="213"/>
      <c r="AB420" s="213"/>
      <c r="AC420" s="213"/>
      <c r="AD420" s="213"/>
      <c r="AE420" s="213"/>
      <c r="AF420" s="213"/>
      <c r="AG420" s="213" t="s">
        <v>241</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x14ac:dyDescent="0.25">
      <c r="A421" s="220"/>
      <c r="B421" s="221"/>
      <c r="C421" s="267" t="s">
        <v>331</v>
      </c>
      <c r="D421" s="253"/>
      <c r="E421" s="254"/>
      <c r="F421" s="222"/>
      <c r="G421" s="222"/>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288</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x14ac:dyDescent="0.25">
      <c r="A422" s="220"/>
      <c r="B422" s="221"/>
      <c r="C422" s="268" t="s">
        <v>1028</v>
      </c>
      <c r="D422" s="253"/>
      <c r="E422" s="254">
        <v>10</v>
      </c>
      <c r="F422" s="222"/>
      <c r="G422" s="222"/>
      <c r="H422" s="222"/>
      <c r="I422" s="222"/>
      <c r="J422" s="222"/>
      <c r="K422" s="222"/>
      <c r="L422" s="222"/>
      <c r="M422" s="222"/>
      <c r="N422" s="222"/>
      <c r="O422" s="222"/>
      <c r="P422" s="222"/>
      <c r="Q422" s="222"/>
      <c r="R422" s="222"/>
      <c r="S422" s="222"/>
      <c r="T422" s="222"/>
      <c r="U422" s="222"/>
      <c r="V422" s="222"/>
      <c r="W422" s="222"/>
      <c r="X422" s="222"/>
      <c r="Y422" s="213"/>
      <c r="Z422" s="213"/>
      <c r="AA422" s="213"/>
      <c r="AB422" s="213"/>
      <c r="AC422" s="213"/>
      <c r="AD422" s="213"/>
      <c r="AE422" s="213"/>
      <c r="AF422" s="213"/>
      <c r="AG422" s="213" t="s">
        <v>288</v>
      </c>
      <c r="AH422" s="213">
        <v>2</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1" x14ac:dyDescent="0.25">
      <c r="A423" s="220"/>
      <c r="B423" s="221"/>
      <c r="C423" s="269" t="s">
        <v>336</v>
      </c>
      <c r="D423" s="255"/>
      <c r="E423" s="256">
        <v>10</v>
      </c>
      <c r="F423" s="222"/>
      <c r="G423" s="222"/>
      <c r="H423" s="222"/>
      <c r="I423" s="222"/>
      <c r="J423" s="222"/>
      <c r="K423" s="222"/>
      <c r="L423" s="222"/>
      <c r="M423" s="222"/>
      <c r="N423" s="222"/>
      <c r="O423" s="222"/>
      <c r="P423" s="222"/>
      <c r="Q423" s="222"/>
      <c r="R423" s="222"/>
      <c r="S423" s="222"/>
      <c r="T423" s="222"/>
      <c r="U423" s="222"/>
      <c r="V423" s="222"/>
      <c r="W423" s="222"/>
      <c r="X423" s="222"/>
      <c r="Y423" s="213"/>
      <c r="Z423" s="213"/>
      <c r="AA423" s="213"/>
      <c r="AB423" s="213"/>
      <c r="AC423" s="213"/>
      <c r="AD423" s="213"/>
      <c r="AE423" s="213"/>
      <c r="AF423" s="213"/>
      <c r="AG423" s="213" t="s">
        <v>288</v>
      </c>
      <c r="AH423" s="213">
        <v>3</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1" x14ac:dyDescent="0.25">
      <c r="A424" s="220"/>
      <c r="B424" s="221"/>
      <c r="C424" s="267" t="s">
        <v>337</v>
      </c>
      <c r="D424" s="253"/>
      <c r="E424" s="254"/>
      <c r="F424" s="222"/>
      <c r="G424" s="222"/>
      <c r="H424" s="222"/>
      <c r="I424" s="222"/>
      <c r="J424" s="222"/>
      <c r="K424" s="222"/>
      <c r="L424" s="222"/>
      <c r="M424" s="222"/>
      <c r="N424" s="222"/>
      <c r="O424" s="222"/>
      <c r="P424" s="222"/>
      <c r="Q424" s="222"/>
      <c r="R424" s="222"/>
      <c r="S424" s="222"/>
      <c r="T424" s="222"/>
      <c r="U424" s="222"/>
      <c r="V424" s="222"/>
      <c r="W424" s="222"/>
      <c r="X424" s="222"/>
      <c r="Y424" s="213"/>
      <c r="Z424" s="213"/>
      <c r="AA424" s="213"/>
      <c r="AB424" s="213"/>
      <c r="AC424" s="213"/>
      <c r="AD424" s="213"/>
      <c r="AE424" s="213"/>
      <c r="AF424" s="213"/>
      <c r="AG424" s="213" t="s">
        <v>288</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x14ac:dyDescent="0.25">
      <c r="A425" s="220"/>
      <c r="B425" s="221"/>
      <c r="C425" s="266" t="s">
        <v>1126</v>
      </c>
      <c r="D425" s="251"/>
      <c r="E425" s="252">
        <v>10.3</v>
      </c>
      <c r="F425" s="222"/>
      <c r="G425" s="222"/>
      <c r="H425" s="222"/>
      <c r="I425" s="222"/>
      <c r="J425" s="222"/>
      <c r="K425" s="222"/>
      <c r="L425" s="222"/>
      <c r="M425" s="222"/>
      <c r="N425" s="222"/>
      <c r="O425" s="222"/>
      <c r="P425" s="222"/>
      <c r="Q425" s="222"/>
      <c r="R425" s="222"/>
      <c r="S425" s="222"/>
      <c r="T425" s="222"/>
      <c r="U425" s="222"/>
      <c r="V425" s="222"/>
      <c r="W425" s="222"/>
      <c r="X425" s="222"/>
      <c r="Y425" s="213"/>
      <c r="Z425" s="213"/>
      <c r="AA425" s="213"/>
      <c r="AB425" s="213"/>
      <c r="AC425" s="213"/>
      <c r="AD425" s="213"/>
      <c r="AE425" s="213"/>
      <c r="AF425" s="213"/>
      <c r="AG425" s="213" t="s">
        <v>288</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x14ac:dyDescent="0.25">
      <c r="A426" s="227" t="s">
        <v>232</v>
      </c>
      <c r="B426" s="228" t="s">
        <v>167</v>
      </c>
      <c r="C426" s="244" t="s">
        <v>168</v>
      </c>
      <c r="D426" s="229"/>
      <c r="E426" s="230"/>
      <c r="F426" s="231"/>
      <c r="G426" s="231">
        <f>SUMIF(AG427:AG441,"&lt;&gt;NOR",G427:G441)</f>
        <v>83197.23000000001</v>
      </c>
      <c r="H426" s="231"/>
      <c r="I426" s="231">
        <f>SUM(I427:I441)</f>
        <v>65163.11</v>
      </c>
      <c r="J426" s="231"/>
      <c r="K426" s="231">
        <f>SUM(K427:K441)</f>
        <v>18034.120000000003</v>
      </c>
      <c r="L426" s="231"/>
      <c r="M426" s="231">
        <f>SUM(M427:M441)</f>
        <v>100668.6483</v>
      </c>
      <c r="N426" s="231"/>
      <c r="O426" s="231">
        <f>SUM(O427:O441)</f>
        <v>41.03</v>
      </c>
      <c r="P426" s="231"/>
      <c r="Q426" s="231">
        <f>SUM(Q427:Q441)</f>
        <v>0</v>
      </c>
      <c r="R426" s="231"/>
      <c r="S426" s="231"/>
      <c r="T426" s="232"/>
      <c r="U426" s="226"/>
      <c r="V426" s="226">
        <f>SUM(V427:V441)</f>
        <v>42.64</v>
      </c>
      <c r="W426" s="226"/>
      <c r="X426" s="226"/>
      <c r="AG426" t="s">
        <v>233</v>
      </c>
    </row>
    <row r="427" spans="1:60" outlineLevel="1" x14ac:dyDescent="0.25">
      <c r="A427" s="233">
        <v>107</v>
      </c>
      <c r="B427" s="234" t="s">
        <v>1127</v>
      </c>
      <c r="C427" s="245" t="s">
        <v>1128</v>
      </c>
      <c r="D427" s="235" t="s">
        <v>313</v>
      </c>
      <c r="E427" s="236">
        <v>52</v>
      </c>
      <c r="F427" s="237">
        <v>236</v>
      </c>
      <c r="G427" s="238">
        <f>ROUND(E427*F427,2)</f>
        <v>12272</v>
      </c>
      <c r="H427" s="237">
        <v>145.49</v>
      </c>
      <c r="I427" s="238">
        <f>ROUND(E427*H427,2)</f>
        <v>7565.48</v>
      </c>
      <c r="J427" s="237">
        <v>90.51</v>
      </c>
      <c r="K427" s="238">
        <f>ROUND(E427*J427,2)</f>
        <v>4706.5200000000004</v>
      </c>
      <c r="L427" s="238">
        <v>21</v>
      </c>
      <c r="M427" s="238">
        <f>G427*(1+L427/100)</f>
        <v>14849.119999999999</v>
      </c>
      <c r="N427" s="238">
        <v>6.9999999999999999E-4</v>
      </c>
      <c r="O427" s="238">
        <f>ROUND(E427*N427,2)</f>
        <v>0.04</v>
      </c>
      <c r="P427" s="238">
        <v>0</v>
      </c>
      <c r="Q427" s="238">
        <f>ROUND(E427*P427,2)</f>
        <v>0</v>
      </c>
      <c r="R427" s="238" t="s">
        <v>322</v>
      </c>
      <c r="S427" s="238" t="s">
        <v>237</v>
      </c>
      <c r="T427" s="239" t="s">
        <v>282</v>
      </c>
      <c r="U427" s="222">
        <v>0.2</v>
      </c>
      <c r="V427" s="222">
        <f>ROUND(E427*U427,2)</f>
        <v>10.4</v>
      </c>
      <c r="W427" s="222"/>
      <c r="X427" s="222" t="s">
        <v>265</v>
      </c>
      <c r="Y427" s="213"/>
      <c r="Z427" s="213"/>
      <c r="AA427" s="213"/>
      <c r="AB427" s="213"/>
      <c r="AC427" s="213"/>
      <c r="AD427" s="213"/>
      <c r="AE427" s="213"/>
      <c r="AF427" s="213"/>
      <c r="AG427" s="213" t="s">
        <v>283</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5">
      <c r="A428" s="220"/>
      <c r="B428" s="221"/>
      <c r="C428" s="265" t="s">
        <v>1129</v>
      </c>
      <c r="D428" s="257"/>
      <c r="E428" s="257"/>
      <c r="F428" s="257"/>
      <c r="G428" s="257"/>
      <c r="H428" s="222"/>
      <c r="I428" s="222"/>
      <c r="J428" s="222"/>
      <c r="K428" s="222"/>
      <c r="L428" s="222"/>
      <c r="M428" s="222"/>
      <c r="N428" s="222"/>
      <c r="O428" s="222"/>
      <c r="P428" s="222"/>
      <c r="Q428" s="222"/>
      <c r="R428" s="222"/>
      <c r="S428" s="222"/>
      <c r="T428" s="222"/>
      <c r="U428" s="222"/>
      <c r="V428" s="222"/>
      <c r="W428" s="222"/>
      <c r="X428" s="222"/>
      <c r="Y428" s="213"/>
      <c r="Z428" s="213"/>
      <c r="AA428" s="213"/>
      <c r="AB428" s="213"/>
      <c r="AC428" s="213"/>
      <c r="AD428" s="213"/>
      <c r="AE428" s="213"/>
      <c r="AF428" s="213"/>
      <c r="AG428" s="213" t="s">
        <v>285</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41" t="str">
        <f>C428</f>
        <v>včetně dodání a osazení v jakémkoliv zdivu, včetně jednostranného zajištění polohy vložek proti sesmeknutí (např. přibitím, maltovými terči).</v>
      </c>
      <c r="BB428" s="213"/>
      <c r="BC428" s="213"/>
      <c r="BD428" s="213"/>
      <c r="BE428" s="213"/>
      <c r="BF428" s="213"/>
      <c r="BG428" s="213"/>
      <c r="BH428" s="213"/>
    </row>
    <row r="429" spans="1:60" outlineLevel="1" x14ac:dyDescent="0.25">
      <c r="A429" s="220"/>
      <c r="B429" s="221"/>
      <c r="C429" s="247" t="s">
        <v>829</v>
      </c>
      <c r="D429" s="242"/>
      <c r="E429" s="242"/>
      <c r="F429" s="242"/>
      <c r="G429" s="242"/>
      <c r="H429" s="222"/>
      <c r="I429" s="222"/>
      <c r="J429" s="222"/>
      <c r="K429" s="222"/>
      <c r="L429" s="222"/>
      <c r="M429" s="222"/>
      <c r="N429" s="222"/>
      <c r="O429" s="222"/>
      <c r="P429" s="222"/>
      <c r="Q429" s="222"/>
      <c r="R429" s="222"/>
      <c r="S429" s="222"/>
      <c r="T429" s="222"/>
      <c r="U429" s="222"/>
      <c r="V429" s="222"/>
      <c r="W429" s="222"/>
      <c r="X429" s="222"/>
      <c r="Y429" s="213"/>
      <c r="Z429" s="213"/>
      <c r="AA429" s="213"/>
      <c r="AB429" s="213"/>
      <c r="AC429" s="213"/>
      <c r="AD429" s="213"/>
      <c r="AE429" s="213"/>
      <c r="AF429" s="213"/>
      <c r="AG429" s="213" t="s">
        <v>241</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1" x14ac:dyDescent="0.25">
      <c r="A430" s="220"/>
      <c r="B430" s="221"/>
      <c r="C430" s="266" t="s">
        <v>1130</v>
      </c>
      <c r="D430" s="251"/>
      <c r="E430" s="252">
        <v>52</v>
      </c>
      <c r="F430" s="222"/>
      <c r="G430" s="222"/>
      <c r="H430" s="222"/>
      <c r="I430" s="222"/>
      <c r="J430" s="222"/>
      <c r="K430" s="222"/>
      <c r="L430" s="222"/>
      <c r="M430" s="222"/>
      <c r="N430" s="222"/>
      <c r="O430" s="222"/>
      <c r="P430" s="222"/>
      <c r="Q430" s="222"/>
      <c r="R430" s="222"/>
      <c r="S430" s="222"/>
      <c r="T430" s="222"/>
      <c r="U430" s="222"/>
      <c r="V430" s="222"/>
      <c r="W430" s="222"/>
      <c r="X430" s="222"/>
      <c r="Y430" s="213"/>
      <c r="Z430" s="213"/>
      <c r="AA430" s="213"/>
      <c r="AB430" s="213"/>
      <c r="AC430" s="213"/>
      <c r="AD430" s="213"/>
      <c r="AE430" s="213"/>
      <c r="AF430" s="213"/>
      <c r="AG430" s="213" t="s">
        <v>288</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0.399999999999999" outlineLevel="1" x14ac:dyDescent="0.25">
      <c r="A431" s="233">
        <v>108</v>
      </c>
      <c r="B431" s="234" t="s">
        <v>1131</v>
      </c>
      <c r="C431" s="245" t="s">
        <v>1132</v>
      </c>
      <c r="D431" s="235" t="s">
        <v>438</v>
      </c>
      <c r="E431" s="236">
        <v>130</v>
      </c>
      <c r="F431" s="237">
        <v>267</v>
      </c>
      <c r="G431" s="238">
        <f>ROUND(E431*F431,2)</f>
        <v>34710</v>
      </c>
      <c r="H431" s="237">
        <v>164.48</v>
      </c>
      <c r="I431" s="238">
        <f>ROUND(E431*H431,2)</f>
        <v>21382.400000000001</v>
      </c>
      <c r="J431" s="237">
        <v>102.52</v>
      </c>
      <c r="K431" s="238">
        <f>ROUND(E431*J431,2)</f>
        <v>13327.6</v>
      </c>
      <c r="L431" s="238">
        <v>21</v>
      </c>
      <c r="M431" s="238">
        <f>G431*(1+L431/100)</f>
        <v>41999.1</v>
      </c>
      <c r="N431" s="238">
        <v>0.18207000000000001</v>
      </c>
      <c r="O431" s="238">
        <f>ROUND(E431*N431,2)</f>
        <v>23.67</v>
      </c>
      <c r="P431" s="238">
        <v>0</v>
      </c>
      <c r="Q431" s="238">
        <f>ROUND(E431*P431,2)</f>
        <v>0</v>
      </c>
      <c r="R431" s="238" t="s">
        <v>539</v>
      </c>
      <c r="S431" s="238" t="s">
        <v>237</v>
      </c>
      <c r="T431" s="239" t="s">
        <v>282</v>
      </c>
      <c r="U431" s="222">
        <v>0.248</v>
      </c>
      <c r="V431" s="222">
        <f>ROUND(E431*U431,2)</f>
        <v>32.24</v>
      </c>
      <c r="W431" s="222"/>
      <c r="X431" s="222" t="s">
        <v>265</v>
      </c>
      <c r="Y431" s="213"/>
      <c r="Z431" s="213"/>
      <c r="AA431" s="213"/>
      <c r="AB431" s="213"/>
      <c r="AC431" s="213"/>
      <c r="AD431" s="213"/>
      <c r="AE431" s="213"/>
      <c r="AF431" s="213"/>
      <c r="AG431" s="213" t="s">
        <v>283</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1" x14ac:dyDescent="0.25">
      <c r="A432" s="220"/>
      <c r="B432" s="221"/>
      <c r="C432" s="265" t="s">
        <v>1133</v>
      </c>
      <c r="D432" s="257"/>
      <c r="E432" s="257"/>
      <c r="F432" s="257"/>
      <c r="G432" s="257"/>
      <c r="H432" s="222"/>
      <c r="I432" s="222"/>
      <c r="J432" s="222"/>
      <c r="K432" s="222"/>
      <c r="L432" s="222"/>
      <c r="M432" s="222"/>
      <c r="N432" s="222"/>
      <c r="O432" s="222"/>
      <c r="P432" s="222"/>
      <c r="Q432" s="222"/>
      <c r="R432" s="222"/>
      <c r="S432" s="222"/>
      <c r="T432" s="222"/>
      <c r="U432" s="222"/>
      <c r="V432" s="222"/>
      <c r="W432" s="222"/>
      <c r="X432" s="222"/>
      <c r="Y432" s="213"/>
      <c r="Z432" s="213"/>
      <c r="AA432" s="213"/>
      <c r="AB432" s="213"/>
      <c r="AC432" s="213"/>
      <c r="AD432" s="213"/>
      <c r="AE432" s="213"/>
      <c r="AF432" s="213"/>
      <c r="AG432" s="213" t="s">
        <v>285</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1" x14ac:dyDescent="0.25">
      <c r="A433" s="220"/>
      <c r="B433" s="221"/>
      <c r="C433" s="247" t="s">
        <v>829</v>
      </c>
      <c r="D433" s="242"/>
      <c r="E433" s="242"/>
      <c r="F433" s="242"/>
      <c r="G433" s="242"/>
      <c r="H433" s="222"/>
      <c r="I433" s="222"/>
      <c r="J433" s="222"/>
      <c r="K433" s="222"/>
      <c r="L433" s="222"/>
      <c r="M433" s="222"/>
      <c r="N433" s="222"/>
      <c r="O433" s="222"/>
      <c r="P433" s="222"/>
      <c r="Q433" s="222"/>
      <c r="R433" s="222"/>
      <c r="S433" s="222"/>
      <c r="T433" s="222"/>
      <c r="U433" s="222"/>
      <c r="V433" s="222"/>
      <c r="W433" s="222"/>
      <c r="X433" s="222"/>
      <c r="Y433" s="213"/>
      <c r="Z433" s="213"/>
      <c r="AA433" s="213"/>
      <c r="AB433" s="213"/>
      <c r="AC433" s="213"/>
      <c r="AD433" s="213"/>
      <c r="AE433" s="213"/>
      <c r="AF433" s="213"/>
      <c r="AG433" s="213" t="s">
        <v>241</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1" x14ac:dyDescent="0.25">
      <c r="A434" s="220"/>
      <c r="B434" s="221"/>
      <c r="C434" s="266" t="s">
        <v>1134</v>
      </c>
      <c r="D434" s="251"/>
      <c r="E434" s="252">
        <v>130</v>
      </c>
      <c r="F434" s="222"/>
      <c r="G434" s="222"/>
      <c r="H434" s="222"/>
      <c r="I434" s="222"/>
      <c r="J434" s="222"/>
      <c r="K434" s="222"/>
      <c r="L434" s="222"/>
      <c r="M434" s="222"/>
      <c r="N434" s="222"/>
      <c r="O434" s="222"/>
      <c r="P434" s="222"/>
      <c r="Q434" s="222"/>
      <c r="R434" s="222"/>
      <c r="S434" s="222"/>
      <c r="T434" s="222"/>
      <c r="U434" s="222"/>
      <c r="V434" s="222"/>
      <c r="W434" s="222"/>
      <c r="X434" s="222"/>
      <c r="Y434" s="213"/>
      <c r="Z434" s="213"/>
      <c r="AA434" s="213"/>
      <c r="AB434" s="213"/>
      <c r="AC434" s="213"/>
      <c r="AD434" s="213"/>
      <c r="AE434" s="213"/>
      <c r="AF434" s="213"/>
      <c r="AG434" s="213" t="s">
        <v>288</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1" x14ac:dyDescent="0.25">
      <c r="A435" s="233">
        <v>109</v>
      </c>
      <c r="B435" s="234" t="s">
        <v>1135</v>
      </c>
      <c r="C435" s="245" t="s">
        <v>1136</v>
      </c>
      <c r="D435" s="235" t="s">
        <v>375</v>
      </c>
      <c r="E435" s="236">
        <v>461.92892999999998</v>
      </c>
      <c r="F435" s="237">
        <v>78.400000000000006</v>
      </c>
      <c r="G435" s="238">
        <f>ROUND(E435*F435,2)</f>
        <v>36215.230000000003</v>
      </c>
      <c r="H435" s="237">
        <v>78.400000000000006</v>
      </c>
      <c r="I435" s="238">
        <f>ROUND(E435*H435,2)</f>
        <v>36215.230000000003</v>
      </c>
      <c r="J435" s="237">
        <v>0</v>
      </c>
      <c r="K435" s="238">
        <f>ROUND(E435*J435,2)</f>
        <v>0</v>
      </c>
      <c r="L435" s="238">
        <v>21</v>
      </c>
      <c r="M435" s="238">
        <f>G435*(1+L435/100)</f>
        <v>43820.4283</v>
      </c>
      <c r="N435" s="238">
        <v>3.7499999999999999E-2</v>
      </c>
      <c r="O435" s="238">
        <f>ROUND(E435*N435,2)</f>
        <v>17.32</v>
      </c>
      <c r="P435" s="238">
        <v>0</v>
      </c>
      <c r="Q435" s="238">
        <f>ROUND(E435*P435,2)</f>
        <v>0</v>
      </c>
      <c r="R435" s="238" t="s">
        <v>407</v>
      </c>
      <c r="S435" s="238" t="s">
        <v>237</v>
      </c>
      <c r="T435" s="239" t="s">
        <v>282</v>
      </c>
      <c r="U435" s="222">
        <v>0</v>
      </c>
      <c r="V435" s="222">
        <f>ROUND(E435*U435,2)</f>
        <v>0</v>
      </c>
      <c r="W435" s="222"/>
      <c r="X435" s="222" t="s">
        <v>376</v>
      </c>
      <c r="Y435" s="213"/>
      <c r="Z435" s="213"/>
      <c r="AA435" s="213"/>
      <c r="AB435" s="213"/>
      <c r="AC435" s="213"/>
      <c r="AD435" s="213"/>
      <c r="AE435" s="213"/>
      <c r="AF435" s="213"/>
      <c r="AG435" s="213" t="s">
        <v>377</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1" x14ac:dyDescent="0.25">
      <c r="A436" s="220"/>
      <c r="B436" s="221"/>
      <c r="C436" s="246" t="s">
        <v>829</v>
      </c>
      <c r="D436" s="240"/>
      <c r="E436" s="240"/>
      <c r="F436" s="240"/>
      <c r="G436" s="240"/>
      <c r="H436" s="222"/>
      <c r="I436" s="222"/>
      <c r="J436" s="222"/>
      <c r="K436" s="222"/>
      <c r="L436" s="222"/>
      <c r="M436" s="222"/>
      <c r="N436" s="222"/>
      <c r="O436" s="222"/>
      <c r="P436" s="222"/>
      <c r="Q436" s="222"/>
      <c r="R436" s="222"/>
      <c r="S436" s="222"/>
      <c r="T436" s="222"/>
      <c r="U436" s="222"/>
      <c r="V436" s="222"/>
      <c r="W436" s="222"/>
      <c r="X436" s="222"/>
      <c r="Y436" s="213"/>
      <c r="Z436" s="213"/>
      <c r="AA436" s="213"/>
      <c r="AB436" s="213"/>
      <c r="AC436" s="213"/>
      <c r="AD436" s="213"/>
      <c r="AE436" s="213"/>
      <c r="AF436" s="213"/>
      <c r="AG436" s="213" t="s">
        <v>241</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1" x14ac:dyDescent="0.25">
      <c r="A437" s="220"/>
      <c r="B437" s="221"/>
      <c r="C437" s="267" t="s">
        <v>331</v>
      </c>
      <c r="D437" s="253"/>
      <c r="E437" s="254"/>
      <c r="F437" s="222"/>
      <c r="G437" s="222"/>
      <c r="H437" s="222"/>
      <c r="I437" s="222"/>
      <c r="J437" s="222"/>
      <c r="K437" s="222"/>
      <c r="L437" s="222"/>
      <c r="M437" s="222"/>
      <c r="N437" s="222"/>
      <c r="O437" s="222"/>
      <c r="P437" s="222"/>
      <c r="Q437" s="222"/>
      <c r="R437" s="222"/>
      <c r="S437" s="222"/>
      <c r="T437" s="222"/>
      <c r="U437" s="222"/>
      <c r="V437" s="222"/>
      <c r="W437" s="222"/>
      <c r="X437" s="222"/>
      <c r="Y437" s="213"/>
      <c r="Z437" s="213"/>
      <c r="AA437" s="213"/>
      <c r="AB437" s="213"/>
      <c r="AC437" s="213"/>
      <c r="AD437" s="213"/>
      <c r="AE437" s="213"/>
      <c r="AF437" s="213"/>
      <c r="AG437" s="213" t="s">
        <v>288</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5">
      <c r="A438" s="220"/>
      <c r="B438" s="221"/>
      <c r="C438" s="268" t="s">
        <v>1137</v>
      </c>
      <c r="D438" s="253"/>
      <c r="E438" s="254">
        <v>130</v>
      </c>
      <c r="F438" s="222"/>
      <c r="G438" s="222"/>
      <c r="H438" s="222"/>
      <c r="I438" s="222"/>
      <c r="J438" s="222"/>
      <c r="K438" s="222"/>
      <c r="L438" s="222"/>
      <c r="M438" s="222"/>
      <c r="N438" s="222"/>
      <c r="O438" s="222"/>
      <c r="P438" s="222"/>
      <c r="Q438" s="222"/>
      <c r="R438" s="222"/>
      <c r="S438" s="222"/>
      <c r="T438" s="222"/>
      <c r="U438" s="222"/>
      <c r="V438" s="222"/>
      <c r="W438" s="222"/>
      <c r="X438" s="222"/>
      <c r="Y438" s="213"/>
      <c r="Z438" s="213"/>
      <c r="AA438" s="213"/>
      <c r="AB438" s="213"/>
      <c r="AC438" s="213"/>
      <c r="AD438" s="213"/>
      <c r="AE438" s="213"/>
      <c r="AF438" s="213"/>
      <c r="AG438" s="213" t="s">
        <v>288</v>
      </c>
      <c r="AH438" s="213">
        <v>2</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1" x14ac:dyDescent="0.25">
      <c r="A439" s="220"/>
      <c r="B439" s="221"/>
      <c r="C439" s="267" t="s">
        <v>337</v>
      </c>
      <c r="D439" s="253"/>
      <c r="E439" s="254"/>
      <c r="F439" s="222"/>
      <c r="G439" s="222"/>
      <c r="H439" s="222"/>
      <c r="I439" s="222"/>
      <c r="J439" s="222"/>
      <c r="K439" s="222"/>
      <c r="L439" s="222"/>
      <c r="M439" s="222"/>
      <c r="N439" s="222"/>
      <c r="O439" s="222"/>
      <c r="P439" s="222"/>
      <c r="Q439" s="222"/>
      <c r="R439" s="222"/>
      <c r="S439" s="222"/>
      <c r="T439" s="222"/>
      <c r="U439" s="222"/>
      <c r="V439" s="222"/>
      <c r="W439" s="222"/>
      <c r="X439" s="222"/>
      <c r="Y439" s="213"/>
      <c r="Z439" s="213"/>
      <c r="AA439" s="213"/>
      <c r="AB439" s="213"/>
      <c r="AC439" s="213"/>
      <c r="AD439" s="213"/>
      <c r="AE439" s="213"/>
      <c r="AF439" s="213"/>
      <c r="AG439" s="213" t="s">
        <v>288</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1" x14ac:dyDescent="0.25">
      <c r="A440" s="220"/>
      <c r="B440" s="221"/>
      <c r="C440" s="275" t="s">
        <v>1031</v>
      </c>
      <c r="D440" s="273"/>
      <c r="E440" s="274"/>
      <c r="F440" s="222"/>
      <c r="G440" s="222"/>
      <c r="H440" s="222"/>
      <c r="I440" s="222"/>
      <c r="J440" s="222"/>
      <c r="K440" s="222"/>
      <c r="L440" s="222"/>
      <c r="M440" s="222"/>
      <c r="N440" s="222"/>
      <c r="O440" s="222"/>
      <c r="P440" s="222"/>
      <c r="Q440" s="222"/>
      <c r="R440" s="222"/>
      <c r="S440" s="222"/>
      <c r="T440" s="222"/>
      <c r="U440" s="222"/>
      <c r="V440" s="222"/>
      <c r="W440" s="222"/>
      <c r="X440" s="222"/>
      <c r="Y440" s="213"/>
      <c r="Z440" s="213"/>
      <c r="AA440" s="213"/>
      <c r="AB440" s="213"/>
      <c r="AC440" s="213"/>
      <c r="AD440" s="213"/>
      <c r="AE440" s="213"/>
      <c r="AF440" s="213"/>
      <c r="AG440" s="213" t="s">
        <v>288</v>
      </c>
      <c r="AH440" s="213">
        <v>1</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1" x14ac:dyDescent="0.25">
      <c r="A441" s="220"/>
      <c r="B441" s="221"/>
      <c r="C441" s="266" t="s">
        <v>1138</v>
      </c>
      <c r="D441" s="251"/>
      <c r="E441" s="252">
        <v>461.92892999999998</v>
      </c>
      <c r="F441" s="222"/>
      <c r="G441" s="222"/>
      <c r="H441" s="222"/>
      <c r="I441" s="222"/>
      <c r="J441" s="222"/>
      <c r="K441" s="222"/>
      <c r="L441" s="222"/>
      <c r="M441" s="222"/>
      <c r="N441" s="222"/>
      <c r="O441" s="222"/>
      <c r="P441" s="222"/>
      <c r="Q441" s="222"/>
      <c r="R441" s="222"/>
      <c r="S441" s="222"/>
      <c r="T441" s="222"/>
      <c r="U441" s="222"/>
      <c r="V441" s="222"/>
      <c r="W441" s="222"/>
      <c r="X441" s="222"/>
      <c r="Y441" s="213"/>
      <c r="Z441" s="213"/>
      <c r="AA441" s="213"/>
      <c r="AB441" s="213"/>
      <c r="AC441" s="213"/>
      <c r="AD441" s="213"/>
      <c r="AE441" s="213"/>
      <c r="AF441" s="213"/>
      <c r="AG441" s="213" t="s">
        <v>288</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x14ac:dyDescent="0.25">
      <c r="A442" s="227" t="s">
        <v>232</v>
      </c>
      <c r="B442" s="228" t="s">
        <v>173</v>
      </c>
      <c r="C442" s="244" t="s">
        <v>174</v>
      </c>
      <c r="D442" s="229"/>
      <c r="E442" s="230"/>
      <c r="F442" s="231"/>
      <c r="G442" s="231">
        <f>SUMIF(AG443:AG444,"&lt;&gt;NOR",G443:G444)</f>
        <v>287366.49</v>
      </c>
      <c r="H442" s="231"/>
      <c r="I442" s="231">
        <f>SUM(I443:I444)</f>
        <v>0</v>
      </c>
      <c r="J442" s="231"/>
      <c r="K442" s="231">
        <f>SUM(K443:K444)</f>
        <v>287366.49</v>
      </c>
      <c r="L442" s="231"/>
      <c r="M442" s="231">
        <f>SUM(M443:M444)</f>
        <v>347713.45289999997</v>
      </c>
      <c r="N442" s="231"/>
      <c r="O442" s="231">
        <f>SUM(O443:O444)</f>
        <v>0</v>
      </c>
      <c r="P442" s="231"/>
      <c r="Q442" s="231">
        <f>SUM(Q443:Q444)</f>
        <v>0</v>
      </c>
      <c r="R442" s="231"/>
      <c r="S442" s="231"/>
      <c r="T442" s="232"/>
      <c r="U442" s="226"/>
      <c r="V442" s="226">
        <f>SUM(V443:V444)</f>
        <v>77.02</v>
      </c>
      <c r="W442" s="226"/>
      <c r="X442" s="226"/>
      <c r="AG442" t="s">
        <v>233</v>
      </c>
    </row>
    <row r="443" spans="1:60" outlineLevel="1" x14ac:dyDescent="0.25">
      <c r="A443" s="233">
        <v>110</v>
      </c>
      <c r="B443" s="234" t="s">
        <v>1139</v>
      </c>
      <c r="C443" s="245" t="s">
        <v>1140</v>
      </c>
      <c r="D443" s="235" t="s">
        <v>330</v>
      </c>
      <c r="E443" s="236">
        <v>4813.5089699999999</v>
      </c>
      <c r="F443" s="237">
        <v>59.7</v>
      </c>
      <c r="G443" s="238">
        <f>ROUND(E443*F443,2)</f>
        <v>287366.49</v>
      </c>
      <c r="H443" s="237">
        <v>0</v>
      </c>
      <c r="I443" s="238">
        <f>ROUND(E443*H443,2)</f>
        <v>0</v>
      </c>
      <c r="J443" s="237">
        <v>59.7</v>
      </c>
      <c r="K443" s="238">
        <f>ROUND(E443*J443,2)</f>
        <v>287366.49</v>
      </c>
      <c r="L443" s="238">
        <v>21</v>
      </c>
      <c r="M443" s="238">
        <f>G443*(1+L443/100)</f>
        <v>347713.45289999997</v>
      </c>
      <c r="N443" s="238">
        <v>0</v>
      </c>
      <c r="O443" s="238">
        <f>ROUND(E443*N443,2)</f>
        <v>0</v>
      </c>
      <c r="P443" s="238">
        <v>0</v>
      </c>
      <c r="Q443" s="238">
        <f>ROUND(E443*P443,2)</f>
        <v>0</v>
      </c>
      <c r="R443" s="238" t="s">
        <v>539</v>
      </c>
      <c r="S443" s="238" t="s">
        <v>237</v>
      </c>
      <c r="T443" s="239" t="s">
        <v>282</v>
      </c>
      <c r="U443" s="222">
        <v>1.6E-2</v>
      </c>
      <c r="V443" s="222">
        <f>ROUND(E443*U443,2)</f>
        <v>77.02</v>
      </c>
      <c r="W443" s="222"/>
      <c r="X443" s="222" t="s">
        <v>381</v>
      </c>
      <c r="Y443" s="213"/>
      <c r="Z443" s="213"/>
      <c r="AA443" s="213"/>
      <c r="AB443" s="213"/>
      <c r="AC443" s="213"/>
      <c r="AD443" s="213"/>
      <c r="AE443" s="213"/>
      <c r="AF443" s="213"/>
      <c r="AG443" s="213" t="s">
        <v>382</v>
      </c>
      <c r="AH443" s="213"/>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1" x14ac:dyDescent="0.25">
      <c r="A444" s="220"/>
      <c r="B444" s="221"/>
      <c r="C444" s="265" t="s">
        <v>1141</v>
      </c>
      <c r="D444" s="257"/>
      <c r="E444" s="257"/>
      <c r="F444" s="257"/>
      <c r="G444" s="257"/>
      <c r="H444" s="222"/>
      <c r="I444" s="222"/>
      <c r="J444" s="222"/>
      <c r="K444" s="222"/>
      <c r="L444" s="222"/>
      <c r="M444" s="222"/>
      <c r="N444" s="222"/>
      <c r="O444" s="222"/>
      <c r="P444" s="222"/>
      <c r="Q444" s="222"/>
      <c r="R444" s="222"/>
      <c r="S444" s="222"/>
      <c r="T444" s="222"/>
      <c r="U444" s="222"/>
      <c r="V444" s="222"/>
      <c r="W444" s="222"/>
      <c r="X444" s="222"/>
      <c r="Y444" s="213"/>
      <c r="Z444" s="213"/>
      <c r="AA444" s="213"/>
      <c r="AB444" s="213"/>
      <c r="AC444" s="213"/>
      <c r="AD444" s="213"/>
      <c r="AE444" s="213"/>
      <c r="AF444" s="213"/>
      <c r="AG444" s="213" t="s">
        <v>285</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x14ac:dyDescent="0.25">
      <c r="A445" s="227" t="s">
        <v>232</v>
      </c>
      <c r="B445" s="228" t="s">
        <v>175</v>
      </c>
      <c r="C445" s="244" t="s">
        <v>176</v>
      </c>
      <c r="D445" s="229"/>
      <c r="E445" s="230"/>
      <c r="F445" s="231"/>
      <c r="G445" s="231">
        <f>SUMIF(AG446:AG459,"&lt;&gt;NOR",G446:G459)</f>
        <v>162888.81000000003</v>
      </c>
      <c r="H445" s="231"/>
      <c r="I445" s="231">
        <f>SUM(I446:I459)</f>
        <v>99933.94</v>
      </c>
      <c r="J445" s="231"/>
      <c r="K445" s="231">
        <f>SUM(K446:K459)</f>
        <v>62954.869999999995</v>
      </c>
      <c r="L445" s="231"/>
      <c r="M445" s="231">
        <f>SUM(M446:M459)</f>
        <v>197095.4601</v>
      </c>
      <c r="N445" s="231"/>
      <c r="O445" s="231">
        <f>SUM(O446:O459)</f>
        <v>2.76</v>
      </c>
      <c r="P445" s="231"/>
      <c r="Q445" s="231">
        <f>SUM(Q446:Q459)</f>
        <v>0</v>
      </c>
      <c r="R445" s="231"/>
      <c r="S445" s="231"/>
      <c r="T445" s="232"/>
      <c r="U445" s="226"/>
      <c r="V445" s="226">
        <f>SUM(V446:V459)</f>
        <v>130.61000000000001</v>
      </c>
      <c r="W445" s="226"/>
      <c r="X445" s="226"/>
      <c r="AG445" t="s">
        <v>233</v>
      </c>
    </row>
    <row r="446" spans="1:60" ht="20.399999999999999" outlineLevel="1" x14ac:dyDescent="0.25">
      <c r="A446" s="233">
        <v>111</v>
      </c>
      <c r="B446" s="234" t="s">
        <v>1142</v>
      </c>
      <c r="C446" s="245" t="s">
        <v>1143</v>
      </c>
      <c r="D446" s="235" t="s">
        <v>313</v>
      </c>
      <c r="E446" s="236">
        <v>203</v>
      </c>
      <c r="F446" s="237">
        <v>35.5</v>
      </c>
      <c r="G446" s="238">
        <f>ROUND(E446*F446,2)</f>
        <v>7206.5</v>
      </c>
      <c r="H446" s="237">
        <v>19.14</v>
      </c>
      <c r="I446" s="238">
        <f>ROUND(E446*H446,2)</f>
        <v>3885.42</v>
      </c>
      <c r="J446" s="237">
        <v>16.36</v>
      </c>
      <c r="K446" s="238">
        <f>ROUND(E446*J446,2)</f>
        <v>3321.08</v>
      </c>
      <c r="L446" s="238">
        <v>21</v>
      </c>
      <c r="M446" s="238">
        <f>G446*(1+L446/100)</f>
        <v>8719.8649999999998</v>
      </c>
      <c r="N446" s="238">
        <v>4.4000000000000002E-4</v>
      </c>
      <c r="O446" s="238">
        <f>ROUND(E446*N446,2)</f>
        <v>0.09</v>
      </c>
      <c r="P446" s="238">
        <v>0</v>
      </c>
      <c r="Q446" s="238">
        <f>ROUND(E446*P446,2)</f>
        <v>0</v>
      </c>
      <c r="R446" s="238" t="s">
        <v>574</v>
      </c>
      <c r="S446" s="238" t="s">
        <v>237</v>
      </c>
      <c r="T446" s="239" t="s">
        <v>282</v>
      </c>
      <c r="U446" s="222">
        <v>3.5999999999999997E-2</v>
      </c>
      <c r="V446" s="222">
        <f>ROUND(E446*U446,2)</f>
        <v>7.31</v>
      </c>
      <c r="W446" s="222"/>
      <c r="X446" s="222" t="s">
        <v>265</v>
      </c>
      <c r="Y446" s="213"/>
      <c r="Z446" s="213"/>
      <c r="AA446" s="213"/>
      <c r="AB446" s="213"/>
      <c r="AC446" s="213"/>
      <c r="AD446" s="213"/>
      <c r="AE446" s="213"/>
      <c r="AF446" s="213"/>
      <c r="AG446" s="213" t="s">
        <v>283</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1" x14ac:dyDescent="0.25">
      <c r="A447" s="220"/>
      <c r="B447" s="221"/>
      <c r="C447" s="246" t="s">
        <v>829</v>
      </c>
      <c r="D447" s="240"/>
      <c r="E447" s="240"/>
      <c r="F447" s="240"/>
      <c r="G447" s="240"/>
      <c r="H447" s="222"/>
      <c r="I447" s="222"/>
      <c r="J447" s="222"/>
      <c r="K447" s="222"/>
      <c r="L447" s="222"/>
      <c r="M447" s="222"/>
      <c r="N447" s="222"/>
      <c r="O447" s="222"/>
      <c r="P447" s="222"/>
      <c r="Q447" s="222"/>
      <c r="R447" s="222"/>
      <c r="S447" s="222"/>
      <c r="T447" s="222"/>
      <c r="U447" s="222"/>
      <c r="V447" s="222"/>
      <c r="W447" s="222"/>
      <c r="X447" s="222"/>
      <c r="Y447" s="213"/>
      <c r="Z447" s="213"/>
      <c r="AA447" s="213"/>
      <c r="AB447" s="213"/>
      <c r="AC447" s="213"/>
      <c r="AD447" s="213"/>
      <c r="AE447" s="213"/>
      <c r="AF447" s="213"/>
      <c r="AG447" s="213" t="s">
        <v>241</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1" x14ac:dyDescent="0.25">
      <c r="A448" s="220"/>
      <c r="B448" s="221"/>
      <c r="C448" s="266" t="s">
        <v>1144</v>
      </c>
      <c r="D448" s="251"/>
      <c r="E448" s="252">
        <v>203</v>
      </c>
      <c r="F448" s="222"/>
      <c r="G448" s="222"/>
      <c r="H448" s="222"/>
      <c r="I448" s="222"/>
      <c r="J448" s="222"/>
      <c r="K448" s="222"/>
      <c r="L448" s="222"/>
      <c r="M448" s="222"/>
      <c r="N448" s="222"/>
      <c r="O448" s="222"/>
      <c r="P448" s="222"/>
      <c r="Q448" s="222"/>
      <c r="R448" s="222"/>
      <c r="S448" s="222"/>
      <c r="T448" s="222"/>
      <c r="U448" s="222"/>
      <c r="V448" s="222"/>
      <c r="W448" s="222"/>
      <c r="X448" s="222"/>
      <c r="Y448" s="213"/>
      <c r="Z448" s="213"/>
      <c r="AA448" s="213"/>
      <c r="AB448" s="213"/>
      <c r="AC448" s="213"/>
      <c r="AD448" s="213"/>
      <c r="AE448" s="213"/>
      <c r="AF448" s="213"/>
      <c r="AG448" s="213" t="s">
        <v>288</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ht="30.6" outlineLevel="1" x14ac:dyDescent="0.25">
      <c r="A449" s="233">
        <v>112</v>
      </c>
      <c r="B449" s="234" t="s">
        <v>1145</v>
      </c>
      <c r="C449" s="245" t="s">
        <v>1146</v>
      </c>
      <c r="D449" s="235" t="s">
        <v>313</v>
      </c>
      <c r="E449" s="236">
        <v>232.2</v>
      </c>
      <c r="F449" s="237">
        <v>52.2</v>
      </c>
      <c r="G449" s="238">
        <f>ROUND(E449*F449,2)</f>
        <v>12120.84</v>
      </c>
      <c r="H449" s="237">
        <v>23.92</v>
      </c>
      <c r="I449" s="238">
        <f>ROUND(E449*H449,2)</f>
        <v>5554.22</v>
      </c>
      <c r="J449" s="237">
        <v>28.28</v>
      </c>
      <c r="K449" s="238">
        <f>ROUND(E449*J449,2)</f>
        <v>6566.62</v>
      </c>
      <c r="L449" s="238">
        <v>21</v>
      </c>
      <c r="M449" s="238">
        <f>G449*(1+L449/100)</f>
        <v>14666.216399999999</v>
      </c>
      <c r="N449" s="238">
        <v>6.3000000000000003E-4</v>
      </c>
      <c r="O449" s="238">
        <f>ROUND(E449*N449,2)</f>
        <v>0.15</v>
      </c>
      <c r="P449" s="238">
        <v>0</v>
      </c>
      <c r="Q449" s="238">
        <f>ROUND(E449*P449,2)</f>
        <v>0</v>
      </c>
      <c r="R449" s="238" t="s">
        <v>574</v>
      </c>
      <c r="S449" s="238" t="s">
        <v>237</v>
      </c>
      <c r="T449" s="239" t="s">
        <v>282</v>
      </c>
      <c r="U449" s="222">
        <v>6.4000000000000001E-2</v>
      </c>
      <c r="V449" s="222">
        <f>ROUND(E449*U449,2)</f>
        <v>14.86</v>
      </c>
      <c r="W449" s="222"/>
      <c r="X449" s="222" t="s">
        <v>265</v>
      </c>
      <c r="Y449" s="213"/>
      <c r="Z449" s="213"/>
      <c r="AA449" s="213"/>
      <c r="AB449" s="213"/>
      <c r="AC449" s="213"/>
      <c r="AD449" s="213"/>
      <c r="AE449" s="213"/>
      <c r="AF449" s="213"/>
      <c r="AG449" s="213" t="s">
        <v>283</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1" x14ac:dyDescent="0.25">
      <c r="A450" s="220"/>
      <c r="B450" s="221"/>
      <c r="C450" s="246" t="s">
        <v>829</v>
      </c>
      <c r="D450" s="240"/>
      <c r="E450" s="240"/>
      <c r="F450" s="240"/>
      <c r="G450" s="240"/>
      <c r="H450" s="222"/>
      <c r="I450" s="222"/>
      <c r="J450" s="222"/>
      <c r="K450" s="222"/>
      <c r="L450" s="222"/>
      <c r="M450" s="222"/>
      <c r="N450" s="222"/>
      <c r="O450" s="222"/>
      <c r="P450" s="222"/>
      <c r="Q450" s="222"/>
      <c r="R450" s="222"/>
      <c r="S450" s="222"/>
      <c r="T450" s="222"/>
      <c r="U450" s="222"/>
      <c r="V450" s="222"/>
      <c r="W450" s="222"/>
      <c r="X450" s="222"/>
      <c r="Y450" s="213"/>
      <c r="Z450" s="213"/>
      <c r="AA450" s="213"/>
      <c r="AB450" s="213"/>
      <c r="AC450" s="213"/>
      <c r="AD450" s="213"/>
      <c r="AE450" s="213"/>
      <c r="AF450" s="213"/>
      <c r="AG450" s="213" t="s">
        <v>241</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1" x14ac:dyDescent="0.25">
      <c r="A451" s="220"/>
      <c r="B451" s="221"/>
      <c r="C451" s="266" t="s">
        <v>1147</v>
      </c>
      <c r="D451" s="251"/>
      <c r="E451" s="252">
        <v>232.2</v>
      </c>
      <c r="F451" s="222"/>
      <c r="G451" s="222"/>
      <c r="H451" s="222"/>
      <c r="I451" s="222"/>
      <c r="J451" s="222"/>
      <c r="K451" s="222"/>
      <c r="L451" s="222"/>
      <c r="M451" s="222"/>
      <c r="N451" s="222"/>
      <c r="O451" s="222"/>
      <c r="P451" s="222"/>
      <c r="Q451" s="222"/>
      <c r="R451" s="222"/>
      <c r="S451" s="222"/>
      <c r="T451" s="222"/>
      <c r="U451" s="222"/>
      <c r="V451" s="222"/>
      <c r="W451" s="222"/>
      <c r="X451" s="222"/>
      <c r="Y451" s="213"/>
      <c r="Z451" s="213"/>
      <c r="AA451" s="213"/>
      <c r="AB451" s="213"/>
      <c r="AC451" s="213"/>
      <c r="AD451" s="213"/>
      <c r="AE451" s="213"/>
      <c r="AF451" s="213"/>
      <c r="AG451" s="213" t="s">
        <v>288</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ht="20.399999999999999" outlineLevel="1" x14ac:dyDescent="0.25">
      <c r="A452" s="233">
        <v>113</v>
      </c>
      <c r="B452" s="234" t="s">
        <v>1148</v>
      </c>
      <c r="C452" s="245" t="s">
        <v>1149</v>
      </c>
      <c r="D452" s="235" t="s">
        <v>313</v>
      </c>
      <c r="E452" s="236">
        <v>203</v>
      </c>
      <c r="F452" s="237">
        <v>301.5</v>
      </c>
      <c r="G452" s="238">
        <f>ROUND(E452*F452,2)</f>
        <v>61204.5</v>
      </c>
      <c r="H452" s="237">
        <v>201.46</v>
      </c>
      <c r="I452" s="238">
        <f>ROUND(E452*H452,2)</f>
        <v>40896.379999999997</v>
      </c>
      <c r="J452" s="237">
        <v>100.04</v>
      </c>
      <c r="K452" s="238">
        <f>ROUND(E452*J452,2)</f>
        <v>20308.12</v>
      </c>
      <c r="L452" s="238">
        <v>21</v>
      </c>
      <c r="M452" s="238">
        <f>G452*(1+L452/100)</f>
        <v>74057.444999999992</v>
      </c>
      <c r="N452" s="238">
        <v>5.5900000000000004E-3</v>
      </c>
      <c r="O452" s="238">
        <f>ROUND(E452*N452,2)</f>
        <v>1.1299999999999999</v>
      </c>
      <c r="P452" s="238">
        <v>0</v>
      </c>
      <c r="Q452" s="238">
        <f>ROUND(E452*P452,2)</f>
        <v>0</v>
      </c>
      <c r="R452" s="238" t="s">
        <v>574</v>
      </c>
      <c r="S452" s="238" t="s">
        <v>237</v>
      </c>
      <c r="T452" s="239" t="s">
        <v>282</v>
      </c>
      <c r="U452" s="222">
        <v>0.22991</v>
      </c>
      <c r="V452" s="222">
        <f>ROUND(E452*U452,2)</f>
        <v>46.67</v>
      </c>
      <c r="W452" s="222"/>
      <c r="X452" s="222" t="s">
        <v>265</v>
      </c>
      <c r="Y452" s="213"/>
      <c r="Z452" s="213"/>
      <c r="AA452" s="213"/>
      <c r="AB452" s="213"/>
      <c r="AC452" s="213"/>
      <c r="AD452" s="213"/>
      <c r="AE452" s="213"/>
      <c r="AF452" s="213"/>
      <c r="AG452" s="213" t="s">
        <v>283</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1" x14ac:dyDescent="0.25">
      <c r="A453" s="220"/>
      <c r="B453" s="221"/>
      <c r="C453" s="246" t="s">
        <v>829</v>
      </c>
      <c r="D453" s="240"/>
      <c r="E453" s="240"/>
      <c r="F453" s="240"/>
      <c r="G453" s="240"/>
      <c r="H453" s="222"/>
      <c r="I453" s="222"/>
      <c r="J453" s="222"/>
      <c r="K453" s="222"/>
      <c r="L453" s="222"/>
      <c r="M453" s="222"/>
      <c r="N453" s="222"/>
      <c r="O453" s="222"/>
      <c r="P453" s="222"/>
      <c r="Q453" s="222"/>
      <c r="R453" s="222"/>
      <c r="S453" s="222"/>
      <c r="T453" s="222"/>
      <c r="U453" s="222"/>
      <c r="V453" s="222"/>
      <c r="W453" s="222"/>
      <c r="X453" s="222"/>
      <c r="Y453" s="213"/>
      <c r="Z453" s="213"/>
      <c r="AA453" s="213"/>
      <c r="AB453" s="213"/>
      <c r="AC453" s="213"/>
      <c r="AD453" s="213"/>
      <c r="AE453" s="213"/>
      <c r="AF453" s="213"/>
      <c r="AG453" s="213" t="s">
        <v>241</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1" x14ac:dyDescent="0.25">
      <c r="A454" s="220"/>
      <c r="B454" s="221"/>
      <c r="C454" s="266" t="s">
        <v>1144</v>
      </c>
      <c r="D454" s="251"/>
      <c r="E454" s="252">
        <v>203</v>
      </c>
      <c r="F454" s="222"/>
      <c r="G454" s="222"/>
      <c r="H454" s="222"/>
      <c r="I454" s="222"/>
      <c r="J454" s="222"/>
      <c r="K454" s="222"/>
      <c r="L454" s="222"/>
      <c r="M454" s="222"/>
      <c r="N454" s="222"/>
      <c r="O454" s="222"/>
      <c r="P454" s="222"/>
      <c r="Q454" s="222"/>
      <c r="R454" s="222"/>
      <c r="S454" s="222"/>
      <c r="T454" s="222"/>
      <c r="U454" s="222"/>
      <c r="V454" s="222"/>
      <c r="W454" s="222"/>
      <c r="X454" s="222"/>
      <c r="Y454" s="213"/>
      <c r="Z454" s="213"/>
      <c r="AA454" s="213"/>
      <c r="AB454" s="213"/>
      <c r="AC454" s="213"/>
      <c r="AD454" s="213"/>
      <c r="AE454" s="213"/>
      <c r="AF454" s="213"/>
      <c r="AG454" s="213" t="s">
        <v>288</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ht="20.399999999999999" outlineLevel="1" x14ac:dyDescent="0.25">
      <c r="A455" s="233">
        <v>114</v>
      </c>
      <c r="B455" s="234" t="s">
        <v>1150</v>
      </c>
      <c r="C455" s="245" t="s">
        <v>1151</v>
      </c>
      <c r="D455" s="235" t="s">
        <v>313</v>
      </c>
      <c r="E455" s="236">
        <v>232.2</v>
      </c>
      <c r="F455" s="237">
        <v>329</v>
      </c>
      <c r="G455" s="238">
        <f>ROUND(E455*F455,2)</f>
        <v>76393.8</v>
      </c>
      <c r="H455" s="237">
        <v>213.6</v>
      </c>
      <c r="I455" s="238">
        <f>ROUND(E455*H455,2)</f>
        <v>49597.919999999998</v>
      </c>
      <c r="J455" s="237">
        <v>115.4</v>
      </c>
      <c r="K455" s="238">
        <f>ROUND(E455*J455,2)</f>
        <v>26795.88</v>
      </c>
      <c r="L455" s="238">
        <v>21</v>
      </c>
      <c r="M455" s="238">
        <f>G455*(1+L455/100)</f>
        <v>92436.498000000007</v>
      </c>
      <c r="N455" s="238">
        <v>5.9800000000000001E-3</v>
      </c>
      <c r="O455" s="238">
        <f>ROUND(E455*N455,2)</f>
        <v>1.39</v>
      </c>
      <c r="P455" s="238">
        <v>0</v>
      </c>
      <c r="Q455" s="238">
        <f>ROUND(E455*P455,2)</f>
        <v>0</v>
      </c>
      <c r="R455" s="238" t="s">
        <v>574</v>
      </c>
      <c r="S455" s="238" t="s">
        <v>237</v>
      </c>
      <c r="T455" s="239" t="s">
        <v>282</v>
      </c>
      <c r="U455" s="222">
        <v>0.26600000000000001</v>
      </c>
      <c r="V455" s="222">
        <f>ROUND(E455*U455,2)</f>
        <v>61.77</v>
      </c>
      <c r="W455" s="222"/>
      <c r="X455" s="222" t="s">
        <v>265</v>
      </c>
      <c r="Y455" s="213"/>
      <c r="Z455" s="213"/>
      <c r="AA455" s="213"/>
      <c r="AB455" s="213"/>
      <c r="AC455" s="213"/>
      <c r="AD455" s="213"/>
      <c r="AE455" s="213"/>
      <c r="AF455" s="213"/>
      <c r="AG455" s="213" t="s">
        <v>283</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1" x14ac:dyDescent="0.25">
      <c r="A456" s="220"/>
      <c r="B456" s="221"/>
      <c r="C456" s="246" t="s">
        <v>829</v>
      </c>
      <c r="D456" s="240"/>
      <c r="E456" s="240"/>
      <c r="F456" s="240"/>
      <c r="G456" s="240"/>
      <c r="H456" s="222"/>
      <c r="I456" s="222"/>
      <c r="J456" s="222"/>
      <c r="K456" s="222"/>
      <c r="L456" s="222"/>
      <c r="M456" s="222"/>
      <c r="N456" s="222"/>
      <c r="O456" s="222"/>
      <c r="P456" s="222"/>
      <c r="Q456" s="222"/>
      <c r="R456" s="222"/>
      <c r="S456" s="222"/>
      <c r="T456" s="222"/>
      <c r="U456" s="222"/>
      <c r="V456" s="222"/>
      <c r="W456" s="222"/>
      <c r="X456" s="222"/>
      <c r="Y456" s="213"/>
      <c r="Z456" s="213"/>
      <c r="AA456" s="213"/>
      <c r="AB456" s="213"/>
      <c r="AC456" s="213"/>
      <c r="AD456" s="213"/>
      <c r="AE456" s="213"/>
      <c r="AF456" s="213"/>
      <c r="AG456" s="213" t="s">
        <v>241</v>
      </c>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1" x14ac:dyDescent="0.25">
      <c r="A457" s="220"/>
      <c r="B457" s="221"/>
      <c r="C457" s="266" t="s">
        <v>1147</v>
      </c>
      <c r="D457" s="251"/>
      <c r="E457" s="252">
        <v>232.2</v>
      </c>
      <c r="F457" s="222"/>
      <c r="G457" s="222"/>
      <c r="H457" s="222"/>
      <c r="I457" s="222"/>
      <c r="J457" s="222"/>
      <c r="K457" s="222"/>
      <c r="L457" s="222"/>
      <c r="M457" s="222"/>
      <c r="N457" s="222"/>
      <c r="O457" s="222"/>
      <c r="P457" s="222"/>
      <c r="Q457" s="222"/>
      <c r="R457" s="222"/>
      <c r="S457" s="222"/>
      <c r="T457" s="222"/>
      <c r="U457" s="222"/>
      <c r="V457" s="222"/>
      <c r="W457" s="222"/>
      <c r="X457" s="222"/>
      <c r="Y457" s="213"/>
      <c r="Z457" s="213"/>
      <c r="AA457" s="213"/>
      <c r="AB457" s="213"/>
      <c r="AC457" s="213"/>
      <c r="AD457" s="213"/>
      <c r="AE457" s="213"/>
      <c r="AF457" s="213"/>
      <c r="AG457" s="213" t="s">
        <v>288</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1" x14ac:dyDescent="0.25">
      <c r="A458" s="233">
        <v>115</v>
      </c>
      <c r="B458" s="234" t="s">
        <v>1152</v>
      </c>
      <c r="C458" s="245" t="s">
        <v>1153</v>
      </c>
      <c r="D458" s="235" t="s">
        <v>0</v>
      </c>
      <c r="E458" s="236">
        <v>1569.2564</v>
      </c>
      <c r="F458" s="237">
        <v>3.8</v>
      </c>
      <c r="G458" s="238">
        <f>ROUND(E458*F458,2)</f>
        <v>5963.17</v>
      </c>
      <c r="H458" s="237">
        <v>0</v>
      </c>
      <c r="I458" s="238">
        <f>ROUND(E458*H458,2)</f>
        <v>0</v>
      </c>
      <c r="J458" s="237">
        <v>3.8</v>
      </c>
      <c r="K458" s="238">
        <f>ROUND(E458*J458,2)</f>
        <v>5963.17</v>
      </c>
      <c r="L458" s="238">
        <v>21</v>
      </c>
      <c r="M458" s="238">
        <f>G458*(1+L458/100)</f>
        <v>7215.4357</v>
      </c>
      <c r="N458" s="238">
        <v>0</v>
      </c>
      <c r="O458" s="238">
        <f>ROUND(E458*N458,2)</f>
        <v>0</v>
      </c>
      <c r="P458" s="238">
        <v>0</v>
      </c>
      <c r="Q458" s="238">
        <f>ROUND(E458*P458,2)</f>
        <v>0</v>
      </c>
      <c r="R458" s="238" t="s">
        <v>574</v>
      </c>
      <c r="S458" s="238" t="s">
        <v>237</v>
      </c>
      <c r="T458" s="239" t="s">
        <v>282</v>
      </c>
      <c r="U458" s="222">
        <v>0</v>
      </c>
      <c r="V458" s="222">
        <f>ROUND(E458*U458,2)</f>
        <v>0</v>
      </c>
      <c r="W458" s="222"/>
      <c r="X458" s="222" t="s">
        <v>381</v>
      </c>
      <c r="Y458" s="213"/>
      <c r="Z458" s="213"/>
      <c r="AA458" s="213"/>
      <c r="AB458" s="213"/>
      <c r="AC458" s="213"/>
      <c r="AD458" s="213"/>
      <c r="AE458" s="213"/>
      <c r="AF458" s="213"/>
      <c r="AG458" s="213" t="s">
        <v>382</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1" x14ac:dyDescent="0.25">
      <c r="A459" s="220"/>
      <c r="B459" s="221"/>
      <c r="C459" s="265" t="s">
        <v>581</v>
      </c>
      <c r="D459" s="257"/>
      <c r="E459" s="257"/>
      <c r="F459" s="257"/>
      <c r="G459" s="257"/>
      <c r="H459" s="222"/>
      <c r="I459" s="222"/>
      <c r="J459" s="222"/>
      <c r="K459" s="222"/>
      <c r="L459" s="222"/>
      <c r="M459" s="222"/>
      <c r="N459" s="222"/>
      <c r="O459" s="222"/>
      <c r="P459" s="222"/>
      <c r="Q459" s="222"/>
      <c r="R459" s="222"/>
      <c r="S459" s="222"/>
      <c r="T459" s="222"/>
      <c r="U459" s="222"/>
      <c r="V459" s="222"/>
      <c r="W459" s="222"/>
      <c r="X459" s="222"/>
      <c r="Y459" s="213"/>
      <c r="Z459" s="213"/>
      <c r="AA459" s="213"/>
      <c r="AB459" s="213"/>
      <c r="AC459" s="213"/>
      <c r="AD459" s="213"/>
      <c r="AE459" s="213"/>
      <c r="AF459" s="213"/>
      <c r="AG459" s="213" t="s">
        <v>285</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x14ac:dyDescent="0.25">
      <c r="A460" s="227" t="s">
        <v>232</v>
      </c>
      <c r="B460" s="228" t="s">
        <v>187</v>
      </c>
      <c r="C460" s="244" t="s">
        <v>188</v>
      </c>
      <c r="D460" s="229"/>
      <c r="E460" s="230"/>
      <c r="F460" s="231"/>
      <c r="G460" s="231">
        <f>SUMIF(AG461:AG466,"&lt;&gt;NOR",G461:G466)</f>
        <v>96480</v>
      </c>
      <c r="H460" s="231"/>
      <c r="I460" s="231">
        <f>SUM(I461:I466)</f>
        <v>74966.880000000005</v>
      </c>
      <c r="J460" s="231"/>
      <c r="K460" s="231">
        <f>SUM(K461:K466)</f>
        <v>21513.119999999999</v>
      </c>
      <c r="L460" s="231"/>
      <c r="M460" s="231">
        <f>SUM(M461:M466)</f>
        <v>116740.8</v>
      </c>
      <c r="N460" s="231"/>
      <c r="O460" s="231">
        <f>SUM(O461:O466)</f>
        <v>0.87</v>
      </c>
      <c r="P460" s="231"/>
      <c r="Q460" s="231">
        <f>SUM(Q461:Q466)</f>
        <v>0</v>
      </c>
      <c r="R460" s="231"/>
      <c r="S460" s="231"/>
      <c r="T460" s="232"/>
      <c r="U460" s="226"/>
      <c r="V460" s="226">
        <f>SUM(V461:V466)</f>
        <v>47.93</v>
      </c>
      <c r="W460" s="226"/>
      <c r="X460" s="226"/>
      <c r="AG460" t="s">
        <v>233</v>
      </c>
    </row>
    <row r="461" spans="1:60" outlineLevel="1" x14ac:dyDescent="0.25">
      <c r="A461" s="233">
        <v>116</v>
      </c>
      <c r="B461" s="234" t="s">
        <v>1154</v>
      </c>
      <c r="C461" s="245" t="s">
        <v>1155</v>
      </c>
      <c r="D461" s="235" t="s">
        <v>438</v>
      </c>
      <c r="E461" s="236">
        <v>48</v>
      </c>
      <c r="F461" s="237">
        <v>2010</v>
      </c>
      <c r="G461" s="238">
        <f>ROUND(E461*F461,2)</f>
        <v>96480</v>
      </c>
      <c r="H461" s="237">
        <v>1561.81</v>
      </c>
      <c r="I461" s="238">
        <f>ROUND(E461*H461,2)</f>
        <v>74966.880000000005</v>
      </c>
      <c r="J461" s="237">
        <v>448.19</v>
      </c>
      <c r="K461" s="238">
        <f>ROUND(E461*J461,2)</f>
        <v>21513.119999999999</v>
      </c>
      <c r="L461" s="238">
        <v>21</v>
      </c>
      <c r="M461" s="238">
        <f>G461*(1+L461/100)</f>
        <v>116740.8</v>
      </c>
      <c r="N461" s="238">
        <v>1.8079999999999999E-2</v>
      </c>
      <c r="O461" s="238">
        <f>ROUND(E461*N461,2)</f>
        <v>0.87</v>
      </c>
      <c r="P461" s="238">
        <v>0</v>
      </c>
      <c r="Q461" s="238">
        <f>ROUND(E461*P461,2)</f>
        <v>0</v>
      </c>
      <c r="R461" s="238" t="s">
        <v>1156</v>
      </c>
      <c r="S461" s="238" t="s">
        <v>237</v>
      </c>
      <c r="T461" s="239" t="s">
        <v>282</v>
      </c>
      <c r="U461" s="222">
        <v>0.99851000000000001</v>
      </c>
      <c r="V461" s="222">
        <f>ROUND(E461*U461,2)</f>
        <v>47.93</v>
      </c>
      <c r="W461" s="222"/>
      <c r="X461" s="222" t="s">
        <v>440</v>
      </c>
      <c r="Y461" s="213"/>
      <c r="Z461" s="213"/>
      <c r="AA461" s="213"/>
      <c r="AB461" s="213"/>
      <c r="AC461" s="213"/>
      <c r="AD461" s="213"/>
      <c r="AE461" s="213"/>
      <c r="AF461" s="213"/>
      <c r="AG461" s="213" t="s">
        <v>441</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ht="21" outlineLevel="1" x14ac:dyDescent="0.25">
      <c r="A462" s="220"/>
      <c r="B462" s="221"/>
      <c r="C462" s="265" t="s">
        <v>1157</v>
      </c>
      <c r="D462" s="257"/>
      <c r="E462" s="257"/>
      <c r="F462" s="257"/>
      <c r="G462" s="257"/>
      <c r="H462" s="222"/>
      <c r="I462" s="222"/>
      <c r="J462" s="222"/>
      <c r="K462" s="222"/>
      <c r="L462" s="222"/>
      <c r="M462" s="222"/>
      <c r="N462" s="222"/>
      <c r="O462" s="222"/>
      <c r="P462" s="222"/>
      <c r="Q462" s="222"/>
      <c r="R462" s="222"/>
      <c r="S462" s="222"/>
      <c r="T462" s="222"/>
      <c r="U462" s="222"/>
      <c r="V462" s="222"/>
      <c r="W462" s="222"/>
      <c r="X462" s="222"/>
      <c r="Y462" s="213"/>
      <c r="Z462" s="213"/>
      <c r="AA462" s="213"/>
      <c r="AB462" s="213"/>
      <c r="AC462" s="213"/>
      <c r="AD462" s="213"/>
      <c r="AE462" s="213"/>
      <c r="AF462" s="213"/>
      <c r="AG462" s="213" t="s">
        <v>285</v>
      </c>
      <c r="AH462" s="213"/>
      <c r="AI462" s="213"/>
      <c r="AJ462" s="213"/>
      <c r="AK462" s="213"/>
      <c r="AL462" s="213"/>
      <c r="AM462" s="213"/>
      <c r="AN462" s="213"/>
      <c r="AO462" s="213"/>
      <c r="AP462" s="213"/>
      <c r="AQ462" s="213"/>
      <c r="AR462" s="213"/>
      <c r="AS462" s="213"/>
      <c r="AT462" s="213"/>
      <c r="AU462" s="213"/>
      <c r="AV462" s="213"/>
      <c r="AW462" s="213"/>
      <c r="AX462" s="213"/>
      <c r="AY462" s="213"/>
      <c r="AZ462" s="213"/>
      <c r="BA462" s="241" t="str">
        <f>C462</f>
        <v>z trubek nebo tenkostěnných profilů do zdiva (10 kg/m zábradlí), dodávka a montáž dřevěných průběžných madel, nátěr zábradlí syntetický základní a dvojnásobný vrchní, nátěr madla lazurovacím lakem dvojnásobný s napuštěním.</v>
      </c>
      <c r="BB462" s="213"/>
      <c r="BC462" s="213"/>
      <c r="BD462" s="213"/>
      <c r="BE462" s="213"/>
      <c r="BF462" s="213"/>
      <c r="BG462" s="213"/>
      <c r="BH462" s="213"/>
    </row>
    <row r="463" spans="1:60" outlineLevel="1" x14ac:dyDescent="0.25">
      <c r="A463" s="220"/>
      <c r="B463" s="221"/>
      <c r="C463" s="247" t="s">
        <v>1158</v>
      </c>
      <c r="D463" s="242"/>
      <c r="E463" s="242"/>
      <c r="F463" s="242"/>
      <c r="G463" s="242"/>
      <c r="H463" s="222"/>
      <c r="I463" s="222"/>
      <c r="J463" s="222"/>
      <c r="K463" s="222"/>
      <c r="L463" s="222"/>
      <c r="M463" s="222"/>
      <c r="N463" s="222"/>
      <c r="O463" s="222"/>
      <c r="P463" s="222"/>
      <c r="Q463" s="222"/>
      <c r="R463" s="222"/>
      <c r="S463" s="222"/>
      <c r="T463" s="222"/>
      <c r="U463" s="222"/>
      <c r="V463" s="222"/>
      <c r="W463" s="222"/>
      <c r="X463" s="222"/>
      <c r="Y463" s="213"/>
      <c r="Z463" s="213"/>
      <c r="AA463" s="213"/>
      <c r="AB463" s="213"/>
      <c r="AC463" s="213"/>
      <c r="AD463" s="213"/>
      <c r="AE463" s="213"/>
      <c r="AF463" s="213"/>
      <c r="AG463" s="213" t="s">
        <v>241</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ht="21" outlineLevel="1" x14ac:dyDescent="0.25">
      <c r="A464" s="220"/>
      <c r="B464" s="221"/>
      <c r="C464" s="247" t="s">
        <v>1166</v>
      </c>
      <c r="D464" s="242"/>
      <c r="E464" s="242"/>
      <c r="F464" s="242"/>
      <c r="G464" s="242"/>
      <c r="H464" s="222"/>
      <c r="I464" s="222"/>
      <c r="J464" s="222"/>
      <c r="K464" s="222"/>
      <c r="L464" s="222"/>
      <c r="M464" s="222"/>
      <c r="N464" s="222"/>
      <c r="O464" s="222"/>
      <c r="P464" s="222"/>
      <c r="Q464" s="222"/>
      <c r="R464" s="222"/>
      <c r="S464" s="222"/>
      <c r="T464" s="222"/>
      <c r="U464" s="222"/>
      <c r="V464" s="222"/>
      <c r="W464" s="222"/>
      <c r="X464" s="222"/>
      <c r="Y464" s="213"/>
      <c r="Z464" s="213"/>
      <c r="AA464" s="213"/>
      <c r="AB464" s="213"/>
      <c r="AC464" s="213"/>
      <c r="AD464" s="213"/>
      <c r="AE464" s="213"/>
      <c r="AF464" s="213"/>
      <c r="AG464" s="213" t="s">
        <v>241</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41" t="str">
        <f>C464</f>
        <v>Zábradlí dodávka a montáž, cena včetně výroby, materiálu, zinkovaných kotvících a spojovacích prostředků, povrchová úprava zinkováním ponorem v lázni, plastové krytky šroubů a ukončení profilů, dilatace z uzavřených profilů 30x30x3.</v>
      </c>
      <c r="BB464" s="213"/>
      <c r="BC464" s="213"/>
      <c r="BD464" s="213"/>
      <c r="BE464" s="213"/>
      <c r="BF464" s="213"/>
      <c r="BG464" s="213"/>
      <c r="BH464" s="213"/>
    </row>
    <row r="465" spans="1:60" ht="21" outlineLevel="1" x14ac:dyDescent="0.25">
      <c r="A465" s="220"/>
      <c r="B465" s="221"/>
      <c r="C465" s="247" t="s">
        <v>1159</v>
      </c>
      <c r="D465" s="242"/>
      <c r="E465" s="242"/>
      <c r="F465" s="242"/>
      <c r="G465" s="242"/>
      <c r="H465" s="222"/>
      <c r="I465" s="222"/>
      <c r="J465" s="222"/>
      <c r="K465" s="222"/>
      <c r="L465" s="222"/>
      <c r="M465" s="222"/>
      <c r="N465" s="222"/>
      <c r="O465" s="222"/>
      <c r="P465" s="222"/>
      <c r="Q465" s="222"/>
      <c r="R465" s="222"/>
      <c r="S465" s="222"/>
      <c r="T465" s="222"/>
      <c r="U465" s="222"/>
      <c r="V465" s="222"/>
      <c r="W465" s="222"/>
      <c r="X465" s="222"/>
      <c r="Y465" s="213"/>
      <c r="Z465" s="213"/>
      <c r="AA465" s="213"/>
      <c r="AB465" s="213"/>
      <c r="AC465" s="213"/>
      <c r="AD465" s="213"/>
      <c r="AE465" s="213"/>
      <c r="AF465" s="213"/>
      <c r="AG465" s="213" t="s">
        <v>241</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41" t="str">
        <f>C465</f>
        <v>Zábradlí z uzavřených profilů 40x40x3, patní deska 150x150x10, kotvení chemickými kotvami M16/190, vyrovnávací vrstva z nízkoexpanzní malty pod patní desky, veškerá vnitrostaveništní a mimostaveništní doprava a manipulace se zábradlím.</v>
      </c>
      <c r="BB465" s="213"/>
      <c r="BC465" s="213"/>
      <c r="BD465" s="213"/>
      <c r="BE465" s="213"/>
      <c r="BF465" s="213"/>
      <c r="BG465" s="213"/>
      <c r="BH465" s="213"/>
    </row>
    <row r="466" spans="1:60" outlineLevel="1" x14ac:dyDescent="0.25">
      <c r="A466" s="220"/>
      <c r="B466" s="221"/>
      <c r="C466" s="266" t="s">
        <v>1160</v>
      </c>
      <c r="D466" s="251"/>
      <c r="E466" s="252">
        <v>48</v>
      </c>
      <c r="F466" s="222"/>
      <c r="G466" s="222"/>
      <c r="H466" s="222"/>
      <c r="I466" s="222"/>
      <c r="J466" s="222"/>
      <c r="K466" s="222"/>
      <c r="L466" s="222"/>
      <c r="M466" s="222"/>
      <c r="N466" s="222"/>
      <c r="O466" s="222"/>
      <c r="P466" s="222"/>
      <c r="Q466" s="222"/>
      <c r="R466" s="222"/>
      <c r="S466" s="222"/>
      <c r="T466" s="222"/>
      <c r="U466" s="222"/>
      <c r="V466" s="222"/>
      <c r="W466" s="222"/>
      <c r="X466" s="222"/>
      <c r="Y466" s="213"/>
      <c r="Z466" s="213"/>
      <c r="AA466" s="213"/>
      <c r="AB466" s="213"/>
      <c r="AC466" s="213"/>
      <c r="AD466" s="213"/>
      <c r="AE466" s="213"/>
      <c r="AF466" s="213"/>
      <c r="AG466" s="213" t="s">
        <v>288</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x14ac:dyDescent="0.25">
      <c r="A467" s="3"/>
      <c r="B467" s="4"/>
      <c r="C467" s="248"/>
      <c r="D467" s="6"/>
      <c r="E467" s="3"/>
      <c r="F467" s="3"/>
      <c r="G467" s="3"/>
      <c r="H467" s="3"/>
      <c r="I467" s="3"/>
      <c r="J467" s="3"/>
      <c r="K467" s="3"/>
      <c r="L467" s="3"/>
      <c r="M467" s="3"/>
      <c r="N467" s="3"/>
      <c r="O467" s="3"/>
      <c r="P467" s="3"/>
      <c r="Q467" s="3"/>
      <c r="R467" s="3"/>
      <c r="S467" s="3"/>
      <c r="T467" s="3"/>
      <c r="U467" s="3"/>
      <c r="V467" s="3"/>
      <c r="W467" s="3"/>
      <c r="X467" s="3"/>
      <c r="AE467">
        <v>15</v>
      </c>
      <c r="AF467">
        <v>21</v>
      </c>
      <c r="AG467" t="s">
        <v>219</v>
      </c>
    </row>
    <row r="468" spans="1:60" x14ac:dyDescent="0.25">
      <c r="A468" s="216"/>
      <c r="B468" s="217" t="s">
        <v>29</v>
      </c>
      <c r="C468" s="249"/>
      <c r="D468" s="218"/>
      <c r="E468" s="219"/>
      <c r="F468" s="219"/>
      <c r="G468" s="243">
        <f>G8+G182+G234+G257+G266+G343+G348+G358+G426+G442+G445+G460</f>
        <v>10435529.58</v>
      </c>
      <c r="H468" s="3"/>
      <c r="I468" s="3"/>
      <c r="J468" s="3"/>
      <c r="K468" s="3"/>
      <c r="L468" s="3"/>
      <c r="M468" s="3"/>
      <c r="N468" s="3"/>
      <c r="O468" s="3"/>
      <c r="P468" s="3"/>
      <c r="Q468" s="3"/>
      <c r="R468" s="3"/>
      <c r="S468" s="3"/>
      <c r="T468" s="3"/>
      <c r="U468" s="3"/>
      <c r="V468" s="3"/>
      <c r="W468" s="3"/>
      <c r="X468" s="3"/>
      <c r="AE468">
        <f>SUMIF(L7:L466,AE467,G7:G466)</f>
        <v>0</v>
      </c>
      <c r="AF468">
        <f>SUMIF(L7:L466,AF467,G7:G466)</f>
        <v>10435529.58</v>
      </c>
      <c r="AG468" t="s">
        <v>274</v>
      </c>
    </row>
    <row r="469" spans="1:60" x14ac:dyDescent="0.25">
      <c r="A469" s="271" t="s">
        <v>716</v>
      </c>
      <c r="B469" s="271"/>
      <c r="C469" s="248"/>
      <c r="D469" s="6"/>
      <c r="E469" s="3"/>
      <c r="F469" s="3"/>
      <c r="G469" s="3"/>
      <c r="H469" s="3"/>
      <c r="I469" s="3"/>
      <c r="J469" s="3"/>
      <c r="K469" s="3"/>
      <c r="L469" s="3"/>
      <c r="M469" s="3"/>
      <c r="N469" s="3"/>
      <c r="O469" s="3"/>
      <c r="P469" s="3"/>
      <c r="Q469" s="3"/>
      <c r="R469" s="3"/>
      <c r="S469" s="3"/>
      <c r="T469" s="3"/>
      <c r="U469" s="3"/>
      <c r="V469" s="3"/>
      <c r="W469" s="3"/>
      <c r="X469" s="3"/>
    </row>
    <row r="470" spans="1:60" x14ac:dyDescent="0.25">
      <c r="A470" s="3"/>
      <c r="B470" s="4" t="s">
        <v>1161</v>
      </c>
      <c r="C470" s="248" t="s">
        <v>1162</v>
      </c>
      <c r="D470" s="6"/>
      <c r="E470" s="3"/>
      <c r="F470" s="3"/>
      <c r="G470" s="3"/>
      <c r="H470" s="3"/>
      <c r="I470" s="3"/>
      <c r="J470" s="3"/>
      <c r="K470" s="3"/>
      <c r="L470" s="3"/>
      <c r="M470" s="3"/>
      <c r="N470" s="3"/>
      <c r="O470" s="3"/>
      <c r="P470" s="3"/>
      <c r="Q470" s="3"/>
      <c r="R470" s="3"/>
      <c r="S470" s="3"/>
      <c r="T470" s="3"/>
      <c r="U470" s="3"/>
      <c r="V470" s="3"/>
      <c r="W470" s="3"/>
      <c r="X470" s="3"/>
      <c r="AG470" t="s">
        <v>719</v>
      </c>
    </row>
    <row r="471" spans="1:60" x14ac:dyDescent="0.25">
      <c r="A471" s="3"/>
      <c r="B471" s="4" t="s">
        <v>1163</v>
      </c>
      <c r="C471" s="248" t="s">
        <v>1164</v>
      </c>
      <c r="D471" s="6"/>
      <c r="E471" s="3"/>
      <c r="F471" s="3"/>
      <c r="G471" s="3"/>
      <c r="H471" s="3"/>
      <c r="I471" s="3"/>
      <c r="J471" s="3"/>
      <c r="K471" s="3"/>
      <c r="L471" s="3"/>
      <c r="M471" s="3"/>
      <c r="N471" s="3"/>
      <c r="O471" s="3"/>
      <c r="P471" s="3"/>
      <c r="Q471" s="3"/>
      <c r="R471" s="3"/>
      <c r="S471" s="3"/>
      <c r="T471" s="3"/>
      <c r="U471" s="3"/>
      <c r="V471" s="3"/>
      <c r="W471" s="3"/>
      <c r="X471" s="3"/>
      <c r="AG471" t="s">
        <v>722</v>
      </c>
    </row>
    <row r="472" spans="1:60" x14ac:dyDescent="0.25">
      <c r="A472" s="3"/>
      <c r="B472" s="4"/>
      <c r="C472" s="248" t="s">
        <v>677</v>
      </c>
      <c r="D472" s="6"/>
      <c r="E472" s="3"/>
      <c r="F472" s="3"/>
      <c r="G472" s="3"/>
      <c r="H472" s="3"/>
      <c r="I472" s="3"/>
      <c r="J472" s="3"/>
      <c r="K472" s="3"/>
      <c r="L472" s="3"/>
      <c r="M472" s="3"/>
      <c r="N472" s="3"/>
      <c r="O472" s="3"/>
      <c r="P472" s="3"/>
      <c r="Q472" s="3"/>
      <c r="R472" s="3"/>
      <c r="S472" s="3"/>
      <c r="T472" s="3"/>
      <c r="U472" s="3"/>
      <c r="V472" s="3"/>
      <c r="W472" s="3"/>
      <c r="X472" s="3"/>
      <c r="AG472" t="s">
        <v>723</v>
      </c>
    </row>
    <row r="473" spans="1:60" x14ac:dyDescent="0.25">
      <c r="A473" s="3"/>
      <c r="B473" s="4"/>
      <c r="C473" s="248"/>
      <c r="D473" s="6"/>
      <c r="E473" s="3"/>
      <c r="F473" s="3"/>
      <c r="G473" s="3"/>
      <c r="H473" s="3"/>
      <c r="I473" s="3"/>
      <c r="J473" s="3"/>
      <c r="K473" s="3"/>
      <c r="L473" s="3"/>
      <c r="M473" s="3"/>
      <c r="N473" s="3"/>
      <c r="O473" s="3"/>
      <c r="P473" s="3"/>
      <c r="Q473" s="3"/>
      <c r="R473" s="3"/>
      <c r="S473" s="3"/>
      <c r="T473" s="3"/>
      <c r="U473" s="3"/>
      <c r="V473" s="3"/>
      <c r="W473" s="3"/>
      <c r="X473" s="3"/>
    </row>
    <row r="474" spans="1:60" x14ac:dyDescent="0.25">
      <c r="C474" s="250"/>
      <c r="D474" s="10"/>
      <c r="AG474" t="s">
        <v>276</v>
      </c>
    </row>
    <row r="475" spans="1:60" x14ac:dyDescent="0.25">
      <c r="D475" s="10"/>
    </row>
    <row r="476" spans="1:60" x14ac:dyDescent="0.25">
      <c r="D476" s="10"/>
    </row>
    <row r="477" spans="1:60" x14ac:dyDescent="0.25">
      <c r="D477" s="10"/>
    </row>
    <row r="478" spans="1:60" x14ac:dyDescent="0.25">
      <c r="D478" s="10"/>
    </row>
    <row r="479" spans="1:60" x14ac:dyDescent="0.25">
      <c r="D479" s="10"/>
    </row>
    <row r="480" spans="1:60"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jwrEGUReRzL+56dKJJmdsqnT39mDULTHZMsbQIQqAYec4My6/sit4UMqdFGNiP7qJ1uxwKZJGyR8p24gC6PGQ==" saltValue="GU6kQTmxby5pH7joLW/XKA==" spinCount="100000" sheet="1"/>
  <mergeCells count="182">
    <mergeCell ref="C462:G462"/>
    <mergeCell ref="C463:G463"/>
    <mergeCell ref="C464:G464"/>
    <mergeCell ref="C465:G465"/>
    <mergeCell ref="C444:G444"/>
    <mergeCell ref="C447:G447"/>
    <mergeCell ref="C450:G450"/>
    <mergeCell ref="C453:G453"/>
    <mergeCell ref="C456:G456"/>
    <mergeCell ref="C459:G459"/>
    <mergeCell ref="C420:G420"/>
    <mergeCell ref="C428:G428"/>
    <mergeCell ref="C429:G429"/>
    <mergeCell ref="C432:G432"/>
    <mergeCell ref="C433:G433"/>
    <mergeCell ref="C436:G436"/>
    <mergeCell ref="C394:G394"/>
    <mergeCell ref="C395:G395"/>
    <mergeCell ref="C397:G397"/>
    <mergeCell ref="C399:G399"/>
    <mergeCell ref="C406:G406"/>
    <mergeCell ref="C413:G413"/>
    <mergeCell ref="C385:G385"/>
    <mergeCell ref="C386:G386"/>
    <mergeCell ref="C388:G388"/>
    <mergeCell ref="C389:G389"/>
    <mergeCell ref="C391:G391"/>
    <mergeCell ref="C392:G392"/>
    <mergeCell ref="C361:G361"/>
    <mergeCell ref="C364:G364"/>
    <mergeCell ref="C365:G365"/>
    <mergeCell ref="C369:G369"/>
    <mergeCell ref="C372:G372"/>
    <mergeCell ref="C373:G373"/>
    <mergeCell ref="C352:G352"/>
    <mergeCell ref="C353:G353"/>
    <mergeCell ref="C355:G355"/>
    <mergeCell ref="C356:G356"/>
    <mergeCell ref="C357:G357"/>
    <mergeCell ref="C360:G360"/>
    <mergeCell ref="C328:G328"/>
    <mergeCell ref="C335:G335"/>
    <mergeCell ref="C345:G345"/>
    <mergeCell ref="C346:G346"/>
    <mergeCell ref="C350:G350"/>
    <mergeCell ref="C351:G351"/>
    <mergeCell ref="C315:G315"/>
    <mergeCell ref="C318:G318"/>
    <mergeCell ref="C319:G319"/>
    <mergeCell ref="C322:G322"/>
    <mergeCell ref="C323:G323"/>
    <mergeCell ref="C326:G326"/>
    <mergeCell ref="C299:G299"/>
    <mergeCell ref="C300:G300"/>
    <mergeCell ref="C303:G303"/>
    <mergeCell ref="C306:G306"/>
    <mergeCell ref="C309:G309"/>
    <mergeCell ref="C312:G312"/>
    <mergeCell ref="C270:G270"/>
    <mergeCell ref="C275:G275"/>
    <mergeCell ref="C287:G287"/>
    <mergeCell ref="C290:G290"/>
    <mergeCell ref="C293:G293"/>
    <mergeCell ref="C296:G296"/>
    <mergeCell ref="C259:G259"/>
    <mergeCell ref="C260:G260"/>
    <mergeCell ref="C261:G261"/>
    <mergeCell ref="C264:G264"/>
    <mergeCell ref="C268:G268"/>
    <mergeCell ref="C269:G269"/>
    <mergeCell ref="C247:G247"/>
    <mergeCell ref="C250:G250"/>
    <mergeCell ref="C251:G251"/>
    <mergeCell ref="C252:G252"/>
    <mergeCell ref="C254:G254"/>
    <mergeCell ref="C255:G255"/>
    <mergeCell ref="C238:G238"/>
    <mergeCell ref="C239:G239"/>
    <mergeCell ref="C240:G240"/>
    <mergeCell ref="C242:G242"/>
    <mergeCell ref="C243:G243"/>
    <mergeCell ref="C246:G246"/>
    <mergeCell ref="C227:G227"/>
    <mergeCell ref="C228:G228"/>
    <mergeCell ref="C230:G230"/>
    <mergeCell ref="C231:G231"/>
    <mergeCell ref="C236:G236"/>
    <mergeCell ref="C237:G237"/>
    <mergeCell ref="C216:G216"/>
    <mergeCell ref="C219:G219"/>
    <mergeCell ref="C220:G220"/>
    <mergeCell ref="C223:G223"/>
    <mergeCell ref="C224:G224"/>
    <mergeCell ref="C226:G226"/>
    <mergeCell ref="C206:G206"/>
    <mergeCell ref="C207:G207"/>
    <mergeCell ref="C210:G210"/>
    <mergeCell ref="C211:G211"/>
    <mergeCell ref="C212:G212"/>
    <mergeCell ref="C215:G215"/>
    <mergeCell ref="C192:G192"/>
    <mergeCell ref="C195:G195"/>
    <mergeCell ref="C198:G198"/>
    <mergeCell ref="C199:G199"/>
    <mergeCell ref="C202:G202"/>
    <mergeCell ref="C203:G203"/>
    <mergeCell ref="C177:G177"/>
    <mergeCell ref="C178:G178"/>
    <mergeCell ref="C184:G184"/>
    <mergeCell ref="C185:G185"/>
    <mergeCell ref="C188:G188"/>
    <mergeCell ref="C191:G191"/>
    <mergeCell ref="C149:G149"/>
    <mergeCell ref="C154:G154"/>
    <mergeCell ref="C163:G163"/>
    <mergeCell ref="C164:G164"/>
    <mergeCell ref="C169:G169"/>
    <mergeCell ref="C173:G173"/>
    <mergeCell ref="C138:G138"/>
    <mergeCell ref="C139:G139"/>
    <mergeCell ref="C142:G142"/>
    <mergeCell ref="C144:G144"/>
    <mergeCell ref="C145:G145"/>
    <mergeCell ref="C148:G148"/>
    <mergeCell ref="C124:G124"/>
    <mergeCell ref="C127:G127"/>
    <mergeCell ref="C130:G130"/>
    <mergeCell ref="C132:G132"/>
    <mergeCell ref="C134:G134"/>
    <mergeCell ref="C135:G135"/>
    <mergeCell ref="C107:G107"/>
    <mergeCell ref="C110:G110"/>
    <mergeCell ref="C112:G112"/>
    <mergeCell ref="C115:G115"/>
    <mergeCell ref="C118:G118"/>
    <mergeCell ref="C121:G121"/>
    <mergeCell ref="C90:G90"/>
    <mergeCell ref="C98:G98"/>
    <mergeCell ref="C99:G99"/>
    <mergeCell ref="C102:G102"/>
    <mergeCell ref="C103:G103"/>
    <mergeCell ref="C106:G106"/>
    <mergeCell ref="C77:G77"/>
    <mergeCell ref="C80:G80"/>
    <mergeCell ref="C81:G81"/>
    <mergeCell ref="C84:G84"/>
    <mergeCell ref="C85:G85"/>
    <mergeCell ref="C89:G89"/>
    <mergeCell ref="C63:G63"/>
    <mergeCell ref="C68:G68"/>
    <mergeCell ref="C69:G69"/>
    <mergeCell ref="C72:G72"/>
    <mergeCell ref="C73:G73"/>
    <mergeCell ref="C76:G76"/>
    <mergeCell ref="C54:G54"/>
    <mergeCell ref="C56:G56"/>
    <mergeCell ref="C57:G57"/>
    <mergeCell ref="C58:G58"/>
    <mergeCell ref="C61:G61"/>
    <mergeCell ref="C62:G62"/>
    <mergeCell ref="C39:G39"/>
    <mergeCell ref="C40:G40"/>
    <mergeCell ref="C44:G44"/>
    <mergeCell ref="C48:G48"/>
    <mergeCell ref="C49:G49"/>
    <mergeCell ref="C50:G50"/>
    <mergeCell ref="C21:G21"/>
    <mergeCell ref="C24:G24"/>
    <mergeCell ref="C31:G31"/>
    <mergeCell ref="C32:G32"/>
    <mergeCell ref="C35:G35"/>
    <mergeCell ref="C36:G36"/>
    <mergeCell ref="A1:G1"/>
    <mergeCell ref="C2:G2"/>
    <mergeCell ref="C3:G3"/>
    <mergeCell ref="C4:G4"/>
    <mergeCell ref="A469:B469"/>
    <mergeCell ref="C10:G10"/>
    <mergeCell ref="C13:G13"/>
    <mergeCell ref="C16:G16"/>
    <mergeCell ref="C18:G18"/>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E744-AA06-45FE-8ABB-0A920F4494A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73</v>
      </c>
      <c r="C3" s="202" t="s">
        <v>74</v>
      </c>
      <c r="D3" s="200"/>
      <c r="E3" s="200"/>
      <c r="F3" s="200"/>
      <c r="G3" s="201"/>
      <c r="AC3" s="178" t="s">
        <v>206</v>
      </c>
      <c r="AG3" t="s">
        <v>209</v>
      </c>
    </row>
    <row r="4" spans="1:60" ht="25.05" customHeight="1" x14ac:dyDescent="0.25">
      <c r="A4" s="203" t="s">
        <v>9</v>
      </c>
      <c r="B4" s="204" t="s">
        <v>60</v>
      </c>
      <c r="C4" s="205" t="s">
        <v>75</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88</v>
      </c>
      <c r="C8" s="244" t="s">
        <v>142</v>
      </c>
      <c r="D8" s="229"/>
      <c r="E8" s="230"/>
      <c r="F8" s="231"/>
      <c r="G8" s="231">
        <f>SUMIF(AG9:AG34,"&lt;&gt;NOR",G9:G34)</f>
        <v>16086.6</v>
      </c>
      <c r="H8" s="231"/>
      <c r="I8" s="231">
        <f>SUM(I9:I34)</f>
        <v>0</v>
      </c>
      <c r="J8" s="231"/>
      <c r="K8" s="231">
        <f>SUM(K9:K34)</f>
        <v>16086.6</v>
      </c>
      <c r="L8" s="231"/>
      <c r="M8" s="231">
        <f>SUM(M9:M34)</f>
        <v>19464.786</v>
      </c>
      <c r="N8" s="231"/>
      <c r="O8" s="231">
        <f>SUM(O9:O34)</f>
        <v>0</v>
      </c>
      <c r="P8" s="231"/>
      <c r="Q8" s="231">
        <f>SUM(Q9:Q34)</f>
        <v>0</v>
      </c>
      <c r="R8" s="231"/>
      <c r="S8" s="231"/>
      <c r="T8" s="232"/>
      <c r="U8" s="226"/>
      <c r="V8" s="226">
        <f>SUM(V9:V34)</f>
        <v>10.95</v>
      </c>
      <c r="W8" s="226"/>
      <c r="X8" s="226"/>
      <c r="AG8" t="s">
        <v>233</v>
      </c>
    </row>
    <row r="9" spans="1:60" outlineLevel="1" x14ac:dyDescent="0.25">
      <c r="A9" s="233">
        <v>1</v>
      </c>
      <c r="B9" s="234" t="s">
        <v>1167</v>
      </c>
      <c r="C9" s="245" t="s">
        <v>1168</v>
      </c>
      <c r="D9" s="235" t="s">
        <v>280</v>
      </c>
      <c r="E9" s="236">
        <v>33.1</v>
      </c>
      <c r="F9" s="237">
        <v>350</v>
      </c>
      <c r="G9" s="238">
        <f>ROUND(E9*F9,2)</f>
        <v>11585</v>
      </c>
      <c r="H9" s="237">
        <v>0</v>
      </c>
      <c r="I9" s="238">
        <f>ROUND(E9*H9,2)</f>
        <v>0</v>
      </c>
      <c r="J9" s="237">
        <v>350</v>
      </c>
      <c r="K9" s="238">
        <f>ROUND(E9*J9,2)</f>
        <v>11585</v>
      </c>
      <c r="L9" s="238">
        <v>21</v>
      </c>
      <c r="M9" s="238">
        <f>G9*(1+L9/100)</f>
        <v>14017.85</v>
      </c>
      <c r="N9" s="238">
        <v>0</v>
      </c>
      <c r="O9" s="238">
        <f>ROUND(E9*N9,2)</f>
        <v>0</v>
      </c>
      <c r="P9" s="238">
        <v>0</v>
      </c>
      <c r="Q9" s="238">
        <f>ROUND(E9*P9,2)</f>
        <v>0</v>
      </c>
      <c r="R9" s="238" t="s">
        <v>281</v>
      </c>
      <c r="S9" s="238" t="s">
        <v>237</v>
      </c>
      <c r="T9" s="239" t="s">
        <v>282</v>
      </c>
      <c r="U9" s="222">
        <v>0.26666000000000001</v>
      </c>
      <c r="V9" s="222">
        <f>ROUND(E9*U9,2)</f>
        <v>8.83</v>
      </c>
      <c r="W9" s="222"/>
      <c r="X9" s="222" t="s">
        <v>265</v>
      </c>
      <c r="Y9" s="213"/>
      <c r="Z9" s="213"/>
      <c r="AA9" s="213"/>
      <c r="AB9" s="213"/>
      <c r="AC9" s="213"/>
      <c r="AD9" s="213"/>
      <c r="AE9" s="213"/>
      <c r="AF9" s="213"/>
      <c r="AG9" s="213" t="s">
        <v>283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1" outlineLevel="1" x14ac:dyDescent="0.25">
      <c r="A10" s="220"/>
      <c r="B10" s="221"/>
      <c r="C10" s="265" t="s">
        <v>835</v>
      </c>
      <c r="D10" s="257"/>
      <c r="E10" s="257"/>
      <c r="F10" s="257"/>
      <c r="G10" s="257"/>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285</v>
      </c>
      <c r="AH10" s="213"/>
      <c r="AI10" s="213"/>
      <c r="AJ10" s="213"/>
      <c r="AK10" s="213"/>
      <c r="AL10" s="213"/>
      <c r="AM10" s="213"/>
      <c r="AN10" s="213"/>
      <c r="AO10" s="213"/>
      <c r="AP10" s="213"/>
      <c r="AQ10" s="213"/>
      <c r="AR10" s="213"/>
      <c r="AS10" s="213"/>
      <c r="AT10" s="213"/>
      <c r="AU10" s="213"/>
      <c r="AV10" s="213"/>
      <c r="AW10" s="213"/>
      <c r="AX10" s="213"/>
      <c r="AY10" s="213"/>
      <c r="AZ10" s="213"/>
      <c r="BA10" s="24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3"/>
      <c r="BC10" s="213"/>
      <c r="BD10" s="213"/>
      <c r="BE10" s="213"/>
      <c r="BF10" s="213"/>
      <c r="BG10" s="213"/>
      <c r="BH10" s="213"/>
    </row>
    <row r="11" spans="1:60" outlineLevel="1" x14ac:dyDescent="0.25">
      <c r="A11" s="220"/>
      <c r="B11" s="221"/>
      <c r="C11" s="247" t="s">
        <v>1169</v>
      </c>
      <c r="D11" s="242"/>
      <c r="E11" s="242"/>
      <c r="F11" s="242"/>
      <c r="G11" s="24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241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20"/>
      <c r="B12" s="221"/>
      <c r="C12" s="266" t="s">
        <v>1170</v>
      </c>
      <c r="D12" s="251"/>
      <c r="E12" s="252">
        <v>30.4</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288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5">
      <c r="A13" s="220"/>
      <c r="B13" s="221"/>
      <c r="C13" s="266" t="s">
        <v>1171</v>
      </c>
      <c r="D13" s="251"/>
      <c r="E13" s="252">
        <v>1</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288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20"/>
      <c r="B14" s="221"/>
      <c r="C14" s="266" t="s">
        <v>1172</v>
      </c>
      <c r="D14" s="251"/>
      <c r="E14" s="252">
        <v>1.2</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288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20"/>
      <c r="B15" s="221"/>
      <c r="C15" s="266" t="s">
        <v>1173</v>
      </c>
      <c r="D15" s="251"/>
      <c r="E15" s="252">
        <v>0.5</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288</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33">
        <v>2</v>
      </c>
      <c r="B16" s="234" t="s">
        <v>838</v>
      </c>
      <c r="C16" s="245" t="s">
        <v>839</v>
      </c>
      <c r="D16" s="235" t="s">
        <v>280</v>
      </c>
      <c r="E16" s="236">
        <v>33.1</v>
      </c>
      <c r="F16" s="237">
        <v>23.1</v>
      </c>
      <c r="G16" s="238">
        <f>ROUND(E16*F16,2)</f>
        <v>764.61</v>
      </c>
      <c r="H16" s="237">
        <v>0</v>
      </c>
      <c r="I16" s="238">
        <f>ROUND(E16*H16,2)</f>
        <v>0</v>
      </c>
      <c r="J16" s="237">
        <v>23.1</v>
      </c>
      <c r="K16" s="238">
        <f>ROUND(E16*J16,2)</f>
        <v>764.61</v>
      </c>
      <c r="L16" s="238">
        <v>21</v>
      </c>
      <c r="M16" s="238">
        <f>G16*(1+L16/100)</f>
        <v>925.17809999999997</v>
      </c>
      <c r="N16" s="238">
        <v>0</v>
      </c>
      <c r="O16" s="238">
        <f>ROUND(E16*N16,2)</f>
        <v>0</v>
      </c>
      <c r="P16" s="238">
        <v>0</v>
      </c>
      <c r="Q16" s="238">
        <f>ROUND(E16*P16,2)</f>
        <v>0</v>
      </c>
      <c r="R16" s="238" t="s">
        <v>281</v>
      </c>
      <c r="S16" s="238" t="s">
        <v>237</v>
      </c>
      <c r="T16" s="239" t="s">
        <v>282</v>
      </c>
      <c r="U16" s="222">
        <v>4.3099999999999999E-2</v>
      </c>
      <c r="V16" s="222">
        <f>ROUND(E16*U16,2)</f>
        <v>1.43</v>
      </c>
      <c r="W16" s="222"/>
      <c r="X16" s="222" t="s">
        <v>265</v>
      </c>
      <c r="Y16" s="213"/>
      <c r="Z16" s="213"/>
      <c r="AA16" s="213"/>
      <c r="AB16" s="213"/>
      <c r="AC16" s="213"/>
      <c r="AD16" s="213"/>
      <c r="AE16" s="213"/>
      <c r="AF16" s="213"/>
      <c r="AG16" s="213" t="s">
        <v>283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1" outlineLevel="1" x14ac:dyDescent="0.25">
      <c r="A17" s="220"/>
      <c r="B17" s="221"/>
      <c r="C17" s="265" t="s">
        <v>835</v>
      </c>
      <c r="D17" s="257"/>
      <c r="E17" s="257"/>
      <c r="F17" s="257"/>
      <c r="G17" s="257"/>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285</v>
      </c>
      <c r="AH17" s="213"/>
      <c r="AI17" s="213"/>
      <c r="AJ17" s="213"/>
      <c r="AK17" s="213"/>
      <c r="AL17" s="213"/>
      <c r="AM17" s="213"/>
      <c r="AN17" s="213"/>
      <c r="AO17" s="213"/>
      <c r="AP17" s="213"/>
      <c r="AQ17" s="213"/>
      <c r="AR17" s="213"/>
      <c r="AS17" s="213"/>
      <c r="AT17" s="213"/>
      <c r="AU17" s="213"/>
      <c r="AV17" s="213"/>
      <c r="AW17" s="213"/>
      <c r="AX17" s="213"/>
      <c r="AY17" s="213"/>
      <c r="AZ17" s="213"/>
      <c r="BA17" s="241"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213"/>
      <c r="BC17" s="213"/>
      <c r="BD17" s="213"/>
      <c r="BE17" s="213"/>
      <c r="BF17" s="213"/>
      <c r="BG17" s="213"/>
      <c r="BH17" s="213"/>
    </row>
    <row r="18" spans="1:60" outlineLevel="1" x14ac:dyDescent="0.25">
      <c r="A18" s="220"/>
      <c r="B18" s="221"/>
      <c r="C18" s="266" t="s">
        <v>1170</v>
      </c>
      <c r="D18" s="251"/>
      <c r="E18" s="252">
        <v>30.4</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288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20"/>
      <c r="B19" s="221"/>
      <c r="C19" s="266" t="s">
        <v>1171</v>
      </c>
      <c r="D19" s="251"/>
      <c r="E19" s="252">
        <v>1</v>
      </c>
      <c r="F19" s="222"/>
      <c r="G19" s="22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288</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5">
      <c r="A20" s="220"/>
      <c r="B20" s="221"/>
      <c r="C20" s="266" t="s">
        <v>1172</v>
      </c>
      <c r="D20" s="251"/>
      <c r="E20" s="252">
        <v>1.2</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288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5">
      <c r="A21" s="220"/>
      <c r="B21" s="221"/>
      <c r="C21" s="266" t="s">
        <v>1173</v>
      </c>
      <c r="D21" s="251"/>
      <c r="E21" s="252">
        <v>0.5</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288</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5">
      <c r="A22" s="233">
        <v>3</v>
      </c>
      <c r="B22" s="234" t="s">
        <v>300</v>
      </c>
      <c r="C22" s="245" t="s">
        <v>301</v>
      </c>
      <c r="D22" s="235" t="s">
        <v>280</v>
      </c>
      <c r="E22" s="236">
        <v>33.1</v>
      </c>
      <c r="F22" s="237">
        <v>96.6</v>
      </c>
      <c r="G22" s="238">
        <f>ROUND(E22*F22,2)</f>
        <v>3197.46</v>
      </c>
      <c r="H22" s="237">
        <v>0</v>
      </c>
      <c r="I22" s="238">
        <f>ROUND(E22*H22,2)</f>
        <v>0</v>
      </c>
      <c r="J22" s="237">
        <v>96.6</v>
      </c>
      <c r="K22" s="238">
        <f>ROUND(E22*J22,2)</f>
        <v>3197.46</v>
      </c>
      <c r="L22" s="238">
        <v>21</v>
      </c>
      <c r="M22" s="238">
        <f>G22*(1+L22/100)</f>
        <v>3868.9265999999998</v>
      </c>
      <c r="N22" s="238">
        <v>0</v>
      </c>
      <c r="O22" s="238">
        <f>ROUND(E22*N22,2)</f>
        <v>0</v>
      </c>
      <c r="P22" s="238">
        <v>0</v>
      </c>
      <c r="Q22" s="238">
        <f>ROUND(E22*P22,2)</f>
        <v>0</v>
      </c>
      <c r="R22" s="238" t="s">
        <v>281</v>
      </c>
      <c r="S22" s="238" t="s">
        <v>237</v>
      </c>
      <c r="T22" s="239" t="s">
        <v>282</v>
      </c>
      <c r="U22" s="222">
        <v>1.0999999999999999E-2</v>
      </c>
      <c r="V22" s="222">
        <f>ROUND(E22*U22,2)</f>
        <v>0.36</v>
      </c>
      <c r="W22" s="222"/>
      <c r="X22" s="222" t="s">
        <v>265</v>
      </c>
      <c r="Y22" s="213"/>
      <c r="Z22" s="213"/>
      <c r="AA22" s="213"/>
      <c r="AB22" s="213"/>
      <c r="AC22" s="213"/>
      <c r="AD22" s="213"/>
      <c r="AE22" s="213"/>
      <c r="AF22" s="213"/>
      <c r="AG22" s="213" t="s">
        <v>283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20"/>
      <c r="B23" s="221"/>
      <c r="C23" s="265" t="s">
        <v>1174</v>
      </c>
      <c r="D23" s="257"/>
      <c r="E23" s="257"/>
      <c r="F23" s="257"/>
      <c r="G23" s="257"/>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41" t="str">
        <f>C23</f>
        <v>po suchu, bez ohledu na druh dopravního prostředku, bez naložení výkopku, avšak se složením bez rozhrnutí,</v>
      </c>
      <c r="BB23" s="213"/>
      <c r="BC23" s="213"/>
      <c r="BD23" s="213"/>
      <c r="BE23" s="213"/>
      <c r="BF23" s="213"/>
      <c r="BG23" s="213"/>
      <c r="BH23" s="213"/>
    </row>
    <row r="24" spans="1:60" outlineLevel="1" x14ac:dyDescent="0.25">
      <c r="A24" s="220"/>
      <c r="B24" s="221"/>
      <c r="C24" s="247" t="s">
        <v>1169</v>
      </c>
      <c r="D24" s="242"/>
      <c r="E24" s="242"/>
      <c r="F24" s="242"/>
      <c r="G24" s="24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241</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5">
      <c r="A25" s="220"/>
      <c r="B25" s="221"/>
      <c r="C25" s="247" t="s">
        <v>303</v>
      </c>
      <c r="D25" s="242"/>
      <c r="E25" s="242"/>
      <c r="F25" s="242"/>
      <c r="G25" s="24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241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5">
      <c r="A26" s="220"/>
      <c r="B26" s="221"/>
      <c r="C26" s="266" t="s">
        <v>1170</v>
      </c>
      <c r="D26" s="251"/>
      <c r="E26" s="252">
        <v>30.4</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288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5">
      <c r="A27" s="220"/>
      <c r="B27" s="221"/>
      <c r="C27" s="266" t="s">
        <v>1171</v>
      </c>
      <c r="D27" s="251"/>
      <c r="E27" s="252">
        <v>1</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288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5">
      <c r="A28" s="220"/>
      <c r="B28" s="221"/>
      <c r="C28" s="266" t="s">
        <v>1172</v>
      </c>
      <c r="D28" s="251"/>
      <c r="E28" s="252">
        <v>1.2</v>
      </c>
      <c r="F28" s="222"/>
      <c r="G28" s="222"/>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288</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5">
      <c r="A29" s="220"/>
      <c r="B29" s="221"/>
      <c r="C29" s="266" t="s">
        <v>1173</v>
      </c>
      <c r="D29" s="251"/>
      <c r="E29" s="252">
        <v>0.5</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288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0.399999999999999" outlineLevel="1" x14ac:dyDescent="0.25">
      <c r="A30" s="233">
        <v>4</v>
      </c>
      <c r="B30" s="234" t="s">
        <v>305</v>
      </c>
      <c r="C30" s="245" t="s">
        <v>306</v>
      </c>
      <c r="D30" s="235" t="s">
        <v>280</v>
      </c>
      <c r="E30" s="236">
        <v>33.1</v>
      </c>
      <c r="F30" s="237">
        <v>16.3</v>
      </c>
      <c r="G30" s="238">
        <f>ROUND(E30*F30,2)</f>
        <v>539.53</v>
      </c>
      <c r="H30" s="237">
        <v>0</v>
      </c>
      <c r="I30" s="238">
        <f>ROUND(E30*H30,2)</f>
        <v>0</v>
      </c>
      <c r="J30" s="237">
        <v>16.3</v>
      </c>
      <c r="K30" s="238">
        <f>ROUND(E30*J30,2)</f>
        <v>539.53</v>
      </c>
      <c r="L30" s="238">
        <v>21</v>
      </c>
      <c r="M30" s="238">
        <f>G30*(1+L30/100)</f>
        <v>652.83129999999994</v>
      </c>
      <c r="N30" s="238">
        <v>0</v>
      </c>
      <c r="O30" s="238">
        <f>ROUND(E30*N30,2)</f>
        <v>0</v>
      </c>
      <c r="P30" s="238">
        <v>0</v>
      </c>
      <c r="Q30" s="238">
        <f>ROUND(E30*P30,2)</f>
        <v>0</v>
      </c>
      <c r="R30" s="238" t="s">
        <v>281</v>
      </c>
      <c r="S30" s="238" t="s">
        <v>237</v>
      </c>
      <c r="T30" s="239" t="s">
        <v>282</v>
      </c>
      <c r="U30" s="222">
        <v>0.01</v>
      </c>
      <c r="V30" s="222">
        <f>ROUND(E30*U30,2)</f>
        <v>0.33</v>
      </c>
      <c r="W30" s="222"/>
      <c r="X30" s="222" t="s">
        <v>265</v>
      </c>
      <c r="Y30" s="213"/>
      <c r="Z30" s="213"/>
      <c r="AA30" s="213"/>
      <c r="AB30" s="213"/>
      <c r="AC30" s="213"/>
      <c r="AD30" s="213"/>
      <c r="AE30" s="213"/>
      <c r="AF30" s="213"/>
      <c r="AG30" s="213" t="s">
        <v>283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5">
      <c r="A31" s="220"/>
      <c r="B31" s="221"/>
      <c r="C31" s="246" t="s">
        <v>1169</v>
      </c>
      <c r="D31" s="240"/>
      <c r="E31" s="240"/>
      <c r="F31" s="240"/>
      <c r="G31" s="240"/>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241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5">
      <c r="A32" s="220"/>
      <c r="B32" s="221"/>
      <c r="C32" s="247" t="s">
        <v>307</v>
      </c>
      <c r="D32" s="242"/>
      <c r="E32" s="242"/>
      <c r="F32" s="242"/>
      <c r="G32" s="24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241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5">
      <c r="A33" s="220"/>
      <c r="B33" s="221"/>
      <c r="C33" s="247" t="s">
        <v>308</v>
      </c>
      <c r="D33" s="242"/>
      <c r="E33" s="242"/>
      <c r="F33" s="242"/>
      <c r="G33" s="24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241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5">
      <c r="A34" s="220"/>
      <c r="B34" s="221"/>
      <c r="C34" s="266" t="s">
        <v>1175</v>
      </c>
      <c r="D34" s="251"/>
      <c r="E34" s="252">
        <v>33.1</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288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x14ac:dyDescent="0.25">
      <c r="A35" s="227" t="s">
        <v>232</v>
      </c>
      <c r="B35" s="228" t="s">
        <v>145</v>
      </c>
      <c r="C35" s="244" t="s">
        <v>146</v>
      </c>
      <c r="D35" s="229"/>
      <c r="E35" s="230"/>
      <c r="F35" s="231"/>
      <c r="G35" s="231">
        <f>SUMIF(AG36:AG46,"&lt;&gt;NOR",G36:G46)</f>
        <v>88277.7</v>
      </c>
      <c r="H35" s="231"/>
      <c r="I35" s="231">
        <f>SUM(I36:I46)</f>
        <v>78665.509999999995</v>
      </c>
      <c r="J35" s="231"/>
      <c r="K35" s="231">
        <f>SUM(K36:K46)</f>
        <v>9612.19</v>
      </c>
      <c r="L35" s="231"/>
      <c r="M35" s="231">
        <f>SUM(M36:M46)</f>
        <v>106816.01699999999</v>
      </c>
      <c r="N35" s="231"/>
      <c r="O35" s="231">
        <f>SUM(O36:O46)</f>
        <v>87.76</v>
      </c>
      <c r="P35" s="231"/>
      <c r="Q35" s="231">
        <f>SUM(Q36:Q46)</f>
        <v>0</v>
      </c>
      <c r="R35" s="231"/>
      <c r="S35" s="231"/>
      <c r="T35" s="232"/>
      <c r="U35" s="226"/>
      <c r="V35" s="226">
        <f>SUM(V36:V46)</f>
        <v>0</v>
      </c>
      <c r="W35" s="226"/>
      <c r="X35" s="226"/>
      <c r="AG35" t="s">
        <v>233</v>
      </c>
    </row>
    <row r="36" spans="1:60" outlineLevel="1" x14ac:dyDescent="0.25">
      <c r="A36" s="233">
        <v>5</v>
      </c>
      <c r="B36" s="234" t="s">
        <v>1176</v>
      </c>
      <c r="C36" s="245" t="s">
        <v>1177</v>
      </c>
      <c r="D36" s="235" t="s">
        <v>280</v>
      </c>
      <c r="E36" s="236">
        <v>34.755000000000003</v>
      </c>
      <c r="F36" s="237">
        <v>2540</v>
      </c>
      <c r="G36" s="238">
        <f>ROUND(E36*F36,2)</f>
        <v>88277.7</v>
      </c>
      <c r="H36" s="237">
        <v>2263.4299999999998</v>
      </c>
      <c r="I36" s="238">
        <f>ROUND(E36*H36,2)</f>
        <v>78665.509999999995</v>
      </c>
      <c r="J36" s="237">
        <v>276.57</v>
      </c>
      <c r="K36" s="238">
        <f>ROUND(E36*J36,2)</f>
        <v>9612.19</v>
      </c>
      <c r="L36" s="238">
        <v>21</v>
      </c>
      <c r="M36" s="238">
        <f>G36*(1+L36/100)</f>
        <v>106816.01699999999</v>
      </c>
      <c r="N36" s="238">
        <v>2.5249999999999999</v>
      </c>
      <c r="O36" s="238">
        <f>ROUND(E36*N36,2)</f>
        <v>87.76</v>
      </c>
      <c r="P36" s="238">
        <v>0</v>
      </c>
      <c r="Q36" s="238">
        <f>ROUND(E36*P36,2)</f>
        <v>0</v>
      </c>
      <c r="R36" s="238" t="s">
        <v>322</v>
      </c>
      <c r="S36" s="238" t="s">
        <v>237</v>
      </c>
      <c r="T36" s="239" t="s">
        <v>282</v>
      </c>
      <c r="U36" s="222">
        <v>0</v>
      </c>
      <c r="V36" s="222">
        <f>ROUND(E36*U36,2)</f>
        <v>0</v>
      </c>
      <c r="W36" s="222"/>
      <c r="X36" s="222" t="s">
        <v>265</v>
      </c>
      <c r="Y36" s="213"/>
      <c r="Z36" s="213"/>
      <c r="AA36" s="213"/>
      <c r="AB36" s="213"/>
      <c r="AC36" s="213"/>
      <c r="AD36" s="213"/>
      <c r="AE36" s="213"/>
      <c r="AF36" s="213"/>
      <c r="AG36" s="213" t="s">
        <v>266</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5">
      <c r="A37" s="220"/>
      <c r="B37" s="221"/>
      <c r="C37" s="246" t="s">
        <v>1169</v>
      </c>
      <c r="D37" s="240"/>
      <c r="E37" s="240"/>
      <c r="F37" s="240"/>
      <c r="G37" s="240"/>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241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5">
      <c r="A38" s="220"/>
      <c r="B38" s="221"/>
      <c r="C38" s="247" t="s">
        <v>1178</v>
      </c>
      <c r="D38" s="242"/>
      <c r="E38" s="242"/>
      <c r="F38" s="242"/>
      <c r="G38" s="24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241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5">
      <c r="A39" s="220"/>
      <c r="B39" s="221"/>
      <c r="C39" s="267" t="s">
        <v>331</v>
      </c>
      <c r="D39" s="253"/>
      <c r="E39" s="254"/>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288</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5">
      <c r="A40" s="220"/>
      <c r="B40" s="221"/>
      <c r="C40" s="268" t="s">
        <v>1179</v>
      </c>
      <c r="D40" s="253"/>
      <c r="E40" s="254">
        <v>30.4</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288</v>
      </c>
      <c r="AH40" s="213">
        <v>2</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5">
      <c r="A41" s="220"/>
      <c r="B41" s="221"/>
      <c r="C41" s="268" t="s">
        <v>1180</v>
      </c>
      <c r="D41" s="253"/>
      <c r="E41" s="254">
        <v>1</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288</v>
      </c>
      <c r="AH41" s="213">
        <v>2</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5">
      <c r="A42" s="220"/>
      <c r="B42" s="221"/>
      <c r="C42" s="268" t="s">
        <v>1181</v>
      </c>
      <c r="D42" s="253"/>
      <c r="E42" s="254">
        <v>1.2</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288</v>
      </c>
      <c r="AH42" s="213">
        <v>2</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5">
      <c r="A43" s="220"/>
      <c r="B43" s="221"/>
      <c r="C43" s="268" t="s">
        <v>1182</v>
      </c>
      <c r="D43" s="253"/>
      <c r="E43" s="254">
        <v>0.5</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288</v>
      </c>
      <c r="AH43" s="213">
        <v>2</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5">
      <c r="A44" s="220"/>
      <c r="B44" s="221"/>
      <c r="C44" s="267" t="s">
        <v>337</v>
      </c>
      <c r="D44" s="253"/>
      <c r="E44" s="254"/>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288</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5">
      <c r="A45" s="220"/>
      <c r="B45" s="221"/>
      <c r="C45" s="275" t="s">
        <v>1031</v>
      </c>
      <c r="D45" s="273"/>
      <c r="E45" s="274"/>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288</v>
      </c>
      <c r="AH45" s="213">
        <v>1</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5">
      <c r="A46" s="220"/>
      <c r="B46" s="221"/>
      <c r="C46" s="266" t="s">
        <v>1183</v>
      </c>
      <c r="D46" s="251"/>
      <c r="E46" s="252">
        <v>34.755000000000003</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288</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x14ac:dyDescent="0.25">
      <c r="A47" s="227" t="s">
        <v>232</v>
      </c>
      <c r="B47" s="228" t="s">
        <v>149</v>
      </c>
      <c r="C47" s="244" t="s">
        <v>150</v>
      </c>
      <c r="D47" s="229"/>
      <c r="E47" s="230"/>
      <c r="F47" s="231"/>
      <c r="G47" s="231">
        <f>SUMIF(AG48:AG59,"&lt;&gt;NOR",G48:G59)</f>
        <v>108192.61</v>
      </c>
      <c r="H47" s="231"/>
      <c r="I47" s="231">
        <f>SUM(I48:I59)</f>
        <v>75556.69</v>
      </c>
      <c r="J47" s="231"/>
      <c r="K47" s="231">
        <f>SUM(K48:K59)</f>
        <v>32635.919999999998</v>
      </c>
      <c r="L47" s="231"/>
      <c r="M47" s="231">
        <f>SUM(M48:M59)</f>
        <v>130913.05809999999</v>
      </c>
      <c r="N47" s="231"/>
      <c r="O47" s="231">
        <f>SUM(O48:O59)</f>
        <v>2.23</v>
      </c>
      <c r="P47" s="231"/>
      <c r="Q47" s="231">
        <f>SUM(Q48:Q59)</f>
        <v>0</v>
      </c>
      <c r="R47" s="231"/>
      <c r="S47" s="231"/>
      <c r="T47" s="232"/>
      <c r="U47" s="226"/>
      <c r="V47" s="226">
        <f>SUM(V48:V59)</f>
        <v>0</v>
      </c>
      <c r="W47" s="226"/>
      <c r="X47" s="226"/>
      <c r="AG47" t="s">
        <v>233</v>
      </c>
    </row>
    <row r="48" spans="1:60" ht="20.399999999999999" outlineLevel="1" x14ac:dyDescent="0.25">
      <c r="A48" s="233">
        <v>6</v>
      </c>
      <c r="B48" s="234" t="s">
        <v>1184</v>
      </c>
      <c r="C48" s="245" t="s">
        <v>1185</v>
      </c>
      <c r="D48" s="235" t="s">
        <v>375</v>
      </c>
      <c r="E48" s="236">
        <v>152</v>
      </c>
      <c r="F48" s="237">
        <v>223</v>
      </c>
      <c r="G48" s="238">
        <f>ROUND(E48*F48,2)</f>
        <v>33896</v>
      </c>
      <c r="H48" s="237">
        <v>8.2899999999999991</v>
      </c>
      <c r="I48" s="238">
        <f>ROUND(E48*H48,2)</f>
        <v>1260.08</v>
      </c>
      <c r="J48" s="237">
        <v>214.71</v>
      </c>
      <c r="K48" s="238">
        <f>ROUND(E48*J48,2)</f>
        <v>32635.919999999998</v>
      </c>
      <c r="L48" s="238">
        <v>21</v>
      </c>
      <c r="M48" s="238">
        <f>G48*(1+L48/100)</f>
        <v>41014.159999999996</v>
      </c>
      <c r="N48" s="238">
        <v>7.0200000000000002E-3</v>
      </c>
      <c r="O48" s="238">
        <f>ROUND(E48*N48,2)</f>
        <v>1.07</v>
      </c>
      <c r="P48" s="238">
        <v>0</v>
      </c>
      <c r="Q48" s="238">
        <f>ROUND(E48*P48,2)</f>
        <v>0</v>
      </c>
      <c r="R48" s="238" t="s">
        <v>1186</v>
      </c>
      <c r="S48" s="238" t="s">
        <v>237</v>
      </c>
      <c r="T48" s="239" t="s">
        <v>282</v>
      </c>
      <c r="U48" s="222">
        <v>0</v>
      </c>
      <c r="V48" s="222">
        <f>ROUND(E48*U48,2)</f>
        <v>0</v>
      </c>
      <c r="W48" s="222"/>
      <c r="X48" s="222" t="s">
        <v>265</v>
      </c>
      <c r="Y48" s="213"/>
      <c r="Z48" s="213"/>
      <c r="AA48" s="213"/>
      <c r="AB48" s="213"/>
      <c r="AC48" s="213"/>
      <c r="AD48" s="213"/>
      <c r="AE48" s="213"/>
      <c r="AF48" s="213"/>
      <c r="AG48" s="213" t="s">
        <v>266</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5">
      <c r="A49" s="220"/>
      <c r="B49" s="221"/>
      <c r="C49" s="265" t="s">
        <v>1187</v>
      </c>
      <c r="D49" s="257"/>
      <c r="E49" s="257"/>
      <c r="F49" s="257"/>
      <c r="G49" s="257"/>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5">
      <c r="A50" s="220"/>
      <c r="B50" s="221"/>
      <c r="C50" s="247" t="s">
        <v>1188</v>
      </c>
      <c r="D50" s="242"/>
      <c r="E50" s="242"/>
      <c r="F50" s="242"/>
      <c r="G50" s="24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241</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5">
      <c r="A51" s="220"/>
      <c r="B51" s="221"/>
      <c r="C51" s="266" t="s">
        <v>1189</v>
      </c>
      <c r="D51" s="251"/>
      <c r="E51" s="252">
        <v>152</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288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5">
      <c r="A52" s="233">
        <v>7</v>
      </c>
      <c r="B52" s="234" t="s">
        <v>1190</v>
      </c>
      <c r="C52" s="245" t="s">
        <v>1191</v>
      </c>
      <c r="D52" s="235" t="s">
        <v>375</v>
      </c>
      <c r="E52" s="236">
        <v>103.02</v>
      </c>
      <c r="F52" s="237">
        <v>480.5</v>
      </c>
      <c r="G52" s="238">
        <f>ROUND(E52*F52,2)</f>
        <v>49501.11</v>
      </c>
      <c r="H52" s="237">
        <v>480.5</v>
      </c>
      <c r="I52" s="238">
        <f>ROUND(E52*H52,2)</f>
        <v>49501.11</v>
      </c>
      <c r="J52" s="237">
        <v>0</v>
      </c>
      <c r="K52" s="238">
        <f>ROUND(E52*J52,2)</f>
        <v>0</v>
      </c>
      <c r="L52" s="238">
        <v>21</v>
      </c>
      <c r="M52" s="238">
        <f>G52*(1+L52/100)</f>
        <v>59896.343099999998</v>
      </c>
      <c r="N52" s="238">
        <v>8.9999999999999993E-3</v>
      </c>
      <c r="O52" s="238">
        <f>ROUND(E52*N52,2)</f>
        <v>0.93</v>
      </c>
      <c r="P52" s="238">
        <v>0</v>
      </c>
      <c r="Q52" s="238">
        <f>ROUND(E52*P52,2)</f>
        <v>0</v>
      </c>
      <c r="R52" s="238" t="s">
        <v>407</v>
      </c>
      <c r="S52" s="238" t="s">
        <v>237</v>
      </c>
      <c r="T52" s="239" t="s">
        <v>282</v>
      </c>
      <c r="U52" s="222">
        <v>0</v>
      </c>
      <c r="V52" s="222">
        <f>ROUND(E52*U52,2)</f>
        <v>0</v>
      </c>
      <c r="W52" s="222"/>
      <c r="X52" s="222" t="s">
        <v>376</v>
      </c>
      <c r="Y52" s="213"/>
      <c r="Z52" s="213"/>
      <c r="AA52" s="213"/>
      <c r="AB52" s="213"/>
      <c r="AC52" s="213"/>
      <c r="AD52" s="213"/>
      <c r="AE52" s="213"/>
      <c r="AF52" s="213"/>
      <c r="AG52" s="213" t="s">
        <v>1192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5">
      <c r="A53" s="220"/>
      <c r="B53" s="221"/>
      <c r="C53" s="246" t="s">
        <v>1188</v>
      </c>
      <c r="D53" s="240"/>
      <c r="E53" s="240"/>
      <c r="F53" s="240"/>
      <c r="G53" s="240"/>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241</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5">
      <c r="A54" s="220"/>
      <c r="B54" s="221"/>
      <c r="C54" s="247" t="s">
        <v>1193</v>
      </c>
      <c r="D54" s="242"/>
      <c r="E54" s="242"/>
      <c r="F54" s="242"/>
      <c r="G54" s="24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241</v>
      </c>
      <c r="AH54" s="213"/>
      <c r="AI54" s="213"/>
      <c r="AJ54" s="213"/>
      <c r="AK54" s="213"/>
      <c r="AL54" s="213"/>
      <c r="AM54" s="213"/>
      <c r="AN54" s="213"/>
      <c r="AO54" s="213"/>
      <c r="AP54" s="213"/>
      <c r="AQ54" s="213"/>
      <c r="AR54" s="213"/>
      <c r="AS54" s="213"/>
      <c r="AT54" s="213"/>
      <c r="AU54" s="213"/>
      <c r="AV54" s="213"/>
      <c r="AW54" s="213"/>
      <c r="AX54" s="213"/>
      <c r="AY54" s="213"/>
      <c r="AZ54" s="213"/>
      <c r="BA54" s="241" t="str">
        <f>C54</f>
        <v>Poplastovaná ocelová trubka pozinkovaná a poplastovaná, tmavozelená RAL 6005, plastové víčko, plastové doplňky pro vedení pletiiva</v>
      </c>
      <c r="BB54" s="213"/>
      <c r="BC54" s="213"/>
      <c r="BD54" s="213"/>
      <c r="BE54" s="213"/>
      <c r="BF54" s="213"/>
      <c r="BG54" s="213"/>
      <c r="BH54" s="213"/>
    </row>
    <row r="55" spans="1:60" outlineLevel="1" x14ac:dyDescent="0.25">
      <c r="A55" s="220"/>
      <c r="B55" s="221"/>
      <c r="C55" s="266" t="s">
        <v>1194</v>
      </c>
      <c r="D55" s="251"/>
      <c r="E55" s="252">
        <v>103.02</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288</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0.399999999999999" outlineLevel="1" x14ac:dyDescent="0.25">
      <c r="A56" s="233">
        <v>8</v>
      </c>
      <c r="B56" s="234" t="s">
        <v>1195</v>
      </c>
      <c r="C56" s="245" t="s">
        <v>1196</v>
      </c>
      <c r="D56" s="235" t="s">
        <v>375</v>
      </c>
      <c r="E56" s="236">
        <v>50.5</v>
      </c>
      <c r="F56" s="237">
        <v>491</v>
      </c>
      <c r="G56" s="238">
        <f>ROUND(E56*F56,2)</f>
        <v>24795.5</v>
      </c>
      <c r="H56" s="237">
        <v>491</v>
      </c>
      <c r="I56" s="238">
        <f>ROUND(E56*H56,2)</f>
        <v>24795.5</v>
      </c>
      <c r="J56" s="237">
        <v>0</v>
      </c>
      <c r="K56" s="238">
        <f>ROUND(E56*J56,2)</f>
        <v>0</v>
      </c>
      <c r="L56" s="238">
        <v>21</v>
      </c>
      <c r="M56" s="238">
        <f>G56*(1+L56/100)</f>
        <v>30002.555</v>
      </c>
      <c r="N56" s="238">
        <v>4.5999999999999999E-3</v>
      </c>
      <c r="O56" s="238">
        <f>ROUND(E56*N56,2)</f>
        <v>0.23</v>
      </c>
      <c r="P56" s="238">
        <v>0</v>
      </c>
      <c r="Q56" s="238">
        <f>ROUND(E56*P56,2)</f>
        <v>0</v>
      </c>
      <c r="R56" s="238" t="s">
        <v>407</v>
      </c>
      <c r="S56" s="238" t="s">
        <v>237</v>
      </c>
      <c r="T56" s="239" t="s">
        <v>282</v>
      </c>
      <c r="U56" s="222">
        <v>0</v>
      </c>
      <c r="V56" s="222">
        <f>ROUND(E56*U56,2)</f>
        <v>0</v>
      </c>
      <c r="W56" s="222"/>
      <c r="X56" s="222" t="s">
        <v>376</v>
      </c>
      <c r="Y56" s="213"/>
      <c r="Z56" s="213"/>
      <c r="AA56" s="213"/>
      <c r="AB56" s="213"/>
      <c r="AC56" s="213"/>
      <c r="AD56" s="213"/>
      <c r="AE56" s="213"/>
      <c r="AF56" s="213"/>
      <c r="AG56" s="213" t="s">
        <v>1192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5">
      <c r="A57" s="220"/>
      <c r="B57" s="221"/>
      <c r="C57" s="246" t="s">
        <v>1188</v>
      </c>
      <c r="D57" s="240"/>
      <c r="E57" s="240"/>
      <c r="F57" s="240"/>
      <c r="G57" s="240"/>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241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5">
      <c r="A58" s="220"/>
      <c r="B58" s="221"/>
      <c r="C58" s="247" t="s">
        <v>1197</v>
      </c>
      <c r="D58" s="242"/>
      <c r="E58" s="242"/>
      <c r="F58" s="242"/>
      <c r="G58" s="24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241</v>
      </c>
      <c r="AH58" s="213"/>
      <c r="AI58" s="213"/>
      <c r="AJ58" s="213"/>
      <c r="AK58" s="213"/>
      <c r="AL58" s="213"/>
      <c r="AM58" s="213"/>
      <c r="AN58" s="213"/>
      <c r="AO58" s="213"/>
      <c r="AP58" s="213"/>
      <c r="AQ58" s="213"/>
      <c r="AR58" s="213"/>
      <c r="AS58" s="213"/>
      <c r="AT58" s="213"/>
      <c r="AU58" s="213"/>
      <c r="AV58" s="213"/>
      <c r="AW58" s="213"/>
      <c r="AX58" s="213"/>
      <c r="AY58" s="213"/>
      <c r="AZ58" s="213"/>
      <c r="BA58" s="241" t="str">
        <f>C58</f>
        <v>Poplastovaná ocelová trubka pozinkovaná a poplastovaná, tmavozelená RAL 6005, plastové doplňky pro vedení pletiiva</v>
      </c>
      <c r="BB58" s="213"/>
      <c r="BC58" s="213"/>
      <c r="BD58" s="213"/>
      <c r="BE58" s="213"/>
      <c r="BF58" s="213"/>
      <c r="BG58" s="213"/>
      <c r="BH58" s="213"/>
    </row>
    <row r="59" spans="1:60" outlineLevel="1" x14ac:dyDescent="0.25">
      <c r="A59" s="220"/>
      <c r="B59" s="221"/>
      <c r="C59" s="266" t="s">
        <v>1198</v>
      </c>
      <c r="D59" s="251"/>
      <c r="E59" s="252">
        <v>50.5</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288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x14ac:dyDescent="0.25">
      <c r="A60" s="227" t="s">
        <v>232</v>
      </c>
      <c r="B60" s="228" t="s">
        <v>173</v>
      </c>
      <c r="C60" s="244" t="s">
        <v>174</v>
      </c>
      <c r="D60" s="229"/>
      <c r="E60" s="230"/>
      <c r="F60" s="231"/>
      <c r="G60" s="231">
        <f>SUMIF(AG61:AG62,"&lt;&gt;NOR",G61:G62)</f>
        <v>54619.62</v>
      </c>
      <c r="H60" s="231"/>
      <c r="I60" s="231">
        <f>SUM(I61:I62)</f>
        <v>0</v>
      </c>
      <c r="J60" s="231"/>
      <c r="K60" s="231">
        <f>SUM(K61:K62)</f>
        <v>54619.62</v>
      </c>
      <c r="L60" s="231"/>
      <c r="M60" s="231">
        <f>SUM(M61:M62)</f>
        <v>66089.7402</v>
      </c>
      <c r="N60" s="231"/>
      <c r="O60" s="231">
        <f>SUM(O61:O62)</f>
        <v>0</v>
      </c>
      <c r="P60" s="231"/>
      <c r="Q60" s="231">
        <f>SUM(Q61:Q62)</f>
        <v>0</v>
      </c>
      <c r="R60" s="231"/>
      <c r="S60" s="231"/>
      <c r="T60" s="232"/>
      <c r="U60" s="226"/>
      <c r="V60" s="226">
        <f>SUM(V61:V62)</f>
        <v>102.58</v>
      </c>
      <c r="W60" s="226"/>
      <c r="X60" s="226"/>
      <c r="AG60" t="s">
        <v>233</v>
      </c>
    </row>
    <row r="61" spans="1:60" outlineLevel="1" x14ac:dyDescent="0.25">
      <c r="A61" s="233">
        <v>9</v>
      </c>
      <c r="B61" s="234" t="s">
        <v>1199</v>
      </c>
      <c r="C61" s="245" t="s">
        <v>1200</v>
      </c>
      <c r="D61" s="235" t="s">
        <v>330</v>
      </c>
      <c r="E61" s="236">
        <v>89.982900000000001</v>
      </c>
      <c r="F61" s="237">
        <v>607</v>
      </c>
      <c r="G61" s="238">
        <f>ROUND(E61*F61,2)</f>
        <v>54619.62</v>
      </c>
      <c r="H61" s="237">
        <v>0</v>
      </c>
      <c r="I61" s="238">
        <f>ROUND(E61*H61,2)</f>
        <v>0</v>
      </c>
      <c r="J61" s="237">
        <v>607</v>
      </c>
      <c r="K61" s="238">
        <f>ROUND(E61*J61,2)</f>
        <v>54619.62</v>
      </c>
      <c r="L61" s="238">
        <v>21</v>
      </c>
      <c r="M61" s="238">
        <f>G61*(1+L61/100)</f>
        <v>66089.7402</v>
      </c>
      <c r="N61" s="238">
        <v>0</v>
      </c>
      <c r="O61" s="238">
        <f>ROUND(E61*N61,2)</f>
        <v>0</v>
      </c>
      <c r="P61" s="238">
        <v>0</v>
      </c>
      <c r="Q61" s="238">
        <f>ROUND(E61*P61,2)</f>
        <v>0</v>
      </c>
      <c r="R61" s="238" t="s">
        <v>1186</v>
      </c>
      <c r="S61" s="238" t="s">
        <v>237</v>
      </c>
      <c r="T61" s="239" t="s">
        <v>282</v>
      </c>
      <c r="U61" s="222">
        <v>1.1399999999999999</v>
      </c>
      <c r="V61" s="222">
        <f>ROUND(E61*U61,2)</f>
        <v>102.58</v>
      </c>
      <c r="W61" s="222"/>
      <c r="X61" s="222" t="s">
        <v>381</v>
      </c>
      <c r="Y61" s="213"/>
      <c r="Z61" s="213"/>
      <c r="AA61" s="213"/>
      <c r="AB61" s="213"/>
      <c r="AC61" s="213"/>
      <c r="AD61" s="213"/>
      <c r="AE61" s="213"/>
      <c r="AF61" s="213"/>
      <c r="AG61" s="213" t="s">
        <v>382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1" outlineLevel="1" x14ac:dyDescent="0.25">
      <c r="A62" s="220"/>
      <c r="B62" s="221"/>
      <c r="C62" s="265" t="s">
        <v>1201</v>
      </c>
      <c r="D62" s="257"/>
      <c r="E62" s="257"/>
      <c r="F62" s="257"/>
      <c r="G62" s="257"/>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285</v>
      </c>
      <c r="AH62" s="213"/>
      <c r="AI62" s="213"/>
      <c r="AJ62" s="213"/>
      <c r="AK62" s="213"/>
      <c r="AL62" s="213"/>
      <c r="AM62" s="213"/>
      <c r="AN62" s="213"/>
      <c r="AO62" s="213"/>
      <c r="AP62" s="213"/>
      <c r="AQ62" s="213"/>
      <c r="AR62" s="213"/>
      <c r="AS62" s="213"/>
      <c r="AT62" s="213"/>
      <c r="AU62" s="213"/>
      <c r="AV62" s="213"/>
      <c r="AW62" s="213"/>
      <c r="AX62" s="213"/>
      <c r="AY62" s="213"/>
      <c r="AZ62" s="213"/>
      <c r="BA62" s="241" t="str">
        <f>C62</f>
        <v>na novostavbách a změnách objektů pro oplocení (815 2 JKSo), objekty zvláštní pro chov živočichů (815 3 JKSO), objekty pozemní různé (815 9 JKSO)</v>
      </c>
      <c r="BB62" s="213"/>
      <c r="BC62" s="213"/>
      <c r="BD62" s="213"/>
      <c r="BE62" s="213"/>
      <c r="BF62" s="213"/>
      <c r="BG62" s="213"/>
      <c r="BH62" s="213"/>
    </row>
    <row r="63" spans="1:60" x14ac:dyDescent="0.25">
      <c r="A63" s="227" t="s">
        <v>232</v>
      </c>
      <c r="B63" s="228" t="s">
        <v>187</v>
      </c>
      <c r="C63" s="244" t="s">
        <v>188</v>
      </c>
      <c r="D63" s="229"/>
      <c r="E63" s="230"/>
      <c r="F63" s="231"/>
      <c r="G63" s="231">
        <f>SUMIF(AG64:AG118,"&lt;&gt;NOR",G64:G118)</f>
        <v>277007.77999999997</v>
      </c>
      <c r="H63" s="231"/>
      <c r="I63" s="231">
        <f>SUM(I64:I118)</f>
        <v>30037.85</v>
      </c>
      <c r="J63" s="231"/>
      <c r="K63" s="231">
        <f>SUM(K64:K118)</f>
        <v>246969.93000000002</v>
      </c>
      <c r="L63" s="231"/>
      <c r="M63" s="231">
        <f>SUM(M64:M118)</f>
        <v>335179.41379999998</v>
      </c>
      <c r="N63" s="231"/>
      <c r="O63" s="231">
        <f>SUM(O64:O118)</f>
        <v>0.43</v>
      </c>
      <c r="P63" s="231"/>
      <c r="Q63" s="231">
        <f>SUM(Q64:Q118)</f>
        <v>0</v>
      </c>
      <c r="R63" s="231"/>
      <c r="S63" s="231"/>
      <c r="T63" s="232"/>
      <c r="U63" s="226"/>
      <c r="V63" s="226">
        <f>SUM(V64:V118)</f>
        <v>132.31</v>
      </c>
      <c r="W63" s="226"/>
      <c r="X63" s="226"/>
      <c r="AG63" t="s">
        <v>233</v>
      </c>
    </row>
    <row r="64" spans="1:60" outlineLevel="1" x14ac:dyDescent="0.25">
      <c r="A64" s="233">
        <v>10</v>
      </c>
      <c r="B64" s="234" t="s">
        <v>1202</v>
      </c>
      <c r="C64" s="245" t="s">
        <v>1203</v>
      </c>
      <c r="D64" s="235" t="s">
        <v>375</v>
      </c>
      <c r="E64" s="236">
        <v>1</v>
      </c>
      <c r="F64" s="237">
        <v>2445</v>
      </c>
      <c r="G64" s="238">
        <f>ROUND(E64*F64,2)</f>
        <v>2445</v>
      </c>
      <c r="H64" s="237">
        <v>97.05</v>
      </c>
      <c r="I64" s="238">
        <f>ROUND(E64*H64,2)</f>
        <v>97.05</v>
      </c>
      <c r="J64" s="237">
        <v>2347.9499999999998</v>
      </c>
      <c r="K64" s="238">
        <f>ROUND(E64*J64,2)</f>
        <v>2347.9499999999998</v>
      </c>
      <c r="L64" s="238">
        <v>21</v>
      </c>
      <c r="M64" s="238">
        <f>G64*(1+L64/100)</f>
        <v>2958.45</v>
      </c>
      <c r="N64" s="238">
        <v>7.3999999999999999E-4</v>
      </c>
      <c r="O64" s="238">
        <f>ROUND(E64*N64,2)</f>
        <v>0</v>
      </c>
      <c r="P64" s="238">
        <v>0</v>
      </c>
      <c r="Q64" s="238">
        <f>ROUND(E64*P64,2)</f>
        <v>0</v>
      </c>
      <c r="R64" s="238" t="s">
        <v>667</v>
      </c>
      <c r="S64" s="238" t="s">
        <v>237</v>
      </c>
      <c r="T64" s="239" t="s">
        <v>282</v>
      </c>
      <c r="U64" s="222">
        <v>4.1159999999999997</v>
      </c>
      <c r="V64" s="222">
        <f>ROUND(E64*U64,2)</f>
        <v>4.12</v>
      </c>
      <c r="W64" s="222"/>
      <c r="X64" s="222" t="s">
        <v>265</v>
      </c>
      <c r="Y64" s="213"/>
      <c r="Z64" s="213"/>
      <c r="AA64" s="213"/>
      <c r="AB64" s="213"/>
      <c r="AC64" s="213"/>
      <c r="AD64" s="213"/>
      <c r="AE64" s="213"/>
      <c r="AF64" s="213"/>
      <c r="AG64" s="213" t="s">
        <v>283</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5">
      <c r="A65" s="220"/>
      <c r="B65" s="221"/>
      <c r="C65" s="265" t="s">
        <v>1204</v>
      </c>
      <c r="D65" s="257"/>
      <c r="E65" s="257"/>
      <c r="F65" s="257"/>
      <c r="G65" s="257"/>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285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5">
      <c r="A66" s="220"/>
      <c r="B66" s="221"/>
      <c r="C66" s="247" t="s">
        <v>1205</v>
      </c>
      <c r="D66" s="242"/>
      <c r="E66" s="242"/>
      <c r="F66" s="242"/>
      <c r="G66" s="24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241</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5">
      <c r="A67" s="233">
        <v>11</v>
      </c>
      <c r="B67" s="234" t="s">
        <v>1206</v>
      </c>
      <c r="C67" s="245" t="s">
        <v>1207</v>
      </c>
      <c r="D67" s="235" t="s">
        <v>438</v>
      </c>
      <c r="E67" s="236">
        <v>300</v>
      </c>
      <c r="F67" s="237">
        <v>122</v>
      </c>
      <c r="G67" s="238">
        <f>ROUND(E67*F67,2)</f>
        <v>36600</v>
      </c>
      <c r="H67" s="237">
        <v>0</v>
      </c>
      <c r="I67" s="238">
        <f>ROUND(E67*H67,2)</f>
        <v>0</v>
      </c>
      <c r="J67" s="237">
        <v>122</v>
      </c>
      <c r="K67" s="238">
        <f>ROUND(E67*J67,2)</f>
        <v>36600</v>
      </c>
      <c r="L67" s="238">
        <v>21</v>
      </c>
      <c r="M67" s="238">
        <f>G67*(1+L67/100)</f>
        <v>44286</v>
      </c>
      <c r="N67" s="238">
        <v>0</v>
      </c>
      <c r="O67" s="238">
        <f>ROUND(E67*N67,2)</f>
        <v>0</v>
      </c>
      <c r="P67" s="238">
        <v>0</v>
      </c>
      <c r="Q67" s="238">
        <f>ROUND(E67*P67,2)</f>
        <v>0</v>
      </c>
      <c r="R67" s="238" t="s">
        <v>667</v>
      </c>
      <c r="S67" s="238" t="s">
        <v>237</v>
      </c>
      <c r="T67" s="239" t="s">
        <v>282</v>
      </c>
      <c r="U67" s="222">
        <v>0.28000000000000003</v>
      </c>
      <c r="V67" s="222">
        <f>ROUND(E67*U67,2)</f>
        <v>84</v>
      </c>
      <c r="W67" s="222"/>
      <c r="X67" s="222" t="s">
        <v>265</v>
      </c>
      <c r="Y67" s="213"/>
      <c r="Z67" s="213"/>
      <c r="AA67" s="213"/>
      <c r="AB67" s="213"/>
      <c r="AC67" s="213"/>
      <c r="AD67" s="213"/>
      <c r="AE67" s="213"/>
      <c r="AF67" s="213"/>
      <c r="AG67" s="213" t="s">
        <v>1208</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5">
      <c r="A68" s="220"/>
      <c r="B68" s="221"/>
      <c r="C68" s="246" t="s">
        <v>1188</v>
      </c>
      <c r="D68" s="240"/>
      <c r="E68" s="240"/>
      <c r="F68" s="240"/>
      <c r="G68" s="240"/>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241</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5">
      <c r="A69" s="233">
        <v>12</v>
      </c>
      <c r="B69" s="234" t="s">
        <v>1209</v>
      </c>
      <c r="C69" s="245" t="s">
        <v>1210</v>
      </c>
      <c r="D69" s="235" t="s">
        <v>438</v>
      </c>
      <c r="E69" s="236">
        <v>900</v>
      </c>
      <c r="F69" s="237">
        <v>17.399999999999999</v>
      </c>
      <c r="G69" s="238">
        <f>ROUND(E69*F69,2)</f>
        <v>15660</v>
      </c>
      <c r="H69" s="237">
        <v>0</v>
      </c>
      <c r="I69" s="238">
        <f>ROUND(E69*H69,2)</f>
        <v>0</v>
      </c>
      <c r="J69" s="237">
        <v>17.399999999999999</v>
      </c>
      <c r="K69" s="238">
        <f>ROUND(E69*J69,2)</f>
        <v>15660</v>
      </c>
      <c r="L69" s="238">
        <v>21</v>
      </c>
      <c r="M69" s="238">
        <f>G69*(1+L69/100)</f>
        <v>18948.599999999999</v>
      </c>
      <c r="N69" s="238">
        <v>0</v>
      </c>
      <c r="O69" s="238">
        <f>ROUND(E69*N69,2)</f>
        <v>0</v>
      </c>
      <c r="P69" s="238">
        <v>0</v>
      </c>
      <c r="Q69" s="238">
        <f>ROUND(E69*P69,2)</f>
        <v>0</v>
      </c>
      <c r="R69" s="238" t="s">
        <v>667</v>
      </c>
      <c r="S69" s="238" t="s">
        <v>237</v>
      </c>
      <c r="T69" s="239" t="s">
        <v>282</v>
      </c>
      <c r="U69" s="222">
        <v>0.04</v>
      </c>
      <c r="V69" s="222">
        <f>ROUND(E69*U69,2)</f>
        <v>36</v>
      </c>
      <c r="W69" s="222"/>
      <c r="X69" s="222" t="s">
        <v>265</v>
      </c>
      <c r="Y69" s="213"/>
      <c r="Z69" s="213"/>
      <c r="AA69" s="213"/>
      <c r="AB69" s="213"/>
      <c r="AC69" s="213"/>
      <c r="AD69" s="213"/>
      <c r="AE69" s="213"/>
      <c r="AF69" s="213"/>
      <c r="AG69" s="213" t="s">
        <v>283</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5">
      <c r="A70" s="220"/>
      <c r="B70" s="221"/>
      <c r="C70" s="246" t="s">
        <v>1188</v>
      </c>
      <c r="D70" s="240"/>
      <c r="E70" s="240"/>
      <c r="F70" s="240"/>
      <c r="G70" s="240"/>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241</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5">
      <c r="A71" s="220"/>
      <c r="B71" s="221"/>
      <c r="C71" s="266" t="s">
        <v>1211</v>
      </c>
      <c r="D71" s="251"/>
      <c r="E71" s="252">
        <v>900</v>
      </c>
      <c r="F71" s="222"/>
      <c r="G71" s="222"/>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288</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5">
      <c r="A72" s="233">
        <v>13</v>
      </c>
      <c r="B72" s="234" t="s">
        <v>1212</v>
      </c>
      <c r="C72" s="245" t="s">
        <v>1213</v>
      </c>
      <c r="D72" s="235" t="s">
        <v>375</v>
      </c>
      <c r="E72" s="236">
        <v>1</v>
      </c>
      <c r="F72" s="237">
        <v>859</v>
      </c>
      <c r="G72" s="238">
        <f>ROUND(E72*F72,2)</f>
        <v>859</v>
      </c>
      <c r="H72" s="237">
        <v>0</v>
      </c>
      <c r="I72" s="238">
        <f>ROUND(E72*H72,2)</f>
        <v>0</v>
      </c>
      <c r="J72" s="237">
        <v>859</v>
      </c>
      <c r="K72" s="238">
        <f>ROUND(E72*J72,2)</f>
        <v>859</v>
      </c>
      <c r="L72" s="238">
        <v>21</v>
      </c>
      <c r="M72" s="238">
        <f>G72*(1+L72/100)</f>
        <v>1039.3899999999999</v>
      </c>
      <c r="N72" s="238">
        <v>0</v>
      </c>
      <c r="O72" s="238">
        <f>ROUND(E72*N72,2)</f>
        <v>0</v>
      </c>
      <c r="P72" s="238">
        <v>0</v>
      </c>
      <c r="Q72" s="238">
        <f>ROUND(E72*P72,2)</f>
        <v>0</v>
      </c>
      <c r="R72" s="238" t="s">
        <v>667</v>
      </c>
      <c r="S72" s="238" t="s">
        <v>237</v>
      </c>
      <c r="T72" s="239" t="s">
        <v>282</v>
      </c>
      <c r="U72" s="222">
        <v>1.88</v>
      </c>
      <c r="V72" s="222">
        <f>ROUND(E72*U72,2)</f>
        <v>1.88</v>
      </c>
      <c r="W72" s="222"/>
      <c r="X72" s="222" t="s">
        <v>265</v>
      </c>
      <c r="Y72" s="213"/>
      <c r="Z72" s="213"/>
      <c r="AA72" s="213"/>
      <c r="AB72" s="213"/>
      <c r="AC72" s="213"/>
      <c r="AD72" s="213"/>
      <c r="AE72" s="213"/>
      <c r="AF72" s="213"/>
      <c r="AG72" s="213" t="s">
        <v>283</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5">
      <c r="A73" s="220"/>
      <c r="B73" s="221"/>
      <c r="C73" s="246" t="s">
        <v>1214</v>
      </c>
      <c r="D73" s="240"/>
      <c r="E73" s="240"/>
      <c r="F73" s="240"/>
      <c r="G73" s="240"/>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241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0.399999999999999" outlineLevel="1" x14ac:dyDescent="0.25">
      <c r="A74" s="233">
        <v>14</v>
      </c>
      <c r="B74" s="234" t="s">
        <v>1215</v>
      </c>
      <c r="C74" s="245" t="s">
        <v>1216</v>
      </c>
      <c r="D74" s="235" t="s">
        <v>375</v>
      </c>
      <c r="E74" s="236">
        <v>1</v>
      </c>
      <c r="F74" s="237">
        <v>3105</v>
      </c>
      <c r="G74" s="238">
        <f>ROUND(E74*F74,2)</f>
        <v>3105</v>
      </c>
      <c r="H74" s="237">
        <v>0</v>
      </c>
      <c r="I74" s="238">
        <f>ROUND(E74*H74,2)</f>
        <v>0</v>
      </c>
      <c r="J74" s="237">
        <v>3105</v>
      </c>
      <c r="K74" s="238">
        <f>ROUND(E74*J74,2)</f>
        <v>3105</v>
      </c>
      <c r="L74" s="238">
        <v>21</v>
      </c>
      <c r="M74" s="238">
        <f>G74*(1+L74/100)</f>
        <v>3757.0499999999997</v>
      </c>
      <c r="N74" s="238">
        <v>0</v>
      </c>
      <c r="O74" s="238">
        <f>ROUND(E74*N74,2)</f>
        <v>0</v>
      </c>
      <c r="P74" s="238">
        <v>0</v>
      </c>
      <c r="Q74" s="238">
        <f>ROUND(E74*P74,2)</f>
        <v>0</v>
      </c>
      <c r="R74" s="238" t="s">
        <v>667</v>
      </c>
      <c r="S74" s="238" t="s">
        <v>237</v>
      </c>
      <c r="T74" s="239" t="s">
        <v>282</v>
      </c>
      <c r="U74" s="222">
        <v>6.3140000000000001</v>
      </c>
      <c r="V74" s="222">
        <f>ROUND(E74*U74,2)</f>
        <v>6.31</v>
      </c>
      <c r="W74" s="222"/>
      <c r="X74" s="222" t="s">
        <v>265</v>
      </c>
      <c r="Y74" s="213"/>
      <c r="Z74" s="213"/>
      <c r="AA74" s="213"/>
      <c r="AB74" s="213"/>
      <c r="AC74" s="213"/>
      <c r="AD74" s="213"/>
      <c r="AE74" s="213"/>
      <c r="AF74" s="213"/>
      <c r="AG74" s="213" t="s">
        <v>283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5">
      <c r="A75" s="220"/>
      <c r="B75" s="221"/>
      <c r="C75" s="246" t="s">
        <v>1217</v>
      </c>
      <c r="D75" s="240"/>
      <c r="E75" s="240"/>
      <c r="F75" s="240"/>
      <c r="G75" s="240"/>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241</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5">
      <c r="A76" s="233">
        <v>15</v>
      </c>
      <c r="B76" s="234" t="s">
        <v>1218</v>
      </c>
      <c r="C76" s="245" t="s">
        <v>1219</v>
      </c>
      <c r="D76" s="235" t="s">
        <v>522</v>
      </c>
      <c r="E76" s="236">
        <v>1</v>
      </c>
      <c r="F76" s="237">
        <v>35000</v>
      </c>
      <c r="G76" s="238">
        <f>ROUND(E76*F76,2)</f>
        <v>35000</v>
      </c>
      <c r="H76" s="237">
        <v>0</v>
      </c>
      <c r="I76" s="238">
        <f>ROUND(E76*H76,2)</f>
        <v>0</v>
      </c>
      <c r="J76" s="237">
        <v>35000</v>
      </c>
      <c r="K76" s="238">
        <f>ROUND(E76*J76,2)</f>
        <v>35000</v>
      </c>
      <c r="L76" s="238">
        <v>21</v>
      </c>
      <c r="M76" s="238">
        <f>G76*(1+L76/100)</f>
        <v>42350</v>
      </c>
      <c r="N76" s="238">
        <v>0</v>
      </c>
      <c r="O76" s="238">
        <f>ROUND(E76*N76,2)</f>
        <v>0</v>
      </c>
      <c r="P76" s="238">
        <v>0</v>
      </c>
      <c r="Q76" s="238">
        <f>ROUND(E76*P76,2)</f>
        <v>0</v>
      </c>
      <c r="R76" s="238"/>
      <c r="S76" s="238" t="s">
        <v>264</v>
      </c>
      <c r="T76" s="239" t="s">
        <v>238</v>
      </c>
      <c r="U76" s="222">
        <v>0</v>
      </c>
      <c r="V76" s="222">
        <f>ROUND(E76*U76,2)</f>
        <v>0</v>
      </c>
      <c r="W76" s="222"/>
      <c r="X76" s="222" t="s">
        <v>265</v>
      </c>
      <c r="Y76" s="213"/>
      <c r="Z76" s="213"/>
      <c r="AA76" s="213"/>
      <c r="AB76" s="213"/>
      <c r="AC76" s="213"/>
      <c r="AD76" s="213"/>
      <c r="AE76" s="213"/>
      <c r="AF76" s="213"/>
      <c r="AG76" s="213" t="s">
        <v>283</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5">
      <c r="A77" s="220"/>
      <c r="B77" s="221"/>
      <c r="C77" s="246" t="s">
        <v>1217</v>
      </c>
      <c r="D77" s="240"/>
      <c r="E77" s="240"/>
      <c r="F77" s="240"/>
      <c r="G77" s="240"/>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241</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5">
      <c r="A78" s="220"/>
      <c r="B78" s="221"/>
      <c r="C78" s="247" t="s">
        <v>1220</v>
      </c>
      <c r="D78" s="242"/>
      <c r="E78" s="242"/>
      <c r="F78" s="242"/>
      <c r="G78" s="24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241</v>
      </c>
      <c r="AH78" s="213"/>
      <c r="AI78" s="213"/>
      <c r="AJ78" s="213"/>
      <c r="AK78" s="213"/>
      <c r="AL78" s="213"/>
      <c r="AM78" s="213"/>
      <c r="AN78" s="213"/>
      <c r="AO78" s="213"/>
      <c r="AP78" s="213"/>
      <c r="AQ78" s="213"/>
      <c r="AR78" s="213"/>
      <c r="AS78" s="213"/>
      <c r="AT78" s="213"/>
      <c r="AU78" s="213"/>
      <c r="AV78" s="213"/>
      <c r="AW78" s="213"/>
      <c r="AX78" s="213"/>
      <c r="AY78" s="213"/>
      <c r="AZ78" s="213"/>
      <c r="BA78" s="241" t="str">
        <f>C78</f>
        <v>Ocelová brána dvoukřídlá 4000x2150mm kompletní dodávka dle výkresu včetně zarážek, zámku s klíči (6ks), kování a sloupků</v>
      </c>
      <c r="BB78" s="213"/>
      <c r="BC78" s="213"/>
      <c r="BD78" s="213"/>
      <c r="BE78" s="213"/>
      <c r="BF78" s="213"/>
      <c r="BG78" s="213"/>
      <c r="BH78" s="213"/>
    </row>
    <row r="79" spans="1:60" ht="31.2" outlineLevel="1" x14ac:dyDescent="0.25">
      <c r="A79" s="220"/>
      <c r="B79" s="221"/>
      <c r="C79" s="247" t="s">
        <v>1221</v>
      </c>
      <c r="D79" s="242"/>
      <c r="E79" s="242"/>
      <c r="F79" s="242"/>
      <c r="G79" s="24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241</v>
      </c>
      <c r="AH79" s="213"/>
      <c r="AI79" s="213"/>
      <c r="AJ79" s="213"/>
      <c r="AK79" s="213"/>
      <c r="AL79" s="213"/>
      <c r="AM79" s="213"/>
      <c r="AN79" s="213"/>
      <c r="AO79" s="213"/>
      <c r="AP79" s="213"/>
      <c r="AQ79" s="213"/>
      <c r="AR79" s="213"/>
      <c r="AS79" s="213"/>
      <c r="AT79" s="213"/>
      <c r="AU79" s="213"/>
      <c r="AV79" s="213"/>
      <c r="AW79" s="213"/>
      <c r="AX79" s="213"/>
      <c r="AY79" s="213"/>
      <c r="AZ79" s="213"/>
      <c r="BA79" s="241" t="str">
        <f>C79</f>
        <v>Výška vstupní branky a výška dvoukřídlové brány bude shodná s výškou oplocení. Vstupní branka a dvoukřídlová brána jsou kombinací ocelových trub a ocelového plechu. Vstupní branka a dvoukřídlová brána bude opatřena syntetickým nátěrem na vzduchu schnoucím, včetně základního nátěru, barva vrchního nátěru bude také tmavozelená (RAL 6005). Branka a brána bude také doplněna o tři ostnaté pozinkované dráty.</v>
      </c>
      <c r="BB79" s="213"/>
      <c r="BC79" s="213"/>
      <c r="BD79" s="213"/>
      <c r="BE79" s="213"/>
      <c r="BF79" s="213"/>
      <c r="BG79" s="213"/>
      <c r="BH79" s="213"/>
    </row>
    <row r="80" spans="1:60" outlineLevel="1" x14ac:dyDescent="0.25">
      <c r="A80" s="233">
        <v>16</v>
      </c>
      <c r="B80" s="234" t="s">
        <v>1222</v>
      </c>
      <c r="C80" s="245" t="s">
        <v>1223</v>
      </c>
      <c r="D80" s="235" t="s">
        <v>522</v>
      </c>
      <c r="E80" s="236">
        <v>1</v>
      </c>
      <c r="F80" s="237">
        <v>8500</v>
      </c>
      <c r="G80" s="238">
        <f>ROUND(E80*F80,2)</f>
        <v>8500</v>
      </c>
      <c r="H80" s="237">
        <v>0</v>
      </c>
      <c r="I80" s="238">
        <f>ROUND(E80*H80,2)</f>
        <v>0</v>
      </c>
      <c r="J80" s="237">
        <v>8500</v>
      </c>
      <c r="K80" s="238">
        <f>ROUND(E80*J80,2)</f>
        <v>8500</v>
      </c>
      <c r="L80" s="238">
        <v>21</v>
      </c>
      <c r="M80" s="238">
        <f>G80*(1+L80/100)</f>
        <v>10285</v>
      </c>
      <c r="N80" s="238">
        <v>0</v>
      </c>
      <c r="O80" s="238">
        <f>ROUND(E80*N80,2)</f>
        <v>0</v>
      </c>
      <c r="P80" s="238">
        <v>0</v>
      </c>
      <c r="Q80" s="238">
        <f>ROUND(E80*P80,2)</f>
        <v>0</v>
      </c>
      <c r="R80" s="238"/>
      <c r="S80" s="238" t="s">
        <v>264</v>
      </c>
      <c r="T80" s="239" t="s">
        <v>238</v>
      </c>
      <c r="U80" s="222">
        <v>0</v>
      </c>
      <c r="V80" s="222">
        <f>ROUND(E80*U80,2)</f>
        <v>0</v>
      </c>
      <c r="W80" s="222"/>
      <c r="X80" s="222" t="s">
        <v>265</v>
      </c>
      <c r="Y80" s="213"/>
      <c r="Z80" s="213"/>
      <c r="AA80" s="213"/>
      <c r="AB80" s="213"/>
      <c r="AC80" s="213"/>
      <c r="AD80" s="213"/>
      <c r="AE80" s="213"/>
      <c r="AF80" s="213"/>
      <c r="AG80" s="213" t="s">
        <v>283</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5">
      <c r="A81" s="220"/>
      <c r="B81" s="221"/>
      <c r="C81" s="246" t="s">
        <v>1214</v>
      </c>
      <c r="D81" s="240"/>
      <c r="E81" s="240"/>
      <c r="F81" s="240"/>
      <c r="G81" s="240"/>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241</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5">
      <c r="A82" s="220"/>
      <c r="B82" s="221"/>
      <c r="C82" s="247" t="s">
        <v>1224</v>
      </c>
      <c r="D82" s="242"/>
      <c r="E82" s="242"/>
      <c r="F82" s="242"/>
      <c r="G82" s="24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241</v>
      </c>
      <c r="AH82" s="213"/>
      <c r="AI82" s="213"/>
      <c r="AJ82" s="213"/>
      <c r="AK82" s="213"/>
      <c r="AL82" s="213"/>
      <c r="AM82" s="213"/>
      <c r="AN82" s="213"/>
      <c r="AO82" s="213"/>
      <c r="AP82" s="213"/>
      <c r="AQ82" s="213"/>
      <c r="AR82" s="213"/>
      <c r="AS82" s="213"/>
      <c r="AT82" s="213"/>
      <c r="AU82" s="213"/>
      <c r="AV82" s="213"/>
      <c r="AW82" s="213"/>
      <c r="AX82" s="213"/>
      <c r="AY82" s="213"/>
      <c r="AZ82" s="213"/>
      <c r="BA82" s="241" t="str">
        <f>C82</f>
        <v>Ocelová branka 1160x2150mm kompletní dodávka dle výkresu včetně zarážek, zámku s klíči (6ks), kování a sloupků</v>
      </c>
      <c r="BB82" s="213"/>
      <c r="BC82" s="213"/>
      <c r="BD82" s="213"/>
      <c r="BE82" s="213"/>
      <c r="BF82" s="213"/>
      <c r="BG82" s="213"/>
      <c r="BH82" s="213"/>
    </row>
    <row r="83" spans="1:60" ht="31.2" outlineLevel="1" x14ac:dyDescent="0.25">
      <c r="A83" s="220"/>
      <c r="B83" s="221"/>
      <c r="C83" s="247" t="s">
        <v>1225</v>
      </c>
      <c r="D83" s="242"/>
      <c r="E83" s="242"/>
      <c r="F83" s="242"/>
      <c r="G83" s="24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241</v>
      </c>
      <c r="AH83" s="213"/>
      <c r="AI83" s="213"/>
      <c r="AJ83" s="213"/>
      <c r="AK83" s="213"/>
      <c r="AL83" s="213"/>
      <c r="AM83" s="213"/>
      <c r="AN83" s="213"/>
      <c r="AO83" s="213"/>
      <c r="AP83" s="213"/>
      <c r="AQ83" s="213"/>
      <c r="AR83" s="213"/>
      <c r="AS83" s="213"/>
      <c r="AT83" s="213"/>
      <c r="AU83" s="213"/>
      <c r="AV83" s="213"/>
      <c r="AW83" s="213"/>
      <c r="AX83" s="213"/>
      <c r="AY83" s="213"/>
      <c r="AZ83" s="213"/>
      <c r="BA83" s="241" t="str">
        <f>C83</f>
        <v>Výška vstupní branky a výška dvoukřídlové brány bude shodná s výškou oplocení. Vstupní branka a dvoukřídlová brána jsou kombinací ocelových trub a ocelového plechu. Vstupní branka a dvoukřídlová brána bude opatřena syntetickým nátěrem na vzduchu schnoucím, včetně základního nátěru, barva vrchního nátěru bude také tmavozelená (RAL 6005). Branka a posuvná brána bude také doplněna o tři ostnaté pozinkované dráty.</v>
      </c>
      <c r="BB83" s="213"/>
      <c r="BC83" s="213"/>
      <c r="BD83" s="213"/>
      <c r="BE83" s="213"/>
      <c r="BF83" s="213"/>
      <c r="BG83" s="213"/>
      <c r="BH83" s="213"/>
    </row>
    <row r="84" spans="1:60" outlineLevel="1" x14ac:dyDescent="0.25">
      <c r="A84" s="233">
        <v>17</v>
      </c>
      <c r="B84" s="234" t="s">
        <v>1226</v>
      </c>
      <c r="C84" s="245" t="s">
        <v>1227</v>
      </c>
      <c r="D84" s="235" t="s">
        <v>522</v>
      </c>
      <c r="E84" s="236">
        <v>1</v>
      </c>
      <c r="F84" s="237">
        <v>95000</v>
      </c>
      <c r="G84" s="238">
        <f>ROUND(E84*F84,2)</f>
        <v>95000</v>
      </c>
      <c r="H84" s="237">
        <v>0</v>
      </c>
      <c r="I84" s="238">
        <f>ROUND(E84*H84,2)</f>
        <v>0</v>
      </c>
      <c r="J84" s="237">
        <v>95000</v>
      </c>
      <c r="K84" s="238">
        <f>ROUND(E84*J84,2)</f>
        <v>95000</v>
      </c>
      <c r="L84" s="238">
        <v>21</v>
      </c>
      <c r="M84" s="238">
        <f>G84*(1+L84/100)</f>
        <v>114950</v>
      </c>
      <c r="N84" s="238">
        <v>0</v>
      </c>
      <c r="O84" s="238">
        <f>ROUND(E84*N84,2)</f>
        <v>0</v>
      </c>
      <c r="P84" s="238">
        <v>0</v>
      </c>
      <c r="Q84" s="238">
        <f>ROUND(E84*P84,2)</f>
        <v>0</v>
      </c>
      <c r="R84" s="238"/>
      <c r="S84" s="238" t="s">
        <v>264</v>
      </c>
      <c r="T84" s="239" t="s">
        <v>238</v>
      </c>
      <c r="U84" s="222">
        <v>0</v>
      </c>
      <c r="V84" s="222">
        <f>ROUND(E84*U84,2)</f>
        <v>0</v>
      </c>
      <c r="W84" s="222"/>
      <c r="X84" s="222" t="s">
        <v>265</v>
      </c>
      <c r="Y84" s="213"/>
      <c r="Z84" s="213"/>
      <c r="AA84" s="213"/>
      <c r="AB84" s="213"/>
      <c r="AC84" s="213"/>
      <c r="AD84" s="213"/>
      <c r="AE84" s="213"/>
      <c r="AF84" s="213"/>
      <c r="AG84" s="213" t="s">
        <v>283</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5">
      <c r="A85" s="220"/>
      <c r="B85" s="221"/>
      <c r="C85" s="246" t="s">
        <v>1228</v>
      </c>
      <c r="D85" s="240"/>
      <c r="E85" s="240"/>
      <c r="F85" s="240"/>
      <c r="G85" s="240"/>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241</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5">
      <c r="A86" s="220"/>
      <c r="B86" s="221"/>
      <c r="C86" s="247" t="s">
        <v>1229</v>
      </c>
      <c r="D86" s="242"/>
      <c r="E86" s="242"/>
      <c r="F86" s="242"/>
      <c r="G86" s="24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241</v>
      </c>
      <c r="AH86" s="213"/>
      <c r="AI86" s="213"/>
      <c r="AJ86" s="213"/>
      <c r="AK86" s="213"/>
      <c r="AL86" s="213"/>
      <c r="AM86" s="213"/>
      <c r="AN86" s="213"/>
      <c r="AO86" s="213"/>
      <c r="AP86" s="213"/>
      <c r="AQ86" s="213"/>
      <c r="AR86" s="213"/>
      <c r="AS86" s="213"/>
      <c r="AT86" s="213"/>
      <c r="AU86" s="213"/>
      <c r="AV86" s="213"/>
      <c r="AW86" s="213"/>
      <c r="AX86" s="213"/>
      <c r="AY86" s="213"/>
      <c r="AZ86" s="213"/>
      <c r="BA86" s="241" t="str">
        <f>C86</f>
        <v>Ocelová posuvná brána 6000x2150mm kompletní dodávka dle výkresu včetně zarážek, zámku s klíči (6ks), kování a sloupků, dálkové ovládaní 3ks</v>
      </c>
      <c r="BB86" s="213"/>
      <c r="BC86" s="213"/>
      <c r="BD86" s="213"/>
      <c r="BE86" s="213"/>
      <c r="BF86" s="213"/>
      <c r="BG86" s="213"/>
      <c r="BH86" s="213"/>
    </row>
    <row r="87" spans="1:60" ht="41.4" outlineLevel="1" x14ac:dyDescent="0.25">
      <c r="A87" s="220"/>
      <c r="B87" s="221"/>
      <c r="C87" s="247" t="s">
        <v>1230</v>
      </c>
      <c r="D87" s="242"/>
      <c r="E87" s="242"/>
      <c r="F87" s="242"/>
      <c r="G87" s="24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241</v>
      </c>
      <c r="AH87" s="213"/>
      <c r="AI87" s="213"/>
      <c r="AJ87" s="213"/>
      <c r="AK87" s="213"/>
      <c r="AL87" s="213"/>
      <c r="AM87" s="213"/>
      <c r="AN87" s="213"/>
      <c r="AO87" s="213"/>
      <c r="AP87" s="213"/>
      <c r="AQ87" s="213"/>
      <c r="AR87" s="213"/>
      <c r="AS87" s="213"/>
      <c r="AT87" s="213"/>
      <c r="AU87" s="213"/>
      <c r="AV87" s="213"/>
      <c r="AW87" s="213"/>
      <c r="AX87" s="213"/>
      <c r="AY87" s="213"/>
      <c r="AZ87" s="213"/>
      <c r="BA87" s="241" t="str">
        <f>C87</f>
        <v>Výška brány bude shodná s výškou oplocení. Posuvná brána je kombinací ocelových trub a pletiva a bude opatřena syntetickým nátěrem na vzduchu schnoucím, včetně základního nátěru, barva vrchního nátěru bude také tmavozelená (RAL 6005). Brána bude doplněna o tři ostnaté pozinkované dráty. Součástí dodávky pohon brány, kotvící a spojovací prvky, připojení na rozvod NN, infra závora s čidly a fotobuňkami, uvedení do provozu, úprava povrchu vjezdu pro pojezd brány, mimostaveništní a vnitrostaveništní doprava.</v>
      </c>
      <c r="BB87" s="213"/>
      <c r="BC87" s="213"/>
      <c r="BD87" s="213"/>
      <c r="BE87" s="213"/>
      <c r="BF87" s="213"/>
      <c r="BG87" s="213"/>
      <c r="BH87" s="213"/>
    </row>
    <row r="88" spans="1:60" outlineLevel="1" x14ac:dyDescent="0.25">
      <c r="A88" s="233">
        <v>18</v>
      </c>
      <c r="B88" s="234" t="s">
        <v>1231</v>
      </c>
      <c r="C88" s="245" t="s">
        <v>1232</v>
      </c>
      <c r="D88" s="235" t="s">
        <v>263</v>
      </c>
      <c r="E88" s="236">
        <v>1</v>
      </c>
      <c r="F88" s="237">
        <v>45000</v>
      </c>
      <c r="G88" s="238">
        <f>ROUND(E88*F88,2)</f>
        <v>45000</v>
      </c>
      <c r="H88" s="237">
        <v>0</v>
      </c>
      <c r="I88" s="238">
        <f>ROUND(E88*H88,2)</f>
        <v>0</v>
      </c>
      <c r="J88" s="237">
        <v>45000</v>
      </c>
      <c r="K88" s="238">
        <f>ROUND(E88*J88,2)</f>
        <v>45000</v>
      </c>
      <c r="L88" s="238">
        <v>21</v>
      </c>
      <c r="M88" s="238">
        <f>G88*(1+L88/100)</f>
        <v>54450</v>
      </c>
      <c r="N88" s="238">
        <v>0</v>
      </c>
      <c r="O88" s="238">
        <f>ROUND(E88*N88,2)</f>
        <v>0</v>
      </c>
      <c r="P88" s="238">
        <v>0</v>
      </c>
      <c r="Q88" s="238">
        <f>ROUND(E88*P88,2)</f>
        <v>0</v>
      </c>
      <c r="R88" s="238"/>
      <c r="S88" s="238" t="s">
        <v>264</v>
      </c>
      <c r="T88" s="239" t="s">
        <v>238</v>
      </c>
      <c r="U88" s="222">
        <v>0</v>
      </c>
      <c r="V88" s="222">
        <f>ROUND(E88*U88,2)</f>
        <v>0</v>
      </c>
      <c r="W88" s="222"/>
      <c r="X88" s="222" t="s">
        <v>265</v>
      </c>
      <c r="Y88" s="213"/>
      <c r="Z88" s="213"/>
      <c r="AA88" s="213"/>
      <c r="AB88" s="213"/>
      <c r="AC88" s="213"/>
      <c r="AD88" s="213"/>
      <c r="AE88" s="213"/>
      <c r="AF88" s="213"/>
      <c r="AG88" s="213" t="s">
        <v>283</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5">
      <c r="A89" s="220"/>
      <c r="B89" s="221"/>
      <c r="C89" s="246" t="s">
        <v>1233</v>
      </c>
      <c r="D89" s="240"/>
      <c r="E89" s="240"/>
      <c r="F89" s="240"/>
      <c r="G89" s="240"/>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241</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5">
      <c r="A90" s="220"/>
      <c r="B90" s="221"/>
      <c r="C90" s="247" t="s">
        <v>1234</v>
      </c>
      <c r="D90" s="242"/>
      <c r="E90" s="242"/>
      <c r="F90" s="242"/>
      <c r="G90" s="24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241</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41.4" outlineLevel="1" x14ac:dyDescent="0.25">
      <c r="A91" s="220"/>
      <c r="B91" s="221"/>
      <c r="C91" s="247" t="s">
        <v>1264</v>
      </c>
      <c r="D91" s="242"/>
      <c r="E91" s="242"/>
      <c r="F91" s="242"/>
      <c r="G91" s="24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241</v>
      </c>
      <c r="AH91" s="213"/>
      <c r="AI91" s="213"/>
      <c r="AJ91" s="213"/>
      <c r="AK91" s="213"/>
      <c r="AL91" s="213"/>
      <c r="AM91" s="213"/>
      <c r="AN91" s="213"/>
      <c r="AO91" s="213"/>
      <c r="AP91" s="213"/>
      <c r="AQ91" s="213"/>
      <c r="AR91" s="213"/>
      <c r="AS91" s="213"/>
      <c r="AT91" s="213"/>
      <c r="AU91" s="213"/>
      <c r="AV91" s="213"/>
      <c r="AW91" s="213"/>
      <c r="AX91" s="213"/>
      <c r="AY91" s="213"/>
      <c r="AZ91" s="213"/>
      <c r="BA91" s="241" t="str">
        <f>C91</f>
        <v>Automatická závora odolné mechanické konstrukce pro řízení průjezdu vozidel neomezené intenzity s přenosem pohybu pomoci klikového mechanizmu, délka ramene 6m, rychlost pohybu 2,5-5 sec., reverz pohybu při nárazu na překážku, vyvážené rameno pro klidný chod, kotevní sada, pevná podpěra, chráničky v základech pro ovládací a napajecí kabely, připojení na přípojku elektrické energie, montáž chemickými kotvami do základové patky, uvedení do provozu, revize, zaškolení obsluhy.</v>
      </c>
      <c r="BB91" s="213"/>
      <c r="BC91" s="213"/>
      <c r="BD91" s="213"/>
      <c r="BE91" s="213"/>
      <c r="BF91" s="213"/>
      <c r="BG91" s="213"/>
      <c r="BH91" s="213"/>
    </row>
    <row r="92" spans="1:60" ht="41.4" outlineLevel="1" x14ac:dyDescent="0.25">
      <c r="A92" s="220"/>
      <c r="B92" s="221"/>
      <c r="C92" s="247" t="s">
        <v>1235</v>
      </c>
      <c r="D92" s="242"/>
      <c r="E92" s="242"/>
      <c r="F92" s="242"/>
      <c r="G92" s="24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241</v>
      </c>
      <c r="AH92" s="213"/>
      <c r="AI92" s="213"/>
      <c r="AJ92" s="213"/>
      <c r="AK92" s="213"/>
      <c r="AL92" s="213"/>
      <c r="AM92" s="213"/>
      <c r="AN92" s="213"/>
      <c r="AO92" s="213"/>
      <c r="AP92" s="213"/>
      <c r="AQ92" s="213"/>
      <c r="AR92" s="213"/>
      <c r="AS92" s="213"/>
      <c r="AT92" s="213"/>
      <c r="AU92" s="213"/>
      <c r="AV92" s="213"/>
      <c r="AW92" s="213"/>
      <c r="AX92" s="213"/>
      <c r="AY92" s="213"/>
      <c r="AZ92" s="213"/>
      <c r="BA92" s="241" t="str">
        <f>C92</f>
        <v>Bude se jednat o automatickou závoru s přenosem pohybu pomocí klikového mechanismu. Rychlost pohybu 5,0 sec., napájení 230V / 50Hz, příkon 150W, rozsah teplot -20°C až +50°C. Krytí bude IP54, rozměry skříně 370/370/1035 mm. Součástí automatické závory budou také semafory a závora bude provedena v pravém provedení. Automatická závora bude v barvě RAL 2000 - žlutooranžová, případný jiný odstín na přání investora akce. Napájecí kabel a ovládací kabel v rámci automatické závory bude přiveden z provozního objektu.</v>
      </c>
      <c r="BB92" s="213"/>
      <c r="BC92" s="213"/>
      <c r="BD92" s="213"/>
      <c r="BE92" s="213"/>
      <c r="BF92" s="213"/>
      <c r="BG92" s="213"/>
      <c r="BH92" s="213"/>
    </row>
    <row r="93" spans="1:60" ht="20.399999999999999" outlineLevel="1" x14ac:dyDescent="0.25">
      <c r="A93" s="233">
        <v>19</v>
      </c>
      <c r="B93" s="234" t="s">
        <v>1236</v>
      </c>
      <c r="C93" s="245" t="s">
        <v>1237</v>
      </c>
      <c r="D93" s="235" t="s">
        <v>375</v>
      </c>
      <c r="E93" s="236">
        <v>20.6</v>
      </c>
      <c r="F93" s="237">
        <v>13</v>
      </c>
      <c r="G93" s="238">
        <f>ROUND(E93*F93,2)</f>
        <v>267.8</v>
      </c>
      <c r="H93" s="237">
        <v>13</v>
      </c>
      <c r="I93" s="238">
        <f>ROUND(E93*H93,2)</f>
        <v>267.8</v>
      </c>
      <c r="J93" s="237">
        <v>0</v>
      </c>
      <c r="K93" s="238">
        <f>ROUND(E93*J93,2)</f>
        <v>0</v>
      </c>
      <c r="L93" s="238">
        <v>21</v>
      </c>
      <c r="M93" s="238">
        <f>G93*(1+L93/100)</f>
        <v>324.03800000000001</v>
      </c>
      <c r="N93" s="238">
        <v>1.4999999999999999E-4</v>
      </c>
      <c r="O93" s="238">
        <f>ROUND(E93*N93,2)</f>
        <v>0</v>
      </c>
      <c r="P93" s="238">
        <v>0</v>
      </c>
      <c r="Q93" s="238">
        <f>ROUND(E93*P93,2)</f>
        <v>0</v>
      </c>
      <c r="R93" s="238" t="s">
        <v>407</v>
      </c>
      <c r="S93" s="238" t="s">
        <v>237</v>
      </c>
      <c r="T93" s="239" t="s">
        <v>282</v>
      </c>
      <c r="U93" s="222">
        <v>0</v>
      </c>
      <c r="V93" s="222">
        <f>ROUND(E93*U93,2)</f>
        <v>0</v>
      </c>
      <c r="W93" s="222"/>
      <c r="X93" s="222" t="s">
        <v>376</v>
      </c>
      <c r="Y93" s="213"/>
      <c r="Z93" s="213"/>
      <c r="AA93" s="213"/>
      <c r="AB93" s="213"/>
      <c r="AC93" s="213"/>
      <c r="AD93" s="213"/>
      <c r="AE93" s="213"/>
      <c r="AF93" s="213"/>
      <c r="AG93" s="213" t="s">
        <v>377</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5">
      <c r="A94" s="220"/>
      <c r="B94" s="221"/>
      <c r="C94" s="246" t="s">
        <v>1188</v>
      </c>
      <c r="D94" s="240"/>
      <c r="E94" s="240"/>
      <c r="F94" s="240"/>
      <c r="G94" s="240"/>
      <c r="H94" s="222"/>
      <c r="I94" s="222"/>
      <c r="J94" s="222"/>
      <c r="K94" s="222"/>
      <c r="L94" s="222"/>
      <c r="M94" s="222"/>
      <c r="N94" s="222"/>
      <c r="O94" s="222"/>
      <c r="P94" s="222"/>
      <c r="Q94" s="222"/>
      <c r="R94" s="222"/>
      <c r="S94" s="222"/>
      <c r="T94" s="222"/>
      <c r="U94" s="222"/>
      <c r="V94" s="222"/>
      <c r="W94" s="222"/>
      <c r="X94" s="222"/>
      <c r="Y94" s="213"/>
      <c r="Z94" s="213"/>
      <c r="AA94" s="213"/>
      <c r="AB94" s="213"/>
      <c r="AC94" s="213"/>
      <c r="AD94" s="213"/>
      <c r="AE94" s="213"/>
      <c r="AF94" s="213"/>
      <c r="AG94" s="213" t="s">
        <v>241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5">
      <c r="A95" s="220"/>
      <c r="B95" s="221"/>
      <c r="C95" s="266" t="s">
        <v>1238</v>
      </c>
      <c r="D95" s="251"/>
      <c r="E95" s="252">
        <v>20.6</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288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0.399999999999999" outlineLevel="1" x14ac:dyDescent="0.25">
      <c r="A96" s="233">
        <v>20</v>
      </c>
      <c r="B96" s="234" t="s">
        <v>1239</v>
      </c>
      <c r="C96" s="245" t="s">
        <v>1240</v>
      </c>
      <c r="D96" s="235" t="s">
        <v>438</v>
      </c>
      <c r="E96" s="236">
        <v>315</v>
      </c>
      <c r="F96" s="237">
        <v>76.099999999999994</v>
      </c>
      <c r="G96" s="238">
        <f>ROUND(E96*F96,2)</f>
        <v>23971.5</v>
      </c>
      <c r="H96" s="237">
        <v>76.099999999999994</v>
      </c>
      <c r="I96" s="238">
        <f>ROUND(E96*H96,2)</f>
        <v>23971.5</v>
      </c>
      <c r="J96" s="237">
        <v>0</v>
      </c>
      <c r="K96" s="238">
        <f>ROUND(E96*J96,2)</f>
        <v>0</v>
      </c>
      <c r="L96" s="238">
        <v>21</v>
      </c>
      <c r="M96" s="238">
        <f>G96*(1+L96/100)</f>
        <v>29005.514999999999</v>
      </c>
      <c r="N96" s="238">
        <v>1.3600000000000001E-3</v>
      </c>
      <c r="O96" s="238">
        <f>ROUND(E96*N96,2)</f>
        <v>0.43</v>
      </c>
      <c r="P96" s="238">
        <v>0</v>
      </c>
      <c r="Q96" s="238">
        <f>ROUND(E96*P96,2)</f>
        <v>0</v>
      </c>
      <c r="R96" s="238" t="s">
        <v>407</v>
      </c>
      <c r="S96" s="238" t="s">
        <v>237</v>
      </c>
      <c r="T96" s="239" t="s">
        <v>282</v>
      </c>
      <c r="U96" s="222">
        <v>0</v>
      </c>
      <c r="V96" s="222">
        <f>ROUND(E96*U96,2)</f>
        <v>0</v>
      </c>
      <c r="W96" s="222"/>
      <c r="X96" s="222" t="s">
        <v>376</v>
      </c>
      <c r="Y96" s="213"/>
      <c r="Z96" s="213"/>
      <c r="AA96" s="213"/>
      <c r="AB96" s="213"/>
      <c r="AC96" s="213"/>
      <c r="AD96" s="213"/>
      <c r="AE96" s="213"/>
      <c r="AF96" s="213"/>
      <c r="AG96" s="213" t="s">
        <v>1241</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5">
      <c r="A97" s="220"/>
      <c r="B97" s="221"/>
      <c r="C97" s="246" t="s">
        <v>1188</v>
      </c>
      <c r="D97" s="240"/>
      <c r="E97" s="240"/>
      <c r="F97" s="240"/>
      <c r="G97" s="240"/>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241</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5">
      <c r="A98" s="220"/>
      <c r="B98" s="221"/>
      <c r="C98" s="247" t="s">
        <v>1242</v>
      </c>
      <c r="D98" s="242"/>
      <c r="E98" s="242"/>
      <c r="F98" s="242"/>
      <c r="G98" s="24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241</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5">
      <c r="A99" s="220"/>
      <c r="B99" s="221"/>
      <c r="C99" s="247" t="s">
        <v>1243</v>
      </c>
      <c r="D99" s="242"/>
      <c r="E99" s="242"/>
      <c r="F99" s="242"/>
      <c r="G99" s="24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241</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5">
      <c r="A100" s="220"/>
      <c r="B100" s="221"/>
      <c r="C100" s="247" t="s">
        <v>1244</v>
      </c>
      <c r="D100" s="242"/>
      <c r="E100" s="242"/>
      <c r="F100" s="242"/>
      <c r="G100" s="24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241</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5">
      <c r="A101" s="220"/>
      <c r="B101" s="221"/>
      <c r="C101" s="247" t="s">
        <v>1245</v>
      </c>
      <c r="D101" s="242"/>
      <c r="E101" s="242"/>
      <c r="F101" s="242"/>
      <c r="G101" s="24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241</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5">
      <c r="A102" s="220"/>
      <c r="B102" s="221"/>
      <c r="C102" s="247" t="s">
        <v>1246</v>
      </c>
      <c r="D102" s="242"/>
      <c r="E102" s="242"/>
      <c r="F102" s="242"/>
      <c r="G102" s="24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241</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5">
      <c r="A103" s="220"/>
      <c r="B103" s="221"/>
      <c r="C103" s="247" t="s">
        <v>1247</v>
      </c>
      <c r="D103" s="242"/>
      <c r="E103" s="242"/>
      <c r="F103" s="242"/>
      <c r="G103" s="24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241</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5">
      <c r="A104" s="220"/>
      <c r="B104" s="221"/>
      <c r="C104" s="247" t="s">
        <v>1248</v>
      </c>
      <c r="D104" s="242"/>
      <c r="E104" s="242"/>
      <c r="F104" s="242"/>
      <c r="G104" s="24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241</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5">
      <c r="A105" s="220"/>
      <c r="B105" s="221"/>
      <c r="C105" s="266" t="s">
        <v>1249</v>
      </c>
      <c r="D105" s="251"/>
      <c r="E105" s="252">
        <v>315</v>
      </c>
      <c r="F105" s="222"/>
      <c r="G105" s="222"/>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288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5">
      <c r="A106" s="233">
        <v>21</v>
      </c>
      <c r="B106" s="234" t="s">
        <v>1250</v>
      </c>
      <c r="C106" s="245" t="s">
        <v>1251</v>
      </c>
      <c r="D106" s="235" t="s">
        <v>438</v>
      </c>
      <c r="E106" s="236">
        <v>945</v>
      </c>
      <c r="F106" s="237">
        <v>5.2</v>
      </c>
      <c r="G106" s="238">
        <f>ROUND(E106*F106,2)</f>
        <v>4914</v>
      </c>
      <c r="H106" s="237">
        <v>5.2</v>
      </c>
      <c r="I106" s="238">
        <f>ROUND(E106*H106,2)</f>
        <v>4914</v>
      </c>
      <c r="J106" s="237">
        <v>0</v>
      </c>
      <c r="K106" s="238">
        <f>ROUND(E106*J106,2)</f>
        <v>0</v>
      </c>
      <c r="L106" s="238">
        <v>21</v>
      </c>
      <c r="M106" s="238">
        <f>G106*(1+L106/100)</f>
        <v>5945.94</v>
      </c>
      <c r="N106" s="238">
        <v>0</v>
      </c>
      <c r="O106" s="238">
        <f>ROUND(E106*N106,2)</f>
        <v>0</v>
      </c>
      <c r="P106" s="238">
        <v>0</v>
      </c>
      <c r="Q106" s="238">
        <f>ROUND(E106*P106,2)</f>
        <v>0</v>
      </c>
      <c r="R106" s="238" t="s">
        <v>407</v>
      </c>
      <c r="S106" s="238" t="s">
        <v>237</v>
      </c>
      <c r="T106" s="239" t="s">
        <v>282</v>
      </c>
      <c r="U106" s="222">
        <v>0</v>
      </c>
      <c r="V106" s="222">
        <f>ROUND(E106*U106,2)</f>
        <v>0</v>
      </c>
      <c r="W106" s="222"/>
      <c r="X106" s="222" t="s">
        <v>376</v>
      </c>
      <c r="Y106" s="213"/>
      <c r="Z106" s="213"/>
      <c r="AA106" s="213"/>
      <c r="AB106" s="213"/>
      <c r="AC106" s="213"/>
      <c r="AD106" s="213"/>
      <c r="AE106" s="213"/>
      <c r="AF106" s="213"/>
      <c r="AG106" s="213" t="s">
        <v>377</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5">
      <c r="A107" s="220"/>
      <c r="B107" s="221"/>
      <c r="C107" s="246" t="s">
        <v>1188</v>
      </c>
      <c r="D107" s="240"/>
      <c r="E107" s="240"/>
      <c r="F107" s="240"/>
      <c r="G107" s="240"/>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241</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5">
      <c r="A108" s="220"/>
      <c r="B108" s="221"/>
      <c r="C108" s="247" t="s">
        <v>1252</v>
      </c>
      <c r="D108" s="242"/>
      <c r="E108" s="242"/>
      <c r="F108" s="242"/>
      <c r="G108" s="24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241</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5">
      <c r="A109" s="220"/>
      <c r="B109" s="221"/>
      <c r="C109" s="247" t="s">
        <v>1253</v>
      </c>
      <c r="D109" s="242"/>
      <c r="E109" s="242"/>
      <c r="F109" s="242"/>
      <c r="G109" s="24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241</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5">
      <c r="A110" s="220"/>
      <c r="B110" s="221"/>
      <c r="C110" s="247" t="s">
        <v>1254</v>
      </c>
      <c r="D110" s="242"/>
      <c r="E110" s="242"/>
      <c r="F110" s="242"/>
      <c r="G110" s="24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241</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5">
      <c r="A111" s="220"/>
      <c r="B111" s="221"/>
      <c r="C111" s="247" t="s">
        <v>1255</v>
      </c>
      <c r="D111" s="242"/>
      <c r="E111" s="242"/>
      <c r="F111" s="242"/>
      <c r="G111" s="24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241</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5">
      <c r="A112" s="220"/>
      <c r="B112" s="221"/>
      <c r="C112" s="247" t="s">
        <v>1256</v>
      </c>
      <c r="D112" s="242"/>
      <c r="E112" s="242"/>
      <c r="F112" s="242"/>
      <c r="G112" s="24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241</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5">
      <c r="A113" s="220"/>
      <c r="B113" s="221"/>
      <c r="C113" s="266" t="s">
        <v>1257</v>
      </c>
      <c r="D113" s="251"/>
      <c r="E113" s="252">
        <v>945</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288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5">
      <c r="A114" s="233">
        <v>22</v>
      </c>
      <c r="B114" s="234" t="s">
        <v>1258</v>
      </c>
      <c r="C114" s="245" t="s">
        <v>1259</v>
      </c>
      <c r="D114" s="235" t="s">
        <v>438</v>
      </c>
      <c r="E114" s="236">
        <v>315</v>
      </c>
      <c r="F114" s="237">
        <v>2.5</v>
      </c>
      <c r="G114" s="238">
        <f>ROUND(E114*F114,2)</f>
        <v>787.5</v>
      </c>
      <c r="H114" s="237">
        <v>2.5</v>
      </c>
      <c r="I114" s="238">
        <f>ROUND(E114*H114,2)</f>
        <v>787.5</v>
      </c>
      <c r="J114" s="237">
        <v>0</v>
      </c>
      <c r="K114" s="238">
        <f>ROUND(E114*J114,2)</f>
        <v>0</v>
      </c>
      <c r="L114" s="238">
        <v>21</v>
      </c>
      <c r="M114" s="238">
        <f>G114*(1+L114/100)</f>
        <v>952.875</v>
      </c>
      <c r="N114" s="238">
        <v>0</v>
      </c>
      <c r="O114" s="238">
        <f>ROUND(E114*N114,2)</f>
        <v>0</v>
      </c>
      <c r="P114" s="238">
        <v>0</v>
      </c>
      <c r="Q114" s="238">
        <f>ROUND(E114*P114,2)</f>
        <v>0</v>
      </c>
      <c r="R114" s="238" t="s">
        <v>407</v>
      </c>
      <c r="S114" s="238" t="s">
        <v>237</v>
      </c>
      <c r="T114" s="239" t="s">
        <v>282</v>
      </c>
      <c r="U114" s="222">
        <v>0</v>
      </c>
      <c r="V114" s="222">
        <f>ROUND(E114*U114,2)</f>
        <v>0</v>
      </c>
      <c r="W114" s="222"/>
      <c r="X114" s="222" t="s">
        <v>376</v>
      </c>
      <c r="Y114" s="213"/>
      <c r="Z114" s="213"/>
      <c r="AA114" s="213"/>
      <c r="AB114" s="213"/>
      <c r="AC114" s="213"/>
      <c r="AD114" s="213"/>
      <c r="AE114" s="213"/>
      <c r="AF114" s="213"/>
      <c r="AG114" s="213" t="s">
        <v>377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x14ac:dyDescent="0.25">
      <c r="A115" s="220"/>
      <c r="B115" s="221"/>
      <c r="C115" s="246" t="s">
        <v>1188</v>
      </c>
      <c r="D115" s="240"/>
      <c r="E115" s="240"/>
      <c r="F115" s="240"/>
      <c r="G115" s="240"/>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241</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5">
      <c r="A116" s="220"/>
      <c r="B116" s="221"/>
      <c r="C116" s="266" t="s">
        <v>1249</v>
      </c>
      <c r="D116" s="251"/>
      <c r="E116" s="252">
        <v>315</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288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5">
      <c r="A117" s="233">
        <v>23</v>
      </c>
      <c r="B117" s="234" t="s">
        <v>1260</v>
      </c>
      <c r="C117" s="245" t="s">
        <v>1261</v>
      </c>
      <c r="D117" s="235" t="s">
        <v>0</v>
      </c>
      <c r="E117" s="236">
        <v>2721.098</v>
      </c>
      <c r="F117" s="237">
        <v>1.8</v>
      </c>
      <c r="G117" s="238">
        <f>ROUND(E117*F117,2)</f>
        <v>4897.9799999999996</v>
      </c>
      <c r="H117" s="237">
        <v>0</v>
      </c>
      <c r="I117" s="238">
        <f>ROUND(E117*H117,2)</f>
        <v>0</v>
      </c>
      <c r="J117" s="237">
        <v>1.8</v>
      </c>
      <c r="K117" s="238">
        <f>ROUND(E117*J117,2)</f>
        <v>4897.9799999999996</v>
      </c>
      <c r="L117" s="238">
        <v>21</v>
      </c>
      <c r="M117" s="238">
        <f>G117*(1+L117/100)</f>
        <v>5926.5557999999992</v>
      </c>
      <c r="N117" s="238">
        <v>0</v>
      </c>
      <c r="O117" s="238">
        <f>ROUND(E117*N117,2)</f>
        <v>0</v>
      </c>
      <c r="P117" s="238">
        <v>0</v>
      </c>
      <c r="Q117" s="238">
        <f>ROUND(E117*P117,2)</f>
        <v>0</v>
      </c>
      <c r="R117" s="238" t="s">
        <v>667</v>
      </c>
      <c r="S117" s="238" t="s">
        <v>237</v>
      </c>
      <c r="T117" s="239" t="s">
        <v>282</v>
      </c>
      <c r="U117" s="222">
        <v>0</v>
      </c>
      <c r="V117" s="222">
        <f>ROUND(E117*U117,2)</f>
        <v>0</v>
      </c>
      <c r="W117" s="222"/>
      <c r="X117" s="222" t="s">
        <v>381</v>
      </c>
      <c r="Y117" s="213"/>
      <c r="Z117" s="213"/>
      <c r="AA117" s="213"/>
      <c r="AB117" s="213"/>
      <c r="AC117" s="213"/>
      <c r="AD117" s="213"/>
      <c r="AE117" s="213"/>
      <c r="AF117" s="213"/>
      <c r="AG117" s="213" t="s">
        <v>382</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5">
      <c r="A118" s="220"/>
      <c r="B118" s="221"/>
      <c r="C118" s="265" t="s">
        <v>664</v>
      </c>
      <c r="D118" s="257"/>
      <c r="E118" s="257"/>
      <c r="F118" s="257"/>
      <c r="G118" s="257"/>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x14ac:dyDescent="0.25">
      <c r="A119" s="3"/>
      <c r="B119" s="4"/>
      <c r="C119" s="248"/>
      <c r="D119" s="6"/>
      <c r="E119" s="3"/>
      <c r="F119" s="3"/>
      <c r="G119" s="3"/>
      <c r="H119" s="3"/>
      <c r="I119" s="3"/>
      <c r="J119" s="3"/>
      <c r="K119" s="3"/>
      <c r="L119" s="3"/>
      <c r="M119" s="3"/>
      <c r="N119" s="3"/>
      <c r="O119" s="3"/>
      <c r="P119" s="3"/>
      <c r="Q119" s="3"/>
      <c r="R119" s="3"/>
      <c r="S119" s="3"/>
      <c r="T119" s="3"/>
      <c r="U119" s="3"/>
      <c r="V119" s="3"/>
      <c r="W119" s="3"/>
      <c r="X119" s="3"/>
      <c r="AE119">
        <v>15</v>
      </c>
      <c r="AF119">
        <v>21</v>
      </c>
      <c r="AG119" t="s">
        <v>219</v>
      </c>
    </row>
    <row r="120" spans="1:60" x14ac:dyDescent="0.25">
      <c r="A120" s="216"/>
      <c r="B120" s="217" t="s">
        <v>29</v>
      </c>
      <c r="C120" s="249"/>
      <c r="D120" s="218"/>
      <c r="E120" s="219"/>
      <c r="F120" s="219"/>
      <c r="G120" s="243">
        <f>G8+G35+G47+G60+G63</f>
        <v>544184.31000000006</v>
      </c>
      <c r="H120" s="3"/>
      <c r="I120" s="3"/>
      <c r="J120" s="3"/>
      <c r="K120" s="3"/>
      <c r="L120" s="3"/>
      <c r="M120" s="3"/>
      <c r="N120" s="3"/>
      <c r="O120" s="3"/>
      <c r="P120" s="3"/>
      <c r="Q120" s="3"/>
      <c r="R120" s="3"/>
      <c r="S120" s="3"/>
      <c r="T120" s="3"/>
      <c r="U120" s="3"/>
      <c r="V120" s="3"/>
      <c r="W120" s="3"/>
      <c r="X120" s="3"/>
      <c r="AE120">
        <f>SUMIF(L7:L118,AE119,G7:G118)</f>
        <v>0</v>
      </c>
      <c r="AF120">
        <f>SUMIF(L7:L118,AF119,G7:G118)</f>
        <v>544184.30999999994</v>
      </c>
      <c r="AG120" t="s">
        <v>274</v>
      </c>
    </row>
    <row r="121" spans="1:60" x14ac:dyDescent="0.25">
      <c r="A121" s="271" t="s">
        <v>716</v>
      </c>
      <c r="B121" s="271"/>
      <c r="C121" s="248"/>
      <c r="D121" s="6"/>
      <c r="E121" s="3"/>
      <c r="F121" s="3"/>
      <c r="G121" s="3"/>
      <c r="H121" s="3"/>
      <c r="I121" s="3"/>
      <c r="J121" s="3"/>
      <c r="K121" s="3"/>
      <c r="L121" s="3"/>
      <c r="M121" s="3"/>
      <c r="N121" s="3"/>
      <c r="O121" s="3"/>
      <c r="P121" s="3"/>
      <c r="Q121" s="3"/>
      <c r="R121" s="3"/>
      <c r="S121" s="3"/>
      <c r="T121" s="3"/>
      <c r="U121" s="3"/>
      <c r="V121" s="3"/>
      <c r="W121" s="3"/>
      <c r="X121" s="3"/>
    </row>
    <row r="122" spans="1:60" x14ac:dyDescent="0.25">
      <c r="A122" s="3"/>
      <c r="B122" s="4" t="s">
        <v>1262</v>
      </c>
      <c r="C122" s="248" t="s">
        <v>1263</v>
      </c>
      <c r="D122" s="6"/>
      <c r="E122" s="3"/>
      <c r="F122" s="3"/>
      <c r="G122" s="3"/>
      <c r="H122" s="3"/>
      <c r="I122" s="3"/>
      <c r="J122" s="3"/>
      <c r="K122" s="3"/>
      <c r="L122" s="3"/>
      <c r="M122" s="3"/>
      <c r="N122" s="3"/>
      <c r="O122" s="3"/>
      <c r="P122" s="3"/>
      <c r="Q122" s="3"/>
      <c r="R122" s="3"/>
      <c r="S122" s="3"/>
      <c r="T122" s="3"/>
      <c r="U122" s="3"/>
      <c r="V122" s="3"/>
      <c r="W122" s="3"/>
      <c r="X122" s="3"/>
      <c r="AG122" t="s">
        <v>719</v>
      </c>
    </row>
    <row r="123" spans="1:60" x14ac:dyDescent="0.25">
      <c r="A123" s="3"/>
      <c r="B123" s="4" t="s">
        <v>720</v>
      </c>
      <c r="C123" s="248" t="s">
        <v>721</v>
      </c>
      <c r="D123" s="6"/>
      <c r="E123" s="3"/>
      <c r="F123" s="3"/>
      <c r="G123" s="3"/>
      <c r="H123" s="3"/>
      <c r="I123" s="3"/>
      <c r="J123" s="3"/>
      <c r="K123" s="3"/>
      <c r="L123" s="3"/>
      <c r="M123" s="3"/>
      <c r="N123" s="3"/>
      <c r="O123" s="3"/>
      <c r="P123" s="3"/>
      <c r="Q123" s="3"/>
      <c r="R123" s="3"/>
      <c r="S123" s="3"/>
      <c r="T123" s="3"/>
      <c r="U123" s="3"/>
      <c r="V123" s="3"/>
      <c r="W123" s="3"/>
      <c r="X123" s="3"/>
      <c r="AG123" t="s">
        <v>722</v>
      </c>
    </row>
    <row r="124" spans="1:60" x14ac:dyDescent="0.25">
      <c r="A124" s="3"/>
      <c r="B124" s="4"/>
      <c r="C124" s="248" t="s">
        <v>677</v>
      </c>
      <c r="D124" s="6"/>
      <c r="E124" s="3"/>
      <c r="F124" s="3"/>
      <c r="G124" s="3"/>
      <c r="H124" s="3"/>
      <c r="I124" s="3"/>
      <c r="J124" s="3"/>
      <c r="K124" s="3"/>
      <c r="L124" s="3"/>
      <c r="M124" s="3"/>
      <c r="N124" s="3"/>
      <c r="O124" s="3"/>
      <c r="P124" s="3"/>
      <c r="Q124" s="3"/>
      <c r="R124" s="3"/>
      <c r="S124" s="3"/>
      <c r="T124" s="3"/>
      <c r="U124" s="3"/>
      <c r="V124" s="3"/>
      <c r="W124" s="3"/>
      <c r="X124" s="3"/>
      <c r="AG124" t="s">
        <v>723</v>
      </c>
    </row>
    <row r="125" spans="1:60" x14ac:dyDescent="0.25">
      <c r="A125" s="3"/>
      <c r="B125" s="4"/>
      <c r="C125" s="248"/>
      <c r="D125" s="6"/>
      <c r="E125" s="3"/>
      <c r="F125" s="3"/>
      <c r="G125" s="3"/>
      <c r="H125" s="3"/>
      <c r="I125" s="3"/>
      <c r="J125" s="3"/>
      <c r="K125" s="3"/>
      <c r="L125" s="3"/>
      <c r="M125" s="3"/>
      <c r="N125" s="3"/>
      <c r="O125" s="3"/>
      <c r="P125" s="3"/>
      <c r="Q125" s="3"/>
      <c r="R125" s="3"/>
      <c r="S125" s="3"/>
      <c r="T125" s="3"/>
      <c r="U125" s="3"/>
      <c r="V125" s="3"/>
      <c r="W125" s="3"/>
      <c r="X125" s="3"/>
    </row>
    <row r="126" spans="1:60" x14ac:dyDescent="0.25">
      <c r="C126" s="250"/>
      <c r="D126" s="10"/>
      <c r="AG126" t="s">
        <v>276</v>
      </c>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mF49fOGEWI2aEp3AFmlkKCL2COHu0iHldAA9LG35b2dv+5naKIDN+B+6zdkkGJCOVSsw8Wx2MCv+7nIghZDtA==" saltValue="Zuj3tp4Ak04VY9sbxMouxQ==" spinCount="100000" sheet="1"/>
  <mergeCells count="59">
    <mergeCell ref="C118:G118"/>
    <mergeCell ref="C108:G108"/>
    <mergeCell ref="C109:G109"/>
    <mergeCell ref="C110:G110"/>
    <mergeCell ref="C111:G111"/>
    <mergeCell ref="C112:G112"/>
    <mergeCell ref="C115:G115"/>
    <mergeCell ref="C100:G100"/>
    <mergeCell ref="C101:G101"/>
    <mergeCell ref="C102:G102"/>
    <mergeCell ref="C103:G103"/>
    <mergeCell ref="C104:G104"/>
    <mergeCell ref="C107:G107"/>
    <mergeCell ref="C91:G91"/>
    <mergeCell ref="C92:G92"/>
    <mergeCell ref="C94:G94"/>
    <mergeCell ref="C97:G97"/>
    <mergeCell ref="C98:G98"/>
    <mergeCell ref="C99:G99"/>
    <mergeCell ref="C83:G83"/>
    <mergeCell ref="C85:G85"/>
    <mergeCell ref="C86:G86"/>
    <mergeCell ref="C87:G87"/>
    <mergeCell ref="C89:G89"/>
    <mergeCell ref="C90:G90"/>
    <mergeCell ref="C75:G75"/>
    <mergeCell ref="C77:G77"/>
    <mergeCell ref="C78:G78"/>
    <mergeCell ref="C79:G79"/>
    <mergeCell ref="C81:G81"/>
    <mergeCell ref="C82:G82"/>
    <mergeCell ref="C62:G62"/>
    <mergeCell ref="C65:G65"/>
    <mergeCell ref="C66:G66"/>
    <mergeCell ref="C68:G68"/>
    <mergeCell ref="C70:G70"/>
    <mergeCell ref="C73:G73"/>
    <mergeCell ref="C49:G49"/>
    <mergeCell ref="C50:G50"/>
    <mergeCell ref="C53:G53"/>
    <mergeCell ref="C54:G54"/>
    <mergeCell ref="C57:G57"/>
    <mergeCell ref="C58:G58"/>
    <mergeCell ref="C25:G25"/>
    <mergeCell ref="C31:G31"/>
    <mergeCell ref="C32:G32"/>
    <mergeCell ref="C33:G33"/>
    <mergeCell ref="C37:G37"/>
    <mergeCell ref="C38:G38"/>
    <mergeCell ref="A1:G1"/>
    <mergeCell ref="C2:G2"/>
    <mergeCell ref="C3:G3"/>
    <mergeCell ref="C4:G4"/>
    <mergeCell ref="A121:B121"/>
    <mergeCell ref="C10:G10"/>
    <mergeCell ref="C11:G11"/>
    <mergeCell ref="C17:G17"/>
    <mergeCell ref="C23:G23"/>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B810-6099-4A7B-A7A8-8D3F46F38C1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76</v>
      </c>
      <c r="C3" s="202" t="s">
        <v>77</v>
      </c>
      <c r="D3" s="200"/>
      <c r="E3" s="200"/>
      <c r="F3" s="200"/>
      <c r="G3" s="201"/>
      <c r="AC3" s="178" t="s">
        <v>206</v>
      </c>
      <c r="AG3" t="s">
        <v>209</v>
      </c>
    </row>
    <row r="4" spans="1:60" ht="25.05" customHeight="1" x14ac:dyDescent="0.25">
      <c r="A4" s="203" t="s">
        <v>9</v>
      </c>
      <c r="B4" s="204" t="s">
        <v>60</v>
      </c>
      <c r="C4" s="205" t="s">
        <v>77</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191</v>
      </c>
      <c r="C8" s="244" t="s">
        <v>192</v>
      </c>
      <c r="D8" s="229"/>
      <c r="E8" s="230"/>
      <c r="F8" s="231"/>
      <c r="G8" s="231">
        <f>SUMIF(AG9:AG41,"&lt;&gt;NOR",G9:G41)</f>
        <v>167046.45000000001</v>
      </c>
      <c r="H8" s="231"/>
      <c r="I8" s="231">
        <f>SUM(I9:I41)</f>
        <v>122121.65</v>
      </c>
      <c r="J8" s="231"/>
      <c r="K8" s="231">
        <f>SUM(K9:K41)</f>
        <v>44924.800000000003</v>
      </c>
      <c r="L8" s="231"/>
      <c r="M8" s="231">
        <f>SUM(M9:M41)</f>
        <v>202126.20449999996</v>
      </c>
      <c r="N8" s="231"/>
      <c r="O8" s="231">
        <f>SUM(O9:O41)</f>
        <v>0</v>
      </c>
      <c r="P8" s="231"/>
      <c r="Q8" s="231">
        <f>SUM(Q9:Q41)</f>
        <v>0</v>
      </c>
      <c r="R8" s="231"/>
      <c r="S8" s="231"/>
      <c r="T8" s="232"/>
      <c r="U8" s="226"/>
      <c r="V8" s="226">
        <f>SUM(V9:V41)</f>
        <v>84.98</v>
      </c>
      <c r="W8" s="226"/>
      <c r="X8" s="226"/>
      <c r="AG8" t="s">
        <v>233</v>
      </c>
    </row>
    <row r="9" spans="1:60" outlineLevel="1" x14ac:dyDescent="0.25">
      <c r="A9" s="258">
        <v>1</v>
      </c>
      <c r="B9" s="259" t="s">
        <v>771</v>
      </c>
      <c r="C9" s="270" t="s">
        <v>772</v>
      </c>
      <c r="D9" s="260" t="s">
        <v>375</v>
      </c>
      <c r="E9" s="261">
        <v>14</v>
      </c>
      <c r="F9" s="262">
        <v>23.7</v>
      </c>
      <c r="G9" s="263">
        <f>ROUND(E9*F9,2)</f>
        <v>331.8</v>
      </c>
      <c r="H9" s="262">
        <v>0</v>
      </c>
      <c r="I9" s="263">
        <f>ROUND(E9*H9,2)</f>
        <v>0</v>
      </c>
      <c r="J9" s="262">
        <v>23.7</v>
      </c>
      <c r="K9" s="263">
        <f>ROUND(E9*J9,2)</f>
        <v>331.8</v>
      </c>
      <c r="L9" s="263">
        <v>21</v>
      </c>
      <c r="M9" s="263">
        <f>G9*(1+L9/100)</f>
        <v>401.47800000000001</v>
      </c>
      <c r="N9" s="263">
        <v>0</v>
      </c>
      <c r="O9" s="263">
        <f>ROUND(E9*N9,2)</f>
        <v>0</v>
      </c>
      <c r="P9" s="263">
        <v>0</v>
      </c>
      <c r="Q9" s="263">
        <f>ROUND(E9*P9,2)</f>
        <v>0</v>
      </c>
      <c r="R9" s="263" t="s">
        <v>191</v>
      </c>
      <c r="S9" s="263" t="s">
        <v>237</v>
      </c>
      <c r="T9" s="264" t="s">
        <v>282</v>
      </c>
      <c r="U9" s="222">
        <v>5.0500000000000003E-2</v>
      </c>
      <c r="V9" s="222">
        <f>ROUND(E9*U9,2)</f>
        <v>0.71</v>
      </c>
      <c r="W9" s="222"/>
      <c r="X9" s="222" t="s">
        <v>265</v>
      </c>
      <c r="Y9" s="213"/>
      <c r="Z9" s="213"/>
      <c r="AA9" s="213"/>
      <c r="AB9" s="213"/>
      <c r="AC9" s="213"/>
      <c r="AD9" s="213"/>
      <c r="AE9" s="213"/>
      <c r="AF9" s="213"/>
      <c r="AG9" s="213" t="s">
        <v>726</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5">
      <c r="A10" s="258">
        <v>2</v>
      </c>
      <c r="B10" s="259" t="s">
        <v>1265</v>
      </c>
      <c r="C10" s="270" t="s">
        <v>1266</v>
      </c>
      <c r="D10" s="260" t="s">
        <v>375</v>
      </c>
      <c r="E10" s="261">
        <v>26</v>
      </c>
      <c r="F10" s="262">
        <v>23.5</v>
      </c>
      <c r="G10" s="263">
        <f>ROUND(E10*F10,2)</f>
        <v>611</v>
      </c>
      <c r="H10" s="262">
        <v>0</v>
      </c>
      <c r="I10" s="263">
        <f>ROUND(E10*H10,2)</f>
        <v>0</v>
      </c>
      <c r="J10" s="262">
        <v>23.5</v>
      </c>
      <c r="K10" s="263">
        <f>ROUND(E10*J10,2)</f>
        <v>611</v>
      </c>
      <c r="L10" s="263">
        <v>21</v>
      </c>
      <c r="M10" s="263">
        <f>G10*(1+L10/100)</f>
        <v>739.31</v>
      </c>
      <c r="N10" s="263">
        <v>0</v>
      </c>
      <c r="O10" s="263">
        <f>ROUND(E10*N10,2)</f>
        <v>0</v>
      </c>
      <c r="P10" s="263">
        <v>0</v>
      </c>
      <c r="Q10" s="263">
        <f>ROUND(E10*P10,2)</f>
        <v>0</v>
      </c>
      <c r="R10" s="263" t="s">
        <v>191</v>
      </c>
      <c r="S10" s="263" t="s">
        <v>237</v>
      </c>
      <c r="T10" s="264" t="s">
        <v>282</v>
      </c>
      <c r="U10" s="222">
        <v>0.05</v>
      </c>
      <c r="V10" s="222">
        <f>ROUND(E10*U10,2)</f>
        <v>1.3</v>
      </c>
      <c r="W10" s="222"/>
      <c r="X10" s="222" t="s">
        <v>265</v>
      </c>
      <c r="Y10" s="213"/>
      <c r="Z10" s="213"/>
      <c r="AA10" s="213"/>
      <c r="AB10" s="213"/>
      <c r="AC10" s="213"/>
      <c r="AD10" s="213"/>
      <c r="AE10" s="213"/>
      <c r="AF10" s="213"/>
      <c r="AG10" s="213" t="s">
        <v>726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5">
      <c r="A11" s="258">
        <v>3</v>
      </c>
      <c r="B11" s="259" t="s">
        <v>1267</v>
      </c>
      <c r="C11" s="270" t="s">
        <v>1268</v>
      </c>
      <c r="D11" s="260" t="s">
        <v>375</v>
      </c>
      <c r="E11" s="261">
        <v>10</v>
      </c>
      <c r="F11" s="262">
        <v>198</v>
      </c>
      <c r="G11" s="263">
        <f>ROUND(E11*F11,2)</f>
        <v>1980</v>
      </c>
      <c r="H11" s="262">
        <v>0</v>
      </c>
      <c r="I11" s="263">
        <f>ROUND(E11*H11,2)</f>
        <v>0</v>
      </c>
      <c r="J11" s="262">
        <v>198</v>
      </c>
      <c r="K11" s="263">
        <f>ROUND(E11*J11,2)</f>
        <v>1980</v>
      </c>
      <c r="L11" s="263">
        <v>21</v>
      </c>
      <c r="M11" s="263">
        <f>G11*(1+L11/100)</f>
        <v>2395.7999999999997</v>
      </c>
      <c r="N11" s="263">
        <v>0</v>
      </c>
      <c r="O11" s="263">
        <f>ROUND(E11*N11,2)</f>
        <v>0</v>
      </c>
      <c r="P11" s="263">
        <v>0</v>
      </c>
      <c r="Q11" s="263">
        <f>ROUND(E11*P11,2)</f>
        <v>0</v>
      </c>
      <c r="R11" s="263" t="s">
        <v>191</v>
      </c>
      <c r="S11" s="263" t="s">
        <v>237</v>
      </c>
      <c r="T11" s="264" t="s">
        <v>282</v>
      </c>
      <c r="U11" s="222">
        <v>0.42166999999999999</v>
      </c>
      <c r="V11" s="222">
        <f>ROUND(E11*U11,2)</f>
        <v>4.22</v>
      </c>
      <c r="W11" s="222"/>
      <c r="X11" s="222" t="s">
        <v>265</v>
      </c>
      <c r="Y11" s="213"/>
      <c r="Z11" s="213"/>
      <c r="AA11" s="213"/>
      <c r="AB11" s="213"/>
      <c r="AC11" s="213"/>
      <c r="AD11" s="213"/>
      <c r="AE11" s="213"/>
      <c r="AF11" s="213"/>
      <c r="AG11" s="213" t="s">
        <v>726</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58">
        <v>4</v>
      </c>
      <c r="B12" s="259" t="s">
        <v>1269</v>
      </c>
      <c r="C12" s="270" t="s">
        <v>1270</v>
      </c>
      <c r="D12" s="260" t="s">
        <v>375</v>
      </c>
      <c r="E12" s="261">
        <v>4</v>
      </c>
      <c r="F12" s="262">
        <v>380</v>
      </c>
      <c r="G12" s="263">
        <f>ROUND(E12*F12,2)</f>
        <v>1520</v>
      </c>
      <c r="H12" s="262">
        <v>0</v>
      </c>
      <c r="I12" s="263">
        <f>ROUND(E12*H12,2)</f>
        <v>0</v>
      </c>
      <c r="J12" s="262">
        <v>380</v>
      </c>
      <c r="K12" s="263">
        <f>ROUND(E12*J12,2)</f>
        <v>1520</v>
      </c>
      <c r="L12" s="263">
        <v>21</v>
      </c>
      <c r="M12" s="263">
        <f>G12*(1+L12/100)</f>
        <v>1839.2</v>
      </c>
      <c r="N12" s="263">
        <v>0</v>
      </c>
      <c r="O12" s="263">
        <f>ROUND(E12*N12,2)</f>
        <v>0</v>
      </c>
      <c r="P12" s="263">
        <v>0</v>
      </c>
      <c r="Q12" s="263">
        <f>ROUND(E12*P12,2)</f>
        <v>0</v>
      </c>
      <c r="R12" s="263"/>
      <c r="S12" s="263" t="s">
        <v>237</v>
      </c>
      <c r="T12" s="264" t="s">
        <v>238</v>
      </c>
      <c r="U12" s="222">
        <v>0.73782999999999999</v>
      </c>
      <c r="V12" s="222">
        <f>ROUND(E12*U12,2)</f>
        <v>2.95</v>
      </c>
      <c r="W12" s="222"/>
      <c r="X12" s="222" t="s">
        <v>265</v>
      </c>
      <c r="Y12" s="213"/>
      <c r="Z12" s="213"/>
      <c r="AA12" s="213"/>
      <c r="AB12" s="213"/>
      <c r="AC12" s="213"/>
      <c r="AD12" s="213"/>
      <c r="AE12" s="213"/>
      <c r="AF12" s="213"/>
      <c r="AG12" s="213" t="s">
        <v>726</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5">
      <c r="A13" s="258">
        <v>5</v>
      </c>
      <c r="B13" s="259" t="s">
        <v>1271</v>
      </c>
      <c r="C13" s="270" t="s">
        <v>1272</v>
      </c>
      <c r="D13" s="260" t="s">
        <v>375</v>
      </c>
      <c r="E13" s="261">
        <v>4</v>
      </c>
      <c r="F13" s="262">
        <v>1605</v>
      </c>
      <c r="G13" s="263">
        <f>ROUND(E13*F13,2)</f>
        <v>6420</v>
      </c>
      <c r="H13" s="262">
        <v>0</v>
      </c>
      <c r="I13" s="263">
        <f>ROUND(E13*H13,2)</f>
        <v>0</v>
      </c>
      <c r="J13" s="262">
        <v>1605</v>
      </c>
      <c r="K13" s="263">
        <f>ROUND(E13*J13,2)</f>
        <v>6420</v>
      </c>
      <c r="L13" s="263">
        <v>21</v>
      </c>
      <c r="M13" s="263">
        <f>G13*(1+L13/100)</f>
        <v>7768.2</v>
      </c>
      <c r="N13" s="263">
        <v>0</v>
      </c>
      <c r="O13" s="263">
        <f>ROUND(E13*N13,2)</f>
        <v>0</v>
      </c>
      <c r="P13" s="263">
        <v>0</v>
      </c>
      <c r="Q13" s="263">
        <f>ROUND(E13*P13,2)</f>
        <v>0</v>
      </c>
      <c r="R13" s="263" t="s">
        <v>191</v>
      </c>
      <c r="S13" s="263" t="s">
        <v>237</v>
      </c>
      <c r="T13" s="264" t="s">
        <v>282</v>
      </c>
      <c r="U13" s="222">
        <v>3.4166699999999999</v>
      </c>
      <c r="V13" s="222">
        <f>ROUND(E13*U13,2)</f>
        <v>13.67</v>
      </c>
      <c r="W13" s="222"/>
      <c r="X13" s="222" t="s">
        <v>265</v>
      </c>
      <c r="Y13" s="213"/>
      <c r="Z13" s="213"/>
      <c r="AA13" s="213"/>
      <c r="AB13" s="213"/>
      <c r="AC13" s="213"/>
      <c r="AD13" s="213"/>
      <c r="AE13" s="213"/>
      <c r="AF13" s="213"/>
      <c r="AG13" s="213" t="s">
        <v>726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58">
        <v>6</v>
      </c>
      <c r="B14" s="259" t="s">
        <v>1273</v>
      </c>
      <c r="C14" s="270" t="s">
        <v>1274</v>
      </c>
      <c r="D14" s="260" t="s">
        <v>375</v>
      </c>
      <c r="E14" s="261">
        <v>4</v>
      </c>
      <c r="F14" s="262">
        <v>853</v>
      </c>
      <c r="G14" s="263">
        <f>ROUND(E14*F14,2)</f>
        <v>3412</v>
      </c>
      <c r="H14" s="262">
        <v>0</v>
      </c>
      <c r="I14" s="263">
        <f>ROUND(E14*H14,2)</f>
        <v>0</v>
      </c>
      <c r="J14" s="262">
        <v>853</v>
      </c>
      <c r="K14" s="263">
        <f>ROUND(E14*J14,2)</f>
        <v>3412</v>
      </c>
      <c r="L14" s="263">
        <v>21</v>
      </c>
      <c r="M14" s="263">
        <f>G14*(1+L14/100)</f>
        <v>4128.5199999999995</v>
      </c>
      <c r="N14" s="263">
        <v>0</v>
      </c>
      <c r="O14" s="263">
        <f>ROUND(E14*N14,2)</f>
        <v>0</v>
      </c>
      <c r="P14" s="263">
        <v>0</v>
      </c>
      <c r="Q14" s="263">
        <f>ROUND(E14*P14,2)</f>
        <v>0</v>
      </c>
      <c r="R14" s="263" t="s">
        <v>191</v>
      </c>
      <c r="S14" s="263" t="s">
        <v>237</v>
      </c>
      <c r="T14" s="264" t="s">
        <v>282</v>
      </c>
      <c r="U14" s="222">
        <v>1.81667</v>
      </c>
      <c r="V14" s="222">
        <f>ROUND(E14*U14,2)</f>
        <v>7.27</v>
      </c>
      <c r="W14" s="222"/>
      <c r="X14" s="222" t="s">
        <v>265</v>
      </c>
      <c r="Y14" s="213"/>
      <c r="Z14" s="213"/>
      <c r="AA14" s="213"/>
      <c r="AB14" s="213"/>
      <c r="AC14" s="213"/>
      <c r="AD14" s="213"/>
      <c r="AE14" s="213"/>
      <c r="AF14" s="213"/>
      <c r="AG14" s="213" t="s">
        <v>726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58">
        <v>7</v>
      </c>
      <c r="B15" s="259" t="s">
        <v>1275</v>
      </c>
      <c r="C15" s="270" t="s">
        <v>1276</v>
      </c>
      <c r="D15" s="260" t="s">
        <v>375</v>
      </c>
      <c r="E15" s="261">
        <v>4</v>
      </c>
      <c r="F15" s="262">
        <v>642</v>
      </c>
      <c r="G15" s="263">
        <f>ROUND(E15*F15,2)</f>
        <v>2568</v>
      </c>
      <c r="H15" s="262">
        <v>0</v>
      </c>
      <c r="I15" s="263">
        <f>ROUND(E15*H15,2)</f>
        <v>0</v>
      </c>
      <c r="J15" s="262">
        <v>642</v>
      </c>
      <c r="K15" s="263">
        <f>ROUND(E15*J15,2)</f>
        <v>2568</v>
      </c>
      <c r="L15" s="263">
        <v>21</v>
      </c>
      <c r="M15" s="263">
        <f>G15*(1+L15/100)</f>
        <v>3107.2799999999997</v>
      </c>
      <c r="N15" s="263">
        <v>0</v>
      </c>
      <c r="O15" s="263">
        <f>ROUND(E15*N15,2)</f>
        <v>0</v>
      </c>
      <c r="P15" s="263">
        <v>0</v>
      </c>
      <c r="Q15" s="263">
        <f>ROUND(E15*P15,2)</f>
        <v>0</v>
      </c>
      <c r="R15" s="263" t="s">
        <v>191</v>
      </c>
      <c r="S15" s="263" t="s">
        <v>237</v>
      </c>
      <c r="T15" s="264" t="s">
        <v>282</v>
      </c>
      <c r="U15" s="222">
        <v>1.3666700000000001</v>
      </c>
      <c r="V15" s="222">
        <f>ROUND(E15*U15,2)</f>
        <v>5.47</v>
      </c>
      <c r="W15" s="222"/>
      <c r="X15" s="222" t="s">
        <v>265</v>
      </c>
      <c r="Y15" s="213"/>
      <c r="Z15" s="213"/>
      <c r="AA15" s="213"/>
      <c r="AB15" s="213"/>
      <c r="AC15" s="213"/>
      <c r="AD15" s="213"/>
      <c r="AE15" s="213"/>
      <c r="AF15" s="213"/>
      <c r="AG15" s="213" t="s">
        <v>726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0.399999999999999" outlineLevel="1" x14ac:dyDescent="0.25">
      <c r="A16" s="258">
        <v>8</v>
      </c>
      <c r="B16" s="259" t="s">
        <v>1277</v>
      </c>
      <c r="C16" s="270" t="s">
        <v>1278</v>
      </c>
      <c r="D16" s="260" t="s">
        <v>438</v>
      </c>
      <c r="E16" s="261">
        <v>80</v>
      </c>
      <c r="F16" s="262">
        <v>56.4</v>
      </c>
      <c r="G16" s="263">
        <f>ROUND(E16*F16,2)</f>
        <v>4512</v>
      </c>
      <c r="H16" s="262">
        <v>0</v>
      </c>
      <c r="I16" s="263">
        <f>ROUND(E16*H16,2)</f>
        <v>0</v>
      </c>
      <c r="J16" s="262">
        <v>56.4</v>
      </c>
      <c r="K16" s="263">
        <f>ROUND(E16*J16,2)</f>
        <v>4512</v>
      </c>
      <c r="L16" s="263">
        <v>21</v>
      </c>
      <c r="M16" s="263">
        <f>G16*(1+L16/100)</f>
        <v>5459.5199999999995</v>
      </c>
      <c r="N16" s="263">
        <v>0</v>
      </c>
      <c r="O16" s="263">
        <f>ROUND(E16*N16,2)</f>
        <v>0</v>
      </c>
      <c r="P16" s="263">
        <v>0</v>
      </c>
      <c r="Q16" s="263">
        <f>ROUND(E16*P16,2)</f>
        <v>0</v>
      </c>
      <c r="R16" s="263" t="s">
        <v>191</v>
      </c>
      <c r="S16" s="263" t="s">
        <v>237</v>
      </c>
      <c r="T16" s="264" t="s">
        <v>282</v>
      </c>
      <c r="U16" s="222">
        <v>0.12</v>
      </c>
      <c r="V16" s="222">
        <f>ROUND(E16*U16,2)</f>
        <v>9.6</v>
      </c>
      <c r="W16" s="222"/>
      <c r="X16" s="222" t="s">
        <v>265</v>
      </c>
      <c r="Y16" s="213"/>
      <c r="Z16" s="213"/>
      <c r="AA16" s="213"/>
      <c r="AB16" s="213"/>
      <c r="AC16" s="213"/>
      <c r="AD16" s="213"/>
      <c r="AE16" s="213"/>
      <c r="AF16" s="213"/>
      <c r="AG16" s="213" t="s">
        <v>726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5">
      <c r="A17" s="258">
        <v>9</v>
      </c>
      <c r="B17" s="259" t="s">
        <v>1279</v>
      </c>
      <c r="C17" s="270" t="s">
        <v>1280</v>
      </c>
      <c r="D17" s="260" t="s">
        <v>438</v>
      </c>
      <c r="E17" s="261">
        <v>35</v>
      </c>
      <c r="F17" s="262">
        <v>23.9</v>
      </c>
      <c r="G17" s="263">
        <f>ROUND(E17*F17,2)</f>
        <v>836.5</v>
      </c>
      <c r="H17" s="262">
        <v>0</v>
      </c>
      <c r="I17" s="263">
        <f>ROUND(E17*H17,2)</f>
        <v>0</v>
      </c>
      <c r="J17" s="262">
        <v>23.9</v>
      </c>
      <c r="K17" s="263">
        <f>ROUND(E17*J17,2)</f>
        <v>836.5</v>
      </c>
      <c r="L17" s="263">
        <v>21</v>
      </c>
      <c r="M17" s="263">
        <f>G17*(1+L17/100)</f>
        <v>1012.165</v>
      </c>
      <c r="N17" s="263">
        <v>0</v>
      </c>
      <c r="O17" s="263">
        <f>ROUND(E17*N17,2)</f>
        <v>0</v>
      </c>
      <c r="P17" s="263">
        <v>0</v>
      </c>
      <c r="Q17" s="263">
        <f>ROUND(E17*P17,2)</f>
        <v>0</v>
      </c>
      <c r="R17" s="263" t="s">
        <v>191</v>
      </c>
      <c r="S17" s="263" t="s">
        <v>237</v>
      </c>
      <c r="T17" s="264" t="s">
        <v>282</v>
      </c>
      <c r="U17" s="222">
        <v>5.0959999999999998E-2</v>
      </c>
      <c r="V17" s="222">
        <f>ROUND(E17*U17,2)</f>
        <v>1.78</v>
      </c>
      <c r="W17" s="222"/>
      <c r="X17" s="222" t="s">
        <v>265</v>
      </c>
      <c r="Y17" s="213"/>
      <c r="Z17" s="213"/>
      <c r="AA17" s="213"/>
      <c r="AB17" s="213"/>
      <c r="AC17" s="213"/>
      <c r="AD17" s="213"/>
      <c r="AE17" s="213"/>
      <c r="AF17" s="213"/>
      <c r="AG17" s="213" t="s">
        <v>726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5">
      <c r="A18" s="258">
        <v>10</v>
      </c>
      <c r="B18" s="259" t="s">
        <v>1281</v>
      </c>
      <c r="C18" s="270" t="s">
        <v>1282</v>
      </c>
      <c r="D18" s="260" t="s">
        <v>438</v>
      </c>
      <c r="E18" s="261">
        <v>110</v>
      </c>
      <c r="F18" s="262">
        <v>23.9</v>
      </c>
      <c r="G18" s="263">
        <f>ROUND(E18*F18,2)</f>
        <v>2629</v>
      </c>
      <c r="H18" s="262">
        <v>0</v>
      </c>
      <c r="I18" s="263">
        <f>ROUND(E18*H18,2)</f>
        <v>0</v>
      </c>
      <c r="J18" s="262">
        <v>23.9</v>
      </c>
      <c r="K18" s="263">
        <f>ROUND(E18*J18,2)</f>
        <v>2629</v>
      </c>
      <c r="L18" s="263">
        <v>21</v>
      </c>
      <c r="M18" s="263">
        <f>G18*(1+L18/100)</f>
        <v>3181.0899999999997</v>
      </c>
      <c r="N18" s="263">
        <v>0</v>
      </c>
      <c r="O18" s="263">
        <f>ROUND(E18*N18,2)</f>
        <v>0</v>
      </c>
      <c r="P18" s="263">
        <v>0</v>
      </c>
      <c r="Q18" s="263">
        <f>ROUND(E18*P18,2)</f>
        <v>0</v>
      </c>
      <c r="R18" s="263" t="s">
        <v>191</v>
      </c>
      <c r="S18" s="263" t="s">
        <v>237</v>
      </c>
      <c r="T18" s="264" t="s">
        <v>282</v>
      </c>
      <c r="U18" s="222">
        <v>5.0959999999999998E-2</v>
      </c>
      <c r="V18" s="222">
        <f>ROUND(E18*U18,2)</f>
        <v>5.61</v>
      </c>
      <c r="W18" s="222"/>
      <c r="X18" s="222" t="s">
        <v>265</v>
      </c>
      <c r="Y18" s="213"/>
      <c r="Z18" s="213"/>
      <c r="AA18" s="213"/>
      <c r="AB18" s="213"/>
      <c r="AC18" s="213"/>
      <c r="AD18" s="213"/>
      <c r="AE18" s="213"/>
      <c r="AF18" s="213"/>
      <c r="AG18" s="213" t="s">
        <v>726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58">
        <v>11</v>
      </c>
      <c r="B19" s="259" t="s">
        <v>1283</v>
      </c>
      <c r="C19" s="270" t="s">
        <v>1284</v>
      </c>
      <c r="D19" s="260" t="s">
        <v>438</v>
      </c>
      <c r="E19" s="261">
        <v>15</v>
      </c>
      <c r="F19" s="262">
        <v>23.9</v>
      </c>
      <c r="G19" s="263">
        <f>ROUND(E19*F19,2)</f>
        <v>358.5</v>
      </c>
      <c r="H19" s="262">
        <v>0</v>
      </c>
      <c r="I19" s="263">
        <f>ROUND(E19*H19,2)</f>
        <v>0</v>
      </c>
      <c r="J19" s="262">
        <v>23.9</v>
      </c>
      <c r="K19" s="263">
        <f>ROUND(E19*J19,2)</f>
        <v>358.5</v>
      </c>
      <c r="L19" s="263">
        <v>21</v>
      </c>
      <c r="M19" s="263">
        <f>G19*(1+L19/100)</f>
        <v>433.78499999999997</v>
      </c>
      <c r="N19" s="263">
        <v>0</v>
      </c>
      <c r="O19" s="263">
        <f>ROUND(E19*N19,2)</f>
        <v>0</v>
      </c>
      <c r="P19" s="263">
        <v>0</v>
      </c>
      <c r="Q19" s="263">
        <f>ROUND(E19*P19,2)</f>
        <v>0</v>
      </c>
      <c r="R19" s="263" t="s">
        <v>191</v>
      </c>
      <c r="S19" s="263" t="s">
        <v>237</v>
      </c>
      <c r="T19" s="264" t="s">
        <v>282</v>
      </c>
      <c r="U19" s="222">
        <v>5.0959999999999998E-2</v>
      </c>
      <c r="V19" s="222">
        <f>ROUND(E19*U19,2)</f>
        <v>0.76</v>
      </c>
      <c r="W19" s="222"/>
      <c r="X19" s="222" t="s">
        <v>265</v>
      </c>
      <c r="Y19" s="213"/>
      <c r="Z19" s="213"/>
      <c r="AA19" s="213"/>
      <c r="AB19" s="213"/>
      <c r="AC19" s="213"/>
      <c r="AD19" s="213"/>
      <c r="AE19" s="213"/>
      <c r="AF19" s="213"/>
      <c r="AG19" s="213" t="s">
        <v>726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5">
      <c r="A20" s="258">
        <v>12</v>
      </c>
      <c r="B20" s="259" t="s">
        <v>1285</v>
      </c>
      <c r="C20" s="270" t="s">
        <v>1286</v>
      </c>
      <c r="D20" s="260" t="s">
        <v>438</v>
      </c>
      <c r="E20" s="261">
        <v>80</v>
      </c>
      <c r="F20" s="262">
        <v>27.2</v>
      </c>
      <c r="G20" s="263">
        <f>ROUND(E20*F20,2)</f>
        <v>2176</v>
      </c>
      <c r="H20" s="262">
        <v>0</v>
      </c>
      <c r="I20" s="263">
        <f>ROUND(E20*H20,2)</f>
        <v>0</v>
      </c>
      <c r="J20" s="262">
        <v>27.2</v>
      </c>
      <c r="K20" s="263">
        <f>ROUND(E20*J20,2)</f>
        <v>2176</v>
      </c>
      <c r="L20" s="263">
        <v>21</v>
      </c>
      <c r="M20" s="263">
        <f>G20*(1+L20/100)</f>
        <v>2632.96</v>
      </c>
      <c r="N20" s="263">
        <v>0</v>
      </c>
      <c r="O20" s="263">
        <f>ROUND(E20*N20,2)</f>
        <v>0</v>
      </c>
      <c r="P20" s="263">
        <v>0</v>
      </c>
      <c r="Q20" s="263">
        <f>ROUND(E20*P20,2)</f>
        <v>0</v>
      </c>
      <c r="R20" s="263" t="s">
        <v>191</v>
      </c>
      <c r="S20" s="263" t="s">
        <v>237</v>
      </c>
      <c r="T20" s="264" t="s">
        <v>282</v>
      </c>
      <c r="U20" s="222">
        <v>5.7939999999999998E-2</v>
      </c>
      <c r="V20" s="222">
        <f>ROUND(E20*U20,2)</f>
        <v>4.6399999999999997</v>
      </c>
      <c r="W20" s="222"/>
      <c r="X20" s="222" t="s">
        <v>265</v>
      </c>
      <c r="Y20" s="213"/>
      <c r="Z20" s="213"/>
      <c r="AA20" s="213"/>
      <c r="AB20" s="213"/>
      <c r="AC20" s="213"/>
      <c r="AD20" s="213"/>
      <c r="AE20" s="213"/>
      <c r="AF20" s="213"/>
      <c r="AG20" s="213" t="s">
        <v>726</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5">
      <c r="A21" s="233">
        <v>13</v>
      </c>
      <c r="B21" s="234" t="s">
        <v>1287</v>
      </c>
      <c r="C21" s="245" t="s">
        <v>1288</v>
      </c>
      <c r="D21" s="235" t="s">
        <v>740</v>
      </c>
      <c r="E21" s="236">
        <v>3</v>
      </c>
      <c r="F21" s="237">
        <v>470</v>
      </c>
      <c r="G21" s="238">
        <f>ROUND(E21*F21,2)</f>
        <v>1410</v>
      </c>
      <c r="H21" s="237">
        <v>0</v>
      </c>
      <c r="I21" s="238">
        <f>ROUND(E21*H21,2)</f>
        <v>0</v>
      </c>
      <c r="J21" s="237">
        <v>470</v>
      </c>
      <c r="K21" s="238">
        <f>ROUND(E21*J21,2)</f>
        <v>1410</v>
      </c>
      <c r="L21" s="238">
        <v>21</v>
      </c>
      <c r="M21" s="238">
        <f>G21*(1+L21/100)</f>
        <v>1706.1</v>
      </c>
      <c r="N21" s="238">
        <v>0</v>
      </c>
      <c r="O21" s="238">
        <f>ROUND(E21*N21,2)</f>
        <v>0</v>
      </c>
      <c r="P21" s="238">
        <v>0</v>
      </c>
      <c r="Q21" s="238">
        <f>ROUND(E21*P21,2)</f>
        <v>0</v>
      </c>
      <c r="R21" s="238" t="s">
        <v>741</v>
      </c>
      <c r="S21" s="238" t="s">
        <v>237</v>
      </c>
      <c r="T21" s="239" t="s">
        <v>282</v>
      </c>
      <c r="U21" s="222">
        <v>1</v>
      </c>
      <c r="V21" s="222">
        <f>ROUND(E21*U21,2)</f>
        <v>3</v>
      </c>
      <c r="W21" s="222"/>
      <c r="X21" s="222" t="s">
        <v>742</v>
      </c>
      <c r="Y21" s="213"/>
      <c r="Z21" s="213"/>
      <c r="AA21" s="213"/>
      <c r="AB21" s="213"/>
      <c r="AC21" s="213"/>
      <c r="AD21" s="213"/>
      <c r="AE21" s="213"/>
      <c r="AF21" s="213"/>
      <c r="AG21" s="213" t="s">
        <v>743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5">
      <c r="A22" s="220"/>
      <c r="B22" s="221"/>
      <c r="C22" s="246" t="s">
        <v>1289</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241</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58">
        <v>14</v>
      </c>
      <c r="B23" s="259" t="s">
        <v>1290</v>
      </c>
      <c r="C23" s="270" t="s">
        <v>1291</v>
      </c>
      <c r="D23" s="260" t="s">
        <v>740</v>
      </c>
      <c r="E23" s="261">
        <v>6</v>
      </c>
      <c r="F23" s="262">
        <v>470</v>
      </c>
      <c r="G23" s="263">
        <f>ROUND(E23*F23,2)</f>
        <v>2820</v>
      </c>
      <c r="H23" s="262">
        <v>0</v>
      </c>
      <c r="I23" s="263">
        <f>ROUND(E23*H23,2)</f>
        <v>0</v>
      </c>
      <c r="J23" s="262">
        <v>470</v>
      </c>
      <c r="K23" s="263">
        <f>ROUND(E23*J23,2)</f>
        <v>2820</v>
      </c>
      <c r="L23" s="263">
        <v>21</v>
      </c>
      <c r="M23" s="263">
        <f>G23*(1+L23/100)</f>
        <v>3412.2</v>
      </c>
      <c r="N23" s="263">
        <v>0</v>
      </c>
      <c r="O23" s="263">
        <f>ROUND(E23*N23,2)</f>
        <v>0</v>
      </c>
      <c r="P23" s="263">
        <v>0</v>
      </c>
      <c r="Q23" s="263">
        <f>ROUND(E23*P23,2)</f>
        <v>0</v>
      </c>
      <c r="R23" s="263" t="s">
        <v>741</v>
      </c>
      <c r="S23" s="263" t="s">
        <v>237</v>
      </c>
      <c r="T23" s="264" t="s">
        <v>282</v>
      </c>
      <c r="U23" s="222">
        <v>1</v>
      </c>
      <c r="V23" s="222">
        <f>ROUND(E23*U23,2)</f>
        <v>6</v>
      </c>
      <c r="W23" s="222"/>
      <c r="X23" s="222" t="s">
        <v>742</v>
      </c>
      <c r="Y23" s="213"/>
      <c r="Z23" s="213"/>
      <c r="AA23" s="213"/>
      <c r="AB23" s="213"/>
      <c r="AC23" s="213"/>
      <c r="AD23" s="213"/>
      <c r="AE23" s="213"/>
      <c r="AF23" s="213"/>
      <c r="AG23" s="213" t="s">
        <v>743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58">
        <v>15</v>
      </c>
      <c r="B24" s="259" t="s">
        <v>738</v>
      </c>
      <c r="C24" s="270" t="s">
        <v>739</v>
      </c>
      <c r="D24" s="260" t="s">
        <v>740</v>
      </c>
      <c r="E24" s="261">
        <v>18</v>
      </c>
      <c r="F24" s="262">
        <v>470</v>
      </c>
      <c r="G24" s="263">
        <f>ROUND(E24*F24,2)</f>
        <v>8460</v>
      </c>
      <c r="H24" s="262">
        <v>0</v>
      </c>
      <c r="I24" s="263">
        <f>ROUND(E24*H24,2)</f>
        <v>0</v>
      </c>
      <c r="J24" s="262">
        <v>470</v>
      </c>
      <c r="K24" s="263">
        <f>ROUND(E24*J24,2)</f>
        <v>8460</v>
      </c>
      <c r="L24" s="263">
        <v>21</v>
      </c>
      <c r="M24" s="263">
        <f>G24*(1+L24/100)</f>
        <v>10236.6</v>
      </c>
      <c r="N24" s="263">
        <v>0</v>
      </c>
      <c r="O24" s="263">
        <f>ROUND(E24*N24,2)</f>
        <v>0</v>
      </c>
      <c r="P24" s="263">
        <v>0</v>
      </c>
      <c r="Q24" s="263">
        <f>ROUND(E24*P24,2)</f>
        <v>0</v>
      </c>
      <c r="R24" s="263" t="s">
        <v>741</v>
      </c>
      <c r="S24" s="263" t="s">
        <v>237</v>
      </c>
      <c r="T24" s="264" t="s">
        <v>282</v>
      </c>
      <c r="U24" s="222">
        <v>1</v>
      </c>
      <c r="V24" s="222">
        <f>ROUND(E24*U24,2)</f>
        <v>18</v>
      </c>
      <c r="W24" s="222"/>
      <c r="X24" s="222" t="s">
        <v>742</v>
      </c>
      <c r="Y24" s="213"/>
      <c r="Z24" s="213"/>
      <c r="AA24" s="213"/>
      <c r="AB24" s="213"/>
      <c r="AC24" s="213"/>
      <c r="AD24" s="213"/>
      <c r="AE24" s="213"/>
      <c r="AF24" s="213"/>
      <c r="AG24" s="213" t="s">
        <v>743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40.799999999999997" outlineLevel="1" x14ac:dyDescent="0.25">
      <c r="A25" s="233">
        <v>16</v>
      </c>
      <c r="B25" s="234" t="s">
        <v>1292</v>
      </c>
      <c r="C25" s="245" t="s">
        <v>1293</v>
      </c>
      <c r="D25" s="235" t="s">
        <v>438</v>
      </c>
      <c r="E25" s="236">
        <v>36.75</v>
      </c>
      <c r="F25" s="237">
        <v>21.7</v>
      </c>
      <c r="G25" s="238">
        <f>ROUND(E25*F25,2)</f>
        <v>797.48</v>
      </c>
      <c r="H25" s="237">
        <v>21.7</v>
      </c>
      <c r="I25" s="238">
        <f>ROUND(E25*H25,2)</f>
        <v>797.48</v>
      </c>
      <c r="J25" s="237">
        <v>0</v>
      </c>
      <c r="K25" s="238">
        <f>ROUND(E25*J25,2)</f>
        <v>0</v>
      </c>
      <c r="L25" s="238">
        <v>21</v>
      </c>
      <c r="M25" s="238">
        <f>G25*(1+L25/100)</f>
        <v>964.95079999999996</v>
      </c>
      <c r="N25" s="238">
        <v>0</v>
      </c>
      <c r="O25" s="238">
        <f>ROUND(E25*N25,2)</f>
        <v>0</v>
      </c>
      <c r="P25" s="238">
        <v>0</v>
      </c>
      <c r="Q25" s="238">
        <f>ROUND(E25*P25,2)</f>
        <v>0</v>
      </c>
      <c r="R25" s="238" t="s">
        <v>407</v>
      </c>
      <c r="S25" s="238" t="s">
        <v>237</v>
      </c>
      <c r="T25" s="239" t="s">
        <v>282</v>
      </c>
      <c r="U25" s="222">
        <v>0</v>
      </c>
      <c r="V25" s="222">
        <f>ROUND(E25*U25,2)</f>
        <v>0</v>
      </c>
      <c r="W25" s="222"/>
      <c r="X25" s="222" t="s">
        <v>376</v>
      </c>
      <c r="Y25" s="213"/>
      <c r="Z25" s="213"/>
      <c r="AA25" s="213"/>
      <c r="AB25" s="213"/>
      <c r="AC25" s="213"/>
      <c r="AD25" s="213"/>
      <c r="AE25" s="213"/>
      <c r="AF25" s="213"/>
      <c r="AG25" s="213" t="s">
        <v>746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5">
      <c r="A26" s="220"/>
      <c r="B26" s="221"/>
      <c r="C26" s="246" t="s">
        <v>1294</v>
      </c>
      <c r="D26" s="240"/>
      <c r="E26" s="240"/>
      <c r="F26" s="240"/>
      <c r="G26" s="240"/>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241</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40.799999999999997" outlineLevel="1" x14ac:dyDescent="0.25">
      <c r="A27" s="233">
        <v>17</v>
      </c>
      <c r="B27" s="234" t="s">
        <v>1295</v>
      </c>
      <c r="C27" s="245" t="s">
        <v>1296</v>
      </c>
      <c r="D27" s="235" t="s">
        <v>438</v>
      </c>
      <c r="E27" s="236">
        <v>115.5</v>
      </c>
      <c r="F27" s="237">
        <v>37.700000000000003</v>
      </c>
      <c r="G27" s="238">
        <f>ROUND(E27*F27,2)</f>
        <v>4354.3500000000004</v>
      </c>
      <c r="H27" s="237">
        <v>37.700000000000003</v>
      </c>
      <c r="I27" s="238">
        <f>ROUND(E27*H27,2)</f>
        <v>4354.3500000000004</v>
      </c>
      <c r="J27" s="237">
        <v>0</v>
      </c>
      <c r="K27" s="238">
        <f>ROUND(E27*J27,2)</f>
        <v>0</v>
      </c>
      <c r="L27" s="238">
        <v>21</v>
      </c>
      <c r="M27" s="238">
        <f>G27*(1+L27/100)</f>
        <v>5268.7635</v>
      </c>
      <c r="N27" s="238">
        <v>0</v>
      </c>
      <c r="O27" s="238">
        <f>ROUND(E27*N27,2)</f>
        <v>0</v>
      </c>
      <c r="P27" s="238">
        <v>0</v>
      </c>
      <c r="Q27" s="238">
        <f>ROUND(E27*P27,2)</f>
        <v>0</v>
      </c>
      <c r="R27" s="238" t="s">
        <v>407</v>
      </c>
      <c r="S27" s="238" t="s">
        <v>237</v>
      </c>
      <c r="T27" s="239" t="s">
        <v>282</v>
      </c>
      <c r="U27" s="222">
        <v>0</v>
      </c>
      <c r="V27" s="222">
        <f>ROUND(E27*U27,2)</f>
        <v>0</v>
      </c>
      <c r="W27" s="222"/>
      <c r="X27" s="222" t="s">
        <v>376</v>
      </c>
      <c r="Y27" s="213"/>
      <c r="Z27" s="213"/>
      <c r="AA27" s="213"/>
      <c r="AB27" s="213"/>
      <c r="AC27" s="213"/>
      <c r="AD27" s="213"/>
      <c r="AE27" s="213"/>
      <c r="AF27" s="213"/>
      <c r="AG27" s="213" t="s">
        <v>746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5">
      <c r="A28" s="220"/>
      <c r="B28" s="221"/>
      <c r="C28" s="246" t="s">
        <v>1297</v>
      </c>
      <c r="D28" s="240"/>
      <c r="E28" s="240"/>
      <c r="F28" s="240"/>
      <c r="G28" s="240"/>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241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40.799999999999997" outlineLevel="1" x14ac:dyDescent="0.25">
      <c r="A29" s="233">
        <v>18</v>
      </c>
      <c r="B29" s="234" t="s">
        <v>1298</v>
      </c>
      <c r="C29" s="245" t="s">
        <v>1299</v>
      </c>
      <c r="D29" s="235" t="s">
        <v>438</v>
      </c>
      <c r="E29" s="236">
        <v>15.75</v>
      </c>
      <c r="F29" s="237">
        <v>35.200000000000003</v>
      </c>
      <c r="G29" s="238">
        <f>ROUND(E29*F29,2)</f>
        <v>554.4</v>
      </c>
      <c r="H29" s="237">
        <v>35.200000000000003</v>
      </c>
      <c r="I29" s="238">
        <f>ROUND(E29*H29,2)</f>
        <v>554.4</v>
      </c>
      <c r="J29" s="237">
        <v>0</v>
      </c>
      <c r="K29" s="238">
        <f>ROUND(E29*J29,2)</f>
        <v>0</v>
      </c>
      <c r="L29" s="238">
        <v>21</v>
      </c>
      <c r="M29" s="238">
        <f>G29*(1+L29/100)</f>
        <v>670.82399999999996</v>
      </c>
      <c r="N29" s="238">
        <v>0</v>
      </c>
      <c r="O29" s="238">
        <f>ROUND(E29*N29,2)</f>
        <v>0</v>
      </c>
      <c r="P29" s="238">
        <v>0</v>
      </c>
      <c r="Q29" s="238">
        <f>ROUND(E29*P29,2)</f>
        <v>0</v>
      </c>
      <c r="R29" s="238" t="s">
        <v>407</v>
      </c>
      <c r="S29" s="238" t="s">
        <v>237</v>
      </c>
      <c r="T29" s="239" t="s">
        <v>282</v>
      </c>
      <c r="U29" s="222">
        <v>0</v>
      </c>
      <c r="V29" s="222">
        <f>ROUND(E29*U29,2)</f>
        <v>0</v>
      </c>
      <c r="W29" s="222"/>
      <c r="X29" s="222" t="s">
        <v>376</v>
      </c>
      <c r="Y29" s="213"/>
      <c r="Z29" s="213"/>
      <c r="AA29" s="213"/>
      <c r="AB29" s="213"/>
      <c r="AC29" s="213"/>
      <c r="AD29" s="213"/>
      <c r="AE29" s="213"/>
      <c r="AF29" s="213"/>
      <c r="AG29" s="213" t="s">
        <v>746</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5">
      <c r="A30" s="220"/>
      <c r="B30" s="221"/>
      <c r="C30" s="246" t="s">
        <v>1300</v>
      </c>
      <c r="D30" s="240"/>
      <c r="E30" s="240"/>
      <c r="F30" s="240"/>
      <c r="G30" s="240"/>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241</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40.799999999999997" outlineLevel="1" x14ac:dyDescent="0.25">
      <c r="A31" s="233">
        <v>19</v>
      </c>
      <c r="B31" s="234" t="s">
        <v>1301</v>
      </c>
      <c r="C31" s="245" t="s">
        <v>1302</v>
      </c>
      <c r="D31" s="235" t="s">
        <v>438</v>
      </c>
      <c r="E31" s="236">
        <v>84</v>
      </c>
      <c r="F31" s="237">
        <v>84.2</v>
      </c>
      <c r="G31" s="238">
        <f>ROUND(E31*F31,2)</f>
        <v>7072.8</v>
      </c>
      <c r="H31" s="237">
        <v>84.2</v>
      </c>
      <c r="I31" s="238">
        <f>ROUND(E31*H31,2)</f>
        <v>7072.8</v>
      </c>
      <c r="J31" s="237">
        <v>0</v>
      </c>
      <c r="K31" s="238">
        <f>ROUND(E31*J31,2)</f>
        <v>0</v>
      </c>
      <c r="L31" s="238">
        <v>21</v>
      </c>
      <c r="M31" s="238">
        <f>G31*(1+L31/100)</f>
        <v>8558.0879999999997</v>
      </c>
      <c r="N31" s="238">
        <v>0</v>
      </c>
      <c r="O31" s="238">
        <f>ROUND(E31*N31,2)</f>
        <v>0</v>
      </c>
      <c r="P31" s="238">
        <v>0</v>
      </c>
      <c r="Q31" s="238">
        <f>ROUND(E31*P31,2)</f>
        <v>0</v>
      </c>
      <c r="R31" s="238" t="s">
        <v>407</v>
      </c>
      <c r="S31" s="238" t="s">
        <v>237</v>
      </c>
      <c r="T31" s="239" t="s">
        <v>282</v>
      </c>
      <c r="U31" s="222">
        <v>0</v>
      </c>
      <c r="V31" s="222">
        <f>ROUND(E31*U31,2)</f>
        <v>0</v>
      </c>
      <c r="W31" s="222"/>
      <c r="X31" s="222" t="s">
        <v>376</v>
      </c>
      <c r="Y31" s="213"/>
      <c r="Z31" s="213"/>
      <c r="AA31" s="213"/>
      <c r="AB31" s="213"/>
      <c r="AC31" s="213"/>
      <c r="AD31" s="213"/>
      <c r="AE31" s="213"/>
      <c r="AF31" s="213"/>
      <c r="AG31" s="213" t="s">
        <v>746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5">
      <c r="A32" s="220"/>
      <c r="B32" s="221"/>
      <c r="C32" s="246" t="s">
        <v>1303</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241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5">
      <c r="A33" s="233">
        <v>20</v>
      </c>
      <c r="B33" s="234" t="s">
        <v>1304</v>
      </c>
      <c r="C33" s="245" t="s">
        <v>1305</v>
      </c>
      <c r="D33" s="235" t="s">
        <v>685</v>
      </c>
      <c r="E33" s="236">
        <v>90.72</v>
      </c>
      <c r="F33" s="237">
        <v>34.200000000000003</v>
      </c>
      <c r="G33" s="238">
        <f>ROUND(E33*F33,2)</f>
        <v>3102.62</v>
      </c>
      <c r="H33" s="237">
        <v>34.200000000000003</v>
      </c>
      <c r="I33" s="238">
        <f>ROUND(E33*H33,2)</f>
        <v>3102.62</v>
      </c>
      <c r="J33" s="237">
        <v>0</v>
      </c>
      <c r="K33" s="238">
        <f>ROUND(E33*J33,2)</f>
        <v>0</v>
      </c>
      <c r="L33" s="238">
        <v>21</v>
      </c>
      <c r="M33" s="238">
        <f>G33*(1+L33/100)</f>
        <v>3754.1701999999996</v>
      </c>
      <c r="N33" s="238">
        <v>0</v>
      </c>
      <c r="O33" s="238">
        <f>ROUND(E33*N33,2)</f>
        <v>0</v>
      </c>
      <c r="P33" s="238">
        <v>0</v>
      </c>
      <c r="Q33" s="238">
        <f>ROUND(E33*P33,2)</f>
        <v>0</v>
      </c>
      <c r="R33" s="238" t="s">
        <v>407</v>
      </c>
      <c r="S33" s="238" t="s">
        <v>237</v>
      </c>
      <c r="T33" s="239" t="s">
        <v>282</v>
      </c>
      <c r="U33" s="222">
        <v>0</v>
      </c>
      <c r="V33" s="222">
        <f>ROUND(E33*U33,2)</f>
        <v>0</v>
      </c>
      <c r="W33" s="222"/>
      <c r="X33" s="222" t="s">
        <v>376</v>
      </c>
      <c r="Y33" s="213"/>
      <c r="Z33" s="213"/>
      <c r="AA33" s="213"/>
      <c r="AB33" s="213"/>
      <c r="AC33" s="213"/>
      <c r="AD33" s="213"/>
      <c r="AE33" s="213"/>
      <c r="AF33" s="213"/>
      <c r="AG33" s="213" t="s">
        <v>746</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5">
      <c r="A34" s="220"/>
      <c r="B34" s="221"/>
      <c r="C34" s="246" t="s">
        <v>1306</v>
      </c>
      <c r="D34" s="240"/>
      <c r="E34" s="240"/>
      <c r="F34" s="240"/>
      <c r="G34" s="240"/>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241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5">
      <c r="A35" s="233">
        <v>21</v>
      </c>
      <c r="B35" s="234" t="s">
        <v>261</v>
      </c>
      <c r="C35" s="245" t="s">
        <v>1307</v>
      </c>
      <c r="D35" s="235" t="s">
        <v>375</v>
      </c>
      <c r="E35" s="236">
        <v>1</v>
      </c>
      <c r="F35" s="237">
        <v>11800</v>
      </c>
      <c r="G35" s="238">
        <f>ROUND(E35*F35,2)</f>
        <v>11800</v>
      </c>
      <c r="H35" s="237">
        <v>11800</v>
      </c>
      <c r="I35" s="238">
        <f>ROUND(E35*H35,2)</f>
        <v>11800</v>
      </c>
      <c r="J35" s="237">
        <v>0</v>
      </c>
      <c r="K35" s="238">
        <f>ROUND(E35*J35,2)</f>
        <v>0</v>
      </c>
      <c r="L35" s="238">
        <v>21</v>
      </c>
      <c r="M35" s="238">
        <f>G35*(1+L35/100)</f>
        <v>14278</v>
      </c>
      <c r="N35" s="238">
        <v>0</v>
      </c>
      <c r="O35" s="238">
        <f>ROUND(E35*N35,2)</f>
        <v>0</v>
      </c>
      <c r="P35" s="238">
        <v>0</v>
      </c>
      <c r="Q35" s="238">
        <f>ROUND(E35*P35,2)</f>
        <v>0</v>
      </c>
      <c r="R35" s="238"/>
      <c r="S35" s="238" t="s">
        <v>264</v>
      </c>
      <c r="T35" s="239" t="s">
        <v>238</v>
      </c>
      <c r="U35" s="222">
        <v>0</v>
      </c>
      <c r="V35" s="222">
        <f>ROUND(E35*U35,2)</f>
        <v>0</v>
      </c>
      <c r="W35" s="222"/>
      <c r="X35" s="222" t="s">
        <v>376</v>
      </c>
      <c r="Y35" s="213"/>
      <c r="Z35" s="213"/>
      <c r="AA35" s="213"/>
      <c r="AB35" s="213"/>
      <c r="AC35" s="213"/>
      <c r="AD35" s="213"/>
      <c r="AE35" s="213"/>
      <c r="AF35" s="213"/>
      <c r="AG35" s="213" t="s">
        <v>746</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5">
      <c r="A36" s="220"/>
      <c r="B36" s="221"/>
      <c r="C36" s="246" t="s">
        <v>1308</v>
      </c>
      <c r="D36" s="240"/>
      <c r="E36" s="240"/>
      <c r="F36" s="240"/>
      <c r="G36" s="240"/>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241</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5">
      <c r="A37" s="258">
        <v>22</v>
      </c>
      <c r="B37" s="259" t="s">
        <v>782</v>
      </c>
      <c r="C37" s="270" t="s">
        <v>1309</v>
      </c>
      <c r="D37" s="260" t="s">
        <v>375</v>
      </c>
      <c r="E37" s="261">
        <v>4</v>
      </c>
      <c r="F37" s="262">
        <v>12650</v>
      </c>
      <c r="G37" s="263">
        <f>ROUND(E37*F37,2)</f>
        <v>50600</v>
      </c>
      <c r="H37" s="262">
        <v>12650</v>
      </c>
      <c r="I37" s="263">
        <f>ROUND(E37*H37,2)</f>
        <v>50600</v>
      </c>
      <c r="J37" s="262">
        <v>0</v>
      </c>
      <c r="K37" s="263">
        <f>ROUND(E37*J37,2)</f>
        <v>0</v>
      </c>
      <c r="L37" s="263">
        <v>21</v>
      </c>
      <c r="M37" s="263">
        <f>G37*(1+L37/100)</f>
        <v>61226</v>
      </c>
      <c r="N37" s="263">
        <v>0</v>
      </c>
      <c r="O37" s="263">
        <f>ROUND(E37*N37,2)</f>
        <v>0</v>
      </c>
      <c r="P37" s="263">
        <v>0</v>
      </c>
      <c r="Q37" s="263">
        <f>ROUND(E37*P37,2)</f>
        <v>0</v>
      </c>
      <c r="R37" s="263"/>
      <c r="S37" s="263" t="s">
        <v>264</v>
      </c>
      <c r="T37" s="264" t="s">
        <v>238</v>
      </c>
      <c r="U37" s="222">
        <v>0</v>
      </c>
      <c r="V37" s="222">
        <f>ROUND(E37*U37,2)</f>
        <v>0</v>
      </c>
      <c r="W37" s="222"/>
      <c r="X37" s="222" t="s">
        <v>376</v>
      </c>
      <c r="Y37" s="213"/>
      <c r="Z37" s="213"/>
      <c r="AA37" s="213"/>
      <c r="AB37" s="213"/>
      <c r="AC37" s="213"/>
      <c r="AD37" s="213"/>
      <c r="AE37" s="213"/>
      <c r="AF37" s="213"/>
      <c r="AG37" s="213" t="s">
        <v>746</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5">
      <c r="A38" s="258">
        <v>23</v>
      </c>
      <c r="B38" s="259" t="s">
        <v>785</v>
      </c>
      <c r="C38" s="270" t="s">
        <v>1310</v>
      </c>
      <c r="D38" s="260" t="s">
        <v>375</v>
      </c>
      <c r="E38" s="261">
        <v>4</v>
      </c>
      <c r="F38" s="262">
        <v>2160</v>
      </c>
      <c r="G38" s="263">
        <f>ROUND(E38*F38,2)</f>
        <v>8640</v>
      </c>
      <c r="H38" s="262">
        <v>2160</v>
      </c>
      <c r="I38" s="263">
        <f>ROUND(E38*H38,2)</f>
        <v>8640</v>
      </c>
      <c r="J38" s="262">
        <v>0</v>
      </c>
      <c r="K38" s="263">
        <f>ROUND(E38*J38,2)</f>
        <v>0</v>
      </c>
      <c r="L38" s="263">
        <v>21</v>
      </c>
      <c r="M38" s="263">
        <f>G38*(1+L38/100)</f>
        <v>10454.4</v>
      </c>
      <c r="N38" s="263">
        <v>0</v>
      </c>
      <c r="O38" s="263">
        <f>ROUND(E38*N38,2)</f>
        <v>0</v>
      </c>
      <c r="P38" s="263">
        <v>0</v>
      </c>
      <c r="Q38" s="263">
        <f>ROUND(E38*P38,2)</f>
        <v>0</v>
      </c>
      <c r="R38" s="263"/>
      <c r="S38" s="263" t="s">
        <v>264</v>
      </c>
      <c r="T38" s="264" t="s">
        <v>238</v>
      </c>
      <c r="U38" s="222">
        <v>0</v>
      </c>
      <c r="V38" s="222">
        <f>ROUND(E38*U38,2)</f>
        <v>0</v>
      </c>
      <c r="W38" s="222"/>
      <c r="X38" s="222" t="s">
        <v>376</v>
      </c>
      <c r="Y38" s="213"/>
      <c r="Z38" s="213"/>
      <c r="AA38" s="213"/>
      <c r="AB38" s="213"/>
      <c r="AC38" s="213"/>
      <c r="AD38" s="213"/>
      <c r="AE38" s="213"/>
      <c r="AF38" s="213"/>
      <c r="AG38" s="213" t="s">
        <v>746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5">
      <c r="A39" s="258">
        <v>24</v>
      </c>
      <c r="B39" s="259" t="s">
        <v>787</v>
      </c>
      <c r="C39" s="270" t="s">
        <v>1311</v>
      </c>
      <c r="D39" s="260" t="s">
        <v>375</v>
      </c>
      <c r="E39" s="261">
        <v>4</v>
      </c>
      <c r="F39" s="262">
        <v>8800</v>
      </c>
      <c r="G39" s="263">
        <f>ROUND(E39*F39,2)</f>
        <v>35200</v>
      </c>
      <c r="H39" s="262">
        <v>8800</v>
      </c>
      <c r="I39" s="263">
        <f>ROUND(E39*H39,2)</f>
        <v>35200</v>
      </c>
      <c r="J39" s="262">
        <v>0</v>
      </c>
      <c r="K39" s="263">
        <f>ROUND(E39*J39,2)</f>
        <v>0</v>
      </c>
      <c r="L39" s="263">
        <v>21</v>
      </c>
      <c r="M39" s="263">
        <f>G39*(1+L39/100)</f>
        <v>42592</v>
      </c>
      <c r="N39" s="263">
        <v>0</v>
      </c>
      <c r="O39" s="263">
        <f>ROUND(E39*N39,2)</f>
        <v>0</v>
      </c>
      <c r="P39" s="263">
        <v>0</v>
      </c>
      <c r="Q39" s="263">
        <f>ROUND(E39*P39,2)</f>
        <v>0</v>
      </c>
      <c r="R39" s="263"/>
      <c r="S39" s="263" t="s">
        <v>264</v>
      </c>
      <c r="T39" s="264" t="s">
        <v>238</v>
      </c>
      <c r="U39" s="222">
        <v>0</v>
      </c>
      <c r="V39" s="222">
        <f>ROUND(E39*U39,2)</f>
        <v>0</v>
      </c>
      <c r="W39" s="222"/>
      <c r="X39" s="222" t="s">
        <v>376</v>
      </c>
      <c r="Y39" s="213"/>
      <c r="Z39" s="213"/>
      <c r="AA39" s="213"/>
      <c r="AB39" s="213"/>
      <c r="AC39" s="213"/>
      <c r="AD39" s="213"/>
      <c r="AE39" s="213"/>
      <c r="AF39" s="213"/>
      <c r="AG39" s="213" t="s">
        <v>746</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5">
      <c r="A40" s="258">
        <v>25</v>
      </c>
      <c r="B40" s="259" t="s">
        <v>1312</v>
      </c>
      <c r="C40" s="270" t="s">
        <v>1313</v>
      </c>
      <c r="D40" s="260" t="s">
        <v>1314</v>
      </c>
      <c r="E40" s="261">
        <v>4</v>
      </c>
      <c r="F40" s="262">
        <v>677</v>
      </c>
      <c r="G40" s="263">
        <f>ROUND(E40*F40,2)</f>
        <v>2708</v>
      </c>
      <c r="H40" s="262">
        <v>0</v>
      </c>
      <c r="I40" s="263">
        <f>ROUND(E40*H40,2)</f>
        <v>0</v>
      </c>
      <c r="J40" s="262">
        <v>677</v>
      </c>
      <c r="K40" s="263">
        <f>ROUND(E40*J40,2)</f>
        <v>2708</v>
      </c>
      <c r="L40" s="263">
        <v>21</v>
      </c>
      <c r="M40" s="263">
        <f>G40*(1+L40/100)</f>
        <v>3276.68</v>
      </c>
      <c r="N40" s="263">
        <v>0</v>
      </c>
      <c r="O40" s="263">
        <f>ROUND(E40*N40,2)</f>
        <v>0</v>
      </c>
      <c r="P40" s="263">
        <v>0</v>
      </c>
      <c r="Q40" s="263">
        <f>ROUND(E40*P40,2)</f>
        <v>0</v>
      </c>
      <c r="R40" s="263" t="s">
        <v>1315</v>
      </c>
      <c r="S40" s="263" t="s">
        <v>237</v>
      </c>
      <c r="T40" s="264" t="s">
        <v>282</v>
      </c>
      <c r="U40" s="222">
        <v>0</v>
      </c>
      <c r="V40" s="222">
        <f>ROUND(E40*U40,2)</f>
        <v>0</v>
      </c>
      <c r="W40" s="222"/>
      <c r="X40" s="222" t="s">
        <v>1316</v>
      </c>
      <c r="Y40" s="213"/>
      <c r="Z40" s="213"/>
      <c r="AA40" s="213"/>
      <c r="AB40" s="213"/>
      <c r="AC40" s="213"/>
      <c r="AD40" s="213"/>
      <c r="AE40" s="213"/>
      <c r="AF40" s="213"/>
      <c r="AG40" s="213" t="s">
        <v>1317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5">
      <c r="A41" s="258">
        <v>26</v>
      </c>
      <c r="B41" s="259" t="s">
        <v>1318</v>
      </c>
      <c r="C41" s="270" t="s">
        <v>1319</v>
      </c>
      <c r="D41" s="260" t="s">
        <v>1314</v>
      </c>
      <c r="E41" s="261">
        <v>4</v>
      </c>
      <c r="F41" s="262">
        <v>543</v>
      </c>
      <c r="G41" s="263">
        <f>ROUND(E41*F41,2)</f>
        <v>2172</v>
      </c>
      <c r="H41" s="262">
        <v>0</v>
      </c>
      <c r="I41" s="263">
        <f>ROUND(E41*H41,2)</f>
        <v>0</v>
      </c>
      <c r="J41" s="262">
        <v>543</v>
      </c>
      <c r="K41" s="263">
        <f>ROUND(E41*J41,2)</f>
        <v>2172</v>
      </c>
      <c r="L41" s="263">
        <v>21</v>
      </c>
      <c r="M41" s="263">
        <f>G41*(1+L41/100)</f>
        <v>2628.12</v>
      </c>
      <c r="N41" s="263">
        <v>0</v>
      </c>
      <c r="O41" s="263">
        <f>ROUND(E41*N41,2)</f>
        <v>0</v>
      </c>
      <c r="P41" s="263">
        <v>0</v>
      </c>
      <c r="Q41" s="263">
        <f>ROUND(E41*P41,2)</f>
        <v>0</v>
      </c>
      <c r="R41" s="263" t="s">
        <v>1315</v>
      </c>
      <c r="S41" s="263" t="s">
        <v>237</v>
      </c>
      <c r="T41" s="264" t="s">
        <v>282</v>
      </c>
      <c r="U41" s="222">
        <v>0</v>
      </c>
      <c r="V41" s="222">
        <f>ROUND(E41*U41,2)</f>
        <v>0</v>
      </c>
      <c r="W41" s="222"/>
      <c r="X41" s="222" t="s">
        <v>1316</v>
      </c>
      <c r="Y41" s="213"/>
      <c r="Z41" s="213"/>
      <c r="AA41" s="213"/>
      <c r="AB41" s="213"/>
      <c r="AC41" s="213"/>
      <c r="AD41" s="213"/>
      <c r="AE41" s="213"/>
      <c r="AF41" s="213"/>
      <c r="AG41" s="213" t="s">
        <v>1317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x14ac:dyDescent="0.25">
      <c r="A42" s="227" t="s">
        <v>232</v>
      </c>
      <c r="B42" s="228" t="s">
        <v>197</v>
      </c>
      <c r="C42" s="244" t="s">
        <v>198</v>
      </c>
      <c r="D42" s="229"/>
      <c r="E42" s="230"/>
      <c r="F42" s="231"/>
      <c r="G42" s="231">
        <f>SUMIF(AG43:AG51,"&lt;&gt;NOR",G43:G51)</f>
        <v>76334.450000000012</v>
      </c>
      <c r="H42" s="231"/>
      <c r="I42" s="231">
        <f>SUM(I43:I51)</f>
        <v>14051.99</v>
      </c>
      <c r="J42" s="231"/>
      <c r="K42" s="231">
        <f>SUM(K43:K51)</f>
        <v>62282.46</v>
      </c>
      <c r="L42" s="231"/>
      <c r="M42" s="231">
        <f>SUM(M43:M51)</f>
        <v>92364.684499999988</v>
      </c>
      <c r="N42" s="231"/>
      <c r="O42" s="231">
        <f>SUM(O43:O51)</f>
        <v>0</v>
      </c>
      <c r="P42" s="231"/>
      <c r="Q42" s="231">
        <f>SUM(Q43:Q51)</f>
        <v>0</v>
      </c>
      <c r="R42" s="231"/>
      <c r="S42" s="231"/>
      <c r="T42" s="232"/>
      <c r="U42" s="226"/>
      <c r="V42" s="226">
        <f>SUM(V43:V51)</f>
        <v>78.709999999999994</v>
      </c>
      <c r="W42" s="226"/>
      <c r="X42" s="226"/>
      <c r="AG42" t="s">
        <v>233</v>
      </c>
    </row>
    <row r="43" spans="1:60" outlineLevel="1" x14ac:dyDescent="0.25">
      <c r="A43" s="258">
        <v>27</v>
      </c>
      <c r="B43" s="259" t="s">
        <v>1320</v>
      </c>
      <c r="C43" s="270" t="s">
        <v>1321</v>
      </c>
      <c r="D43" s="260" t="s">
        <v>280</v>
      </c>
      <c r="E43" s="261">
        <v>4.8</v>
      </c>
      <c r="F43" s="262">
        <v>1591</v>
      </c>
      <c r="G43" s="263">
        <f>ROUND(E43*F43,2)</f>
        <v>7636.8</v>
      </c>
      <c r="H43" s="262">
        <v>0</v>
      </c>
      <c r="I43" s="263">
        <f>ROUND(E43*H43,2)</f>
        <v>0</v>
      </c>
      <c r="J43" s="262">
        <v>1591</v>
      </c>
      <c r="K43" s="263">
        <f>ROUND(E43*J43,2)</f>
        <v>7636.8</v>
      </c>
      <c r="L43" s="263">
        <v>21</v>
      </c>
      <c r="M43" s="263">
        <f>G43*(1+L43/100)</f>
        <v>9240.5280000000002</v>
      </c>
      <c r="N43" s="263">
        <v>0</v>
      </c>
      <c r="O43" s="263">
        <f>ROUND(E43*N43,2)</f>
        <v>0</v>
      </c>
      <c r="P43" s="263">
        <v>0</v>
      </c>
      <c r="Q43" s="263">
        <f>ROUND(E43*P43,2)</f>
        <v>0</v>
      </c>
      <c r="R43" s="263"/>
      <c r="S43" s="263" t="s">
        <v>237</v>
      </c>
      <c r="T43" s="264" t="s">
        <v>282</v>
      </c>
      <c r="U43" s="222">
        <v>4.54</v>
      </c>
      <c r="V43" s="222">
        <f>ROUND(E43*U43,2)</f>
        <v>21.79</v>
      </c>
      <c r="W43" s="222"/>
      <c r="X43" s="222" t="s">
        <v>265</v>
      </c>
      <c r="Y43" s="213"/>
      <c r="Z43" s="213"/>
      <c r="AA43" s="213"/>
      <c r="AB43" s="213"/>
      <c r="AC43" s="213"/>
      <c r="AD43" s="213"/>
      <c r="AE43" s="213"/>
      <c r="AF43" s="213"/>
      <c r="AG43" s="213" t="s">
        <v>726</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5">
      <c r="A44" s="258">
        <v>28</v>
      </c>
      <c r="B44" s="259" t="s">
        <v>1322</v>
      </c>
      <c r="C44" s="270" t="s">
        <v>1323</v>
      </c>
      <c r="D44" s="260" t="s">
        <v>280</v>
      </c>
      <c r="E44" s="261">
        <v>1</v>
      </c>
      <c r="F44" s="262">
        <v>3840</v>
      </c>
      <c r="G44" s="263">
        <f>ROUND(E44*F44,2)</f>
        <v>3840</v>
      </c>
      <c r="H44" s="262">
        <v>2266.11</v>
      </c>
      <c r="I44" s="263">
        <f>ROUND(E44*H44,2)</f>
        <v>2266.11</v>
      </c>
      <c r="J44" s="262">
        <v>1573.89</v>
      </c>
      <c r="K44" s="263">
        <f>ROUND(E44*J44,2)</f>
        <v>1573.89</v>
      </c>
      <c r="L44" s="263">
        <v>21</v>
      </c>
      <c r="M44" s="263">
        <f>G44*(1+L44/100)</f>
        <v>4646.3999999999996</v>
      </c>
      <c r="N44" s="263">
        <v>0</v>
      </c>
      <c r="O44" s="263">
        <f>ROUND(E44*N44,2)</f>
        <v>0</v>
      </c>
      <c r="P44" s="263">
        <v>0</v>
      </c>
      <c r="Q44" s="263">
        <f>ROUND(E44*P44,2)</f>
        <v>0</v>
      </c>
      <c r="R44" s="263"/>
      <c r="S44" s="263" t="s">
        <v>237</v>
      </c>
      <c r="T44" s="264" t="s">
        <v>282</v>
      </c>
      <c r="U44" s="222">
        <v>3.9</v>
      </c>
      <c r="V44" s="222">
        <f>ROUND(E44*U44,2)</f>
        <v>3.9</v>
      </c>
      <c r="W44" s="222"/>
      <c r="X44" s="222" t="s">
        <v>265</v>
      </c>
      <c r="Y44" s="213"/>
      <c r="Z44" s="213"/>
      <c r="AA44" s="213"/>
      <c r="AB44" s="213"/>
      <c r="AC44" s="213"/>
      <c r="AD44" s="213"/>
      <c r="AE44" s="213"/>
      <c r="AF44" s="213"/>
      <c r="AG44" s="213" t="s">
        <v>726</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5">
      <c r="A45" s="258">
        <v>29</v>
      </c>
      <c r="B45" s="259" t="s">
        <v>1324</v>
      </c>
      <c r="C45" s="270" t="s">
        <v>1325</v>
      </c>
      <c r="D45" s="260" t="s">
        <v>375</v>
      </c>
      <c r="E45" s="261">
        <v>4</v>
      </c>
      <c r="F45" s="262">
        <v>4055</v>
      </c>
      <c r="G45" s="263">
        <f>ROUND(E45*F45,2)</f>
        <v>16220</v>
      </c>
      <c r="H45" s="262">
        <v>2777.72</v>
      </c>
      <c r="I45" s="263">
        <f>ROUND(E45*H45,2)</f>
        <v>11110.88</v>
      </c>
      <c r="J45" s="262">
        <v>1277.28</v>
      </c>
      <c r="K45" s="263">
        <f>ROUND(E45*J45,2)</f>
        <v>5109.12</v>
      </c>
      <c r="L45" s="263">
        <v>21</v>
      </c>
      <c r="M45" s="263">
        <f>G45*(1+L45/100)</f>
        <v>19626.2</v>
      </c>
      <c r="N45" s="263">
        <v>0</v>
      </c>
      <c r="O45" s="263">
        <f>ROUND(E45*N45,2)</f>
        <v>0</v>
      </c>
      <c r="P45" s="263">
        <v>0</v>
      </c>
      <c r="Q45" s="263">
        <f>ROUND(E45*P45,2)</f>
        <v>0</v>
      </c>
      <c r="R45" s="263"/>
      <c r="S45" s="263" t="s">
        <v>237</v>
      </c>
      <c r="T45" s="264" t="s">
        <v>282</v>
      </c>
      <c r="U45" s="222">
        <v>3.1379999999999999</v>
      </c>
      <c r="V45" s="222">
        <f>ROUND(E45*U45,2)</f>
        <v>12.55</v>
      </c>
      <c r="W45" s="222"/>
      <c r="X45" s="222" t="s">
        <v>265</v>
      </c>
      <c r="Y45" s="213"/>
      <c r="Z45" s="213"/>
      <c r="AA45" s="213"/>
      <c r="AB45" s="213"/>
      <c r="AC45" s="213"/>
      <c r="AD45" s="213"/>
      <c r="AE45" s="213"/>
      <c r="AF45" s="213"/>
      <c r="AG45" s="213" t="s">
        <v>726</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5">
      <c r="A46" s="258">
        <v>30</v>
      </c>
      <c r="B46" s="259" t="s">
        <v>1326</v>
      </c>
      <c r="C46" s="270" t="s">
        <v>1327</v>
      </c>
      <c r="D46" s="260" t="s">
        <v>438</v>
      </c>
      <c r="E46" s="261">
        <v>125</v>
      </c>
      <c r="F46" s="262">
        <v>174.5</v>
      </c>
      <c r="G46" s="263">
        <f>ROUND(E46*F46,2)</f>
        <v>21812.5</v>
      </c>
      <c r="H46" s="262">
        <v>0</v>
      </c>
      <c r="I46" s="263">
        <f>ROUND(E46*H46,2)</f>
        <v>0</v>
      </c>
      <c r="J46" s="262">
        <v>174.5</v>
      </c>
      <c r="K46" s="263">
        <f>ROUND(E46*J46,2)</f>
        <v>21812.5</v>
      </c>
      <c r="L46" s="263">
        <v>21</v>
      </c>
      <c r="M46" s="263">
        <f>G46*(1+L46/100)</f>
        <v>26393.125</v>
      </c>
      <c r="N46" s="263">
        <v>0</v>
      </c>
      <c r="O46" s="263">
        <f>ROUND(E46*N46,2)</f>
        <v>0</v>
      </c>
      <c r="P46" s="263">
        <v>0</v>
      </c>
      <c r="Q46" s="263">
        <f>ROUND(E46*P46,2)</f>
        <v>0</v>
      </c>
      <c r="R46" s="263"/>
      <c r="S46" s="263" t="s">
        <v>237</v>
      </c>
      <c r="T46" s="264" t="s">
        <v>282</v>
      </c>
      <c r="U46" s="222">
        <v>0.13552</v>
      </c>
      <c r="V46" s="222">
        <f>ROUND(E46*U46,2)</f>
        <v>16.940000000000001</v>
      </c>
      <c r="W46" s="222"/>
      <c r="X46" s="222" t="s">
        <v>265</v>
      </c>
      <c r="Y46" s="213"/>
      <c r="Z46" s="213"/>
      <c r="AA46" s="213"/>
      <c r="AB46" s="213"/>
      <c r="AC46" s="213"/>
      <c r="AD46" s="213"/>
      <c r="AE46" s="213"/>
      <c r="AF46" s="213"/>
      <c r="AG46" s="213" t="s">
        <v>726</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5">
      <c r="A47" s="258">
        <v>31</v>
      </c>
      <c r="B47" s="259" t="s">
        <v>1328</v>
      </c>
      <c r="C47" s="270" t="s">
        <v>1329</v>
      </c>
      <c r="D47" s="260" t="s">
        <v>438</v>
      </c>
      <c r="E47" s="261">
        <v>125</v>
      </c>
      <c r="F47" s="262">
        <v>15.8</v>
      </c>
      <c r="G47" s="263">
        <f>ROUND(E47*F47,2)</f>
        <v>1975</v>
      </c>
      <c r="H47" s="262">
        <v>5.4</v>
      </c>
      <c r="I47" s="263">
        <f>ROUND(E47*H47,2)</f>
        <v>675</v>
      </c>
      <c r="J47" s="262">
        <v>10.4</v>
      </c>
      <c r="K47" s="263">
        <f>ROUND(E47*J47,2)</f>
        <v>1300</v>
      </c>
      <c r="L47" s="263">
        <v>21</v>
      </c>
      <c r="M47" s="263">
        <f>G47*(1+L47/100)</f>
        <v>2389.75</v>
      </c>
      <c r="N47" s="263">
        <v>0</v>
      </c>
      <c r="O47" s="263">
        <f>ROUND(E47*N47,2)</f>
        <v>0</v>
      </c>
      <c r="P47" s="263">
        <v>0</v>
      </c>
      <c r="Q47" s="263">
        <f>ROUND(E47*P47,2)</f>
        <v>0</v>
      </c>
      <c r="R47" s="263"/>
      <c r="S47" s="263" t="s">
        <v>237</v>
      </c>
      <c r="T47" s="264" t="s">
        <v>282</v>
      </c>
      <c r="U47" s="222">
        <v>2.5999999999999999E-2</v>
      </c>
      <c r="V47" s="222">
        <f>ROUND(E47*U47,2)</f>
        <v>3.25</v>
      </c>
      <c r="W47" s="222"/>
      <c r="X47" s="222" t="s">
        <v>265</v>
      </c>
      <c r="Y47" s="213"/>
      <c r="Z47" s="213"/>
      <c r="AA47" s="213"/>
      <c r="AB47" s="213"/>
      <c r="AC47" s="213"/>
      <c r="AD47" s="213"/>
      <c r="AE47" s="213"/>
      <c r="AF47" s="213"/>
      <c r="AG47" s="213" t="s">
        <v>726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5">
      <c r="A48" s="258">
        <v>32</v>
      </c>
      <c r="B48" s="259" t="s">
        <v>1330</v>
      </c>
      <c r="C48" s="270" t="s">
        <v>1331</v>
      </c>
      <c r="D48" s="260" t="s">
        <v>438</v>
      </c>
      <c r="E48" s="261">
        <v>125</v>
      </c>
      <c r="F48" s="262">
        <v>55.9</v>
      </c>
      <c r="G48" s="263">
        <f>ROUND(E48*F48,2)</f>
        <v>6987.5</v>
      </c>
      <c r="H48" s="262">
        <v>0</v>
      </c>
      <c r="I48" s="263">
        <f>ROUND(E48*H48,2)</f>
        <v>0</v>
      </c>
      <c r="J48" s="262">
        <v>55.9</v>
      </c>
      <c r="K48" s="263">
        <f>ROUND(E48*J48,2)</f>
        <v>6987.5</v>
      </c>
      <c r="L48" s="263">
        <v>21</v>
      </c>
      <c r="M48" s="263">
        <f>G48*(1+L48/100)</f>
        <v>8454.875</v>
      </c>
      <c r="N48" s="263">
        <v>0</v>
      </c>
      <c r="O48" s="263">
        <f>ROUND(E48*N48,2)</f>
        <v>0</v>
      </c>
      <c r="P48" s="263">
        <v>0</v>
      </c>
      <c r="Q48" s="263">
        <f>ROUND(E48*P48,2)</f>
        <v>0</v>
      </c>
      <c r="R48" s="263"/>
      <c r="S48" s="263" t="s">
        <v>237</v>
      </c>
      <c r="T48" s="264" t="s">
        <v>282</v>
      </c>
      <c r="U48" s="222">
        <v>0.16200000000000001</v>
      </c>
      <c r="V48" s="222">
        <f>ROUND(E48*U48,2)</f>
        <v>20.25</v>
      </c>
      <c r="W48" s="222"/>
      <c r="X48" s="222" t="s">
        <v>265</v>
      </c>
      <c r="Y48" s="213"/>
      <c r="Z48" s="213"/>
      <c r="AA48" s="213"/>
      <c r="AB48" s="213"/>
      <c r="AC48" s="213"/>
      <c r="AD48" s="213"/>
      <c r="AE48" s="213"/>
      <c r="AF48" s="213"/>
      <c r="AG48" s="213" t="s">
        <v>726</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5">
      <c r="A49" s="258">
        <v>33</v>
      </c>
      <c r="B49" s="259" t="s">
        <v>1332</v>
      </c>
      <c r="C49" s="270" t="s">
        <v>1333</v>
      </c>
      <c r="D49" s="260" t="s">
        <v>263</v>
      </c>
      <c r="E49" s="261">
        <v>1</v>
      </c>
      <c r="F49" s="262">
        <v>4.8499999999999996</v>
      </c>
      <c r="G49" s="263">
        <f>ROUND(E49*F49,2)</f>
        <v>4.8499999999999996</v>
      </c>
      <c r="H49" s="262">
        <v>0</v>
      </c>
      <c r="I49" s="263">
        <f>ROUND(E49*H49,2)</f>
        <v>0</v>
      </c>
      <c r="J49" s="262">
        <v>4.8499999999999996</v>
      </c>
      <c r="K49" s="263">
        <f>ROUND(E49*J49,2)</f>
        <v>4.8499999999999996</v>
      </c>
      <c r="L49" s="263">
        <v>21</v>
      </c>
      <c r="M49" s="263">
        <f>G49*(1+L49/100)</f>
        <v>5.8684999999999992</v>
      </c>
      <c r="N49" s="263">
        <v>0</v>
      </c>
      <c r="O49" s="263">
        <f>ROUND(E49*N49,2)</f>
        <v>0</v>
      </c>
      <c r="P49" s="263">
        <v>0</v>
      </c>
      <c r="Q49" s="263">
        <f>ROUND(E49*P49,2)</f>
        <v>0</v>
      </c>
      <c r="R49" s="263"/>
      <c r="S49" s="263" t="s">
        <v>237</v>
      </c>
      <c r="T49" s="264" t="s">
        <v>282</v>
      </c>
      <c r="U49" s="222">
        <v>0.01</v>
      </c>
      <c r="V49" s="222">
        <f>ROUND(E49*U49,2)</f>
        <v>0.01</v>
      </c>
      <c r="W49" s="222"/>
      <c r="X49" s="222" t="s">
        <v>265</v>
      </c>
      <c r="Y49" s="213"/>
      <c r="Z49" s="213"/>
      <c r="AA49" s="213"/>
      <c r="AB49" s="213"/>
      <c r="AC49" s="213"/>
      <c r="AD49" s="213"/>
      <c r="AE49" s="213"/>
      <c r="AF49" s="213"/>
      <c r="AG49" s="213" t="s">
        <v>726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5">
      <c r="A50" s="258">
        <v>34</v>
      </c>
      <c r="B50" s="259" t="s">
        <v>1334</v>
      </c>
      <c r="C50" s="270" t="s">
        <v>1335</v>
      </c>
      <c r="D50" s="260" t="s">
        <v>263</v>
      </c>
      <c r="E50" s="261">
        <v>1</v>
      </c>
      <c r="F50" s="262">
        <v>7.8</v>
      </c>
      <c r="G50" s="263">
        <f>ROUND(E50*F50,2)</f>
        <v>7.8</v>
      </c>
      <c r="H50" s="262">
        <v>0</v>
      </c>
      <c r="I50" s="263">
        <f>ROUND(E50*H50,2)</f>
        <v>0</v>
      </c>
      <c r="J50" s="262">
        <v>7.8</v>
      </c>
      <c r="K50" s="263">
        <f>ROUND(E50*J50,2)</f>
        <v>7.8</v>
      </c>
      <c r="L50" s="263">
        <v>21</v>
      </c>
      <c r="M50" s="263">
        <f>G50*(1+L50/100)</f>
        <v>9.4379999999999988</v>
      </c>
      <c r="N50" s="263">
        <v>0</v>
      </c>
      <c r="O50" s="263">
        <f>ROUND(E50*N50,2)</f>
        <v>0</v>
      </c>
      <c r="P50" s="263">
        <v>0</v>
      </c>
      <c r="Q50" s="263">
        <f>ROUND(E50*P50,2)</f>
        <v>0</v>
      </c>
      <c r="R50" s="263"/>
      <c r="S50" s="263" t="s">
        <v>237</v>
      </c>
      <c r="T50" s="264" t="s">
        <v>282</v>
      </c>
      <c r="U50" s="222">
        <v>1.6E-2</v>
      </c>
      <c r="V50" s="222">
        <f>ROUND(E50*U50,2)</f>
        <v>0.02</v>
      </c>
      <c r="W50" s="222"/>
      <c r="X50" s="222" t="s">
        <v>265</v>
      </c>
      <c r="Y50" s="213"/>
      <c r="Z50" s="213"/>
      <c r="AA50" s="213"/>
      <c r="AB50" s="213"/>
      <c r="AC50" s="213"/>
      <c r="AD50" s="213"/>
      <c r="AE50" s="213"/>
      <c r="AF50" s="213"/>
      <c r="AG50" s="213" t="s">
        <v>726</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5">
      <c r="A51" s="233">
        <v>35</v>
      </c>
      <c r="B51" s="234" t="s">
        <v>798</v>
      </c>
      <c r="C51" s="245" t="s">
        <v>1336</v>
      </c>
      <c r="D51" s="235" t="s">
        <v>438</v>
      </c>
      <c r="E51" s="236">
        <v>210</v>
      </c>
      <c r="F51" s="237">
        <v>85</v>
      </c>
      <c r="G51" s="238">
        <f>ROUND(E51*F51,2)</f>
        <v>17850</v>
      </c>
      <c r="H51" s="237">
        <v>0</v>
      </c>
      <c r="I51" s="238">
        <f>ROUND(E51*H51,2)</f>
        <v>0</v>
      </c>
      <c r="J51" s="237">
        <v>85</v>
      </c>
      <c r="K51" s="238">
        <f>ROUND(E51*J51,2)</f>
        <v>17850</v>
      </c>
      <c r="L51" s="238">
        <v>21</v>
      </c>
      <c r="M51" s="238">
        <f>G51*(1+L51/100)</f>
        <v>21598.5</v>
      </c>
      <c r="N51" s="238">
        <v>0</v>
      </c>
      <c r="O51" s="238">
        <f>ROUND(E51*N51,2)</f>
        <v>0</v>
      </c>
      <c r="P51" s="238">
        <v>0</v>
      </c>
      <c r="Q51" s="238">
        <f>ROUND(E51*P51,2)</f>
        <v>0</v>
      </c>
      <c r="R51" s="238"/>
      <c r="S51" s="238" t="s">
        <v>264</v>
      </c>
      <c r="T51" s="239" t="s">
        <v>238</v>
      </c>
      <c r="U51" s="222">
        <v>0</v>
      </c>
      <c r="V51" s="222">
        <f>ROUND(E51*U51,2)</f>
        <v>0</v>
      </c>
      <c r="W51" s="222"/>
      <c r="X51" s="222" t="s">
        <v>265</v>
      </c>
      <c r="Y51" s="213"/>
      <c r="Z51" s="213"/>
      <c r="AA51" s="213"/>
      <c r="AB51" s="213"/>
      <c r="AC51" s="213"/>
      <c r="AD51" s="213"/>
      <c r="AE51" s="213"/>
      <c r="AF51" s="213"/>
      <c r="AG51" s="213" t="s">
        <v>726</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x14ac:dyDescent="0.25">
      <c r="A52" s="3"/>
      <c r="B52" s="4"/>
      <c r="C52" s="248"/>
      <c r="D52" s="6"/>
      <c r="E52" s="3"/>
      <c r="F52" s="3"/>
      <c r="G52" s="3"/>
      <c r="H52" s="3"/>
      <c r="I52" s="3"/>
      <c r="J52" s="3"/>
      <c r="K52" s="3"/>
      <c r="L52" s="3"/>
      <c r="M52" s="3"/>
      <c r="N52" s="3"/>
      <c r="O52" s="3"/>
      <c r="P52" s="3"/>
      <c r="Q52" s="3"/>
      <c r="R52" s="3"/>
      <c r="S52" s="3"/>
      <c r="T52" s="3"/>
      <c r="U52" s="3"/>
      <c r="V52" s="3"/>
      <c r="W52" s="3"/>
      <c r="X52" s="3"/>
      <c r="AE52">
        <v>15</v>
      </c>
      <c r="AF52">
        <v>21</v>
      </c>
      <c r="AG52" t="s">
        <v>219</v>
      </c>
    </row>
    <row r="53" spans="1:60" x14ac:dyDescent="0.25">
      <c r="A53" s="216"/>
      <c r="B53" s="217" t="s">
        <v>29</v>
      </c>
      <c r="C53" s="249"/>
      <c r="D53" s="218"/>
      <c r="E53" s="219"/>
      <c r="F53" s="219"/>
      <c r="G53" s="243">
        <f>G8+G42</f>
        <v>243380.90000000002</v>
      </c>
      <c r="H53" s="3"/>
      <c r="I53" s="3"/>
      <c r="J53" s="3"/>
      <c r="K53" s="3"/>
      <c r="L53" s="3"/>
      <c r="M53" s="3"/>
      <c r="N53" s="3"/>
      <c r="O53" s="3"/>
      <c r="P53" s="3"/>
      <c r="Q53" s="3"/>
      <c r="R53" s="3"/>
      <c r="S53" s="3"/>
      <c r="T53" s="3"/>
      <c r="U53" s="3"/>
      <c r="V53" s="3"/>
      <c r="W53" s="3"/>
      <c r="X53" s="3"/>
      <c r="AE53">
        <f>SUMIF(L7:L51,AE52,G7:G51)</f>
        <v>0</v>
      </c>
      <c r="AF53">
        <f>SUMIF(L7:L51,AF52,G7:G51)</f>
        <v>243380.9</v>
      </c>
      <c r="AG53" t="s">
        <v>274</v>
      </c>
    </row>
    <row r="54" spans="1:60" x14ac:dyDescent="0.25">
      <c r="C54" s="250"/>
      <c r="D54" s="10"/>
      <c r="AG54" t="s">
        <v>276</v>
      </c>
    </row>
    <row r="55" spans="1:60" x14ac:dyDescent="0.25">
      <c r="D55" s="10"/>
    </row>
    <row r="56" spans="1:60" x14ac:dyDescent="0.25">
      <c r="D56" s="10"/>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Plsd5O7Tdph9tDKJvvzfMXLq1+ZoF8jobbObbrYDDDoj2jIu5mipsg5qFL+FEG5zN4iPEyyFDIfx8kKapxNA==" saltValue="k4u9JPABc3eLwaryFSueBQ==" spinCount="100000" sheet="1"/>
  <mergeCells count="11">
    <mergeCell ref="C28:G28"/>
    <mergeCell ref="C30:G30"/>
    <mergeCell ref="C32:G32"/>
    <mergeCell ref="C34:G34"/>
    <mergeCell ref="C36:G36"/>
    <mergeCell ref="A1:G1"/>
    <mergeCell ref="C2:G2"/>
    <mergeCell ref="C3:G3"/>
    <mergeCell ref="C4:G4"/>
    <mergeCell ref="C22:G22"/>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1F0C-9248-4DC8-A203-5D9FCDBD0F8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79</v>
      </c>
      <c r="C3" s="202" t="s">
        <v>80</v>
      </c>
      <c r="D3" s="200"/>
      <c r="E3" s="200"/>
      <c r="F3" s="200"/>
      <c r="G3" s="201"/>
      <c r="AC3" s="178" t="s">
        <v>1337</v>
      </c>
      <c r="AG3" t="s">
        <v>209</v>
      </c>
    </row>
    <row r="4" spans="1:60" ht="25.05" customHeight="1" x14ac:dyDescent="0.25">
      <c r="A4" s="203" t="s">
        <v>9</v>
      </c>
      <c r="B4" s="204" t="s">
        <v>60</v>
      </c>
      <c r="C4" s="205" t="s">
        <v>81</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88</v>
      </c>
      <c r="C8" s="244" t="s">
        <v>142</v>
      </c>
      <c r="D8" s="229"/>
      <c r="E8" s="230"/>
      <c r="F8" s="231"/>
      <c r="G8" s="231">
        <f>SUMIF(AG9:AG79,"&lt;&gt;NOR",G9:G79)</f>
        <v>138409.24</v>
      </c>
      <c r="H8" s="231"/>
      <c r="I8" s="231">
        <f>SUM(I9:I79)</f>
        <v>47975.6</v>
      </c>
      <c r="J8" s="231"/>
      <c r="K8" s="231">
        <f>SUM(K9:K79)</f>
        <v>90433.64</v>
      </c>
      <c r="L8" s="231"/>
      <c r="M8" s="231">
        <f>SUM(M9:M79)</f>
        <v>167475.18039999998</v>
      </c>
      <c r="N8" s="231"/>
      <c r="O8" s="231">
        <f>SUM(O9:O79)</f>
        <v>114.2</v>
      </c>
      <c r="P8" s="231"/>
      <c r="Q8" s="231">
        <f>SUM(Q9:Q79)</f>
        <v>0</v>
      </c>
      <c r="R8" s="231"/>
      <c r="S8" s="231"/>
      <c r="T8" s="232"/>
      <c r="U8" s="226"/>
      <c r="V8" s="226">
        <f>SUM(V9:V79)</f>
        <v>192.58</v>
      </c>
      <c r="W8" s="226"/>
      <c r="X8" s="226"/>
      <c r="AG8" t="s">
        <v>233</v>
      </c>
    </row>
    <row r="9" spans="1:60" outlineLevel="1" x14ac:dyDescent="0.25">
      <c r="A9" s="233">
        <v>1</v>
      </c>
      <c r="B9" s="234" t="s">
        <v>821</v>
      </c>
      <c r="C9" s="245" t="s">
        <v>822</v>
      </c>
      <c r="D9" s="235" t="s">
        <v>280</v>
      </c>
      <c r="E9" s="236">
        <v>14.7</v>
      </c>
      <c r="F9" s="237">
        <v>596</v>
      </c>
      <c r="G9" s="238">
        <f>ROUND(E9*F9,2)</f>
        <v>8761.2000000000007</v>
      </c>
      <c r="H9" s="237">
        <v>0</v>
      </c>
      <c r="I9" s="238">
        <f>ROUND(E9*H9,2)</f>
        <v>0</v>
      </c>
      <c r="J9" s="237">
        <v>596</v>
      </c>
      <c r="K9" s="238">
        <f>ROUND(E9*J9,2)</f>
        <v>8761.2000000000007</v>
      </c>
      <c r="L9" s="238">
        <v>21</v>
      </c>
      <c r="M9" s="238">
        <f>G9*(1+L9/100)</f>
        <v>10601.052</v>
      </c>
      <c r="N9" s="238">
        <v>0</v>
      </c>
      <c r="O9" s="238">
        <f>ROUND(E9*N9,2)</f>
        <v>0</v>
      </c>
      <c r="P9" s="238">
        <v>0</v>
      </c>
      <c r="Q9" s="238">
        <f>ROUND(E9*P9,2)</f>
        <v>0</v>
      </c>
      <c r="R9" s="238" t="s">
        <v>281</v>
      </c>
      <c r="S9" s="238" t="s">
        <v>237</v>
      </c>
      <c r="T9" s="239" t="s">
        <v>282</v>
      </c>
      <c r="U9" s="222">
        <v>1.55</v>
      </c>
      <c r="V9" s="222">
        <f>ROUND(E9*U9,2)</f>
        <v>22.79</v>
      </c>
      <c r="W9" s="222"/>
      <c r="X9" s="222" t="s">
        <v>265</v>
      </c>
      <c r="Y9" s="213"/>
      <c r="Z9" s="213"/>
      <c r="AA9" s="213"/>
      <c r="AB9" s="213"/>
      <c r="AC9" s="213"/>
      <c r="AD9" s="213"/>
      <c r="AE9" s="213"/>
      <c r="AF9" s="213"/>
      <c r="AG9" s="213" t="s">
        <v>266</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5">
      <c r="A10" s="220"/>
      <c r="B10" s="221"/>
      <c r="C10" s="265" t="s">
        <v>823</v>
      </c>
      <c r="D10" s="257"/>
      <c r="E10" s="257"/>
      <c r="F10" s="257"/>
      <c r="G10" s="257"/>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285</v>
      </c>
      <c r="AH10" s="213"/>
      <c r="AI10" s="213"/>
      <c r="AJ10" s="213"/>
      <c r="AK10" s="213"/>
      <c r="AL10" s="213"/>
      <c r="AM10" s="213"/>
      <c r="AN10" s="213"/>
      <c r="AO10" s="213"/>
      <c r="AP10" s="213"/>
      <c r="AQ10" s="213"/>
      <c r="AR10" s="213"/>
      <c r="AS10" s="213"/>
      <c r="AT10" s="213"/>
      <c r="AU10" s="213"/>
      <c r="AV10" s="213"/>
      <c r="AW10" s="213"/>
      <c r="AX10" s="213"/>
      <c r="AY10" s="213"/>
      <c r="AZ10" s="213"/>
      <c r="BA10" s="241" t="str">
        <f>C10</f>
        <v>příplatek k cenám vykopávek za ztížení vykopávky v blízkosti podzemního vedení nebo výbušnin v horninách jakékoliv třídy,</v>
      </c>
      <c r="BB10" s="213"/>
      <c r="BC10" s="213"/>
      <c r="BD10" s="213"/>
      <c r="BE10" s="213"/>
      <c r="BF10" s="213"/>
      <c r="BG10" s="213"/>
      <c r="BH10" s="213"/>
    </row>
    <row r="11" spans="1:60" outlineLevel="1" x14ac:dyDescent="0.25">
      <c r="A11" s="220"/>
      <c r="B11" s="221"/>
      <c r="C11" s="247" t="s">
        <v>1338</v>
      </c>
      <c r="D11" s="242"/>
      <c r="E11" s="242"/>
      <c r="F11" s="242"/>
      <c r="G11" s="24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241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20"/>
      <c r="B12" s="221"/>
      <c r="C12" s="266" t="s">
        <v>1339</v>
      </c>
      <c r="D12" s="251"/>
      <c r="E12" s="252"/>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288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5">
      <c r="A13" s="220"/>
      <c r="B13" s="221"/>
      <c r="C13" s="266" t="s">
        <v>1340</v>
      </c>
      <c r="D13" s="251"/>
      <c r="E13" s="252">
        <v>14.7</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288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33">
        <v>2</v>
      </c>
      <c r="B14" s="234" t="s">
        <v>838</v>
      </c>
      <c r="C14" s="245" t="s">
        <v>839</v>
      </c>
      <c r="D14" s="235" t="s">
        <v>280</v>
      </c>
      <c r="E14" s="236">
        <v>44.1</v>
      </c>
      <c r="F14" s="237">
        <v>23.1</v>
      </c>
      <c r="G14" s="238">
        <f>ROUND(E14*F14,2)</f>
        <v>1018.71</v>
      </c>
      <c r="H14" s="237">
        <v>0</v>
      </c>
      <c r="I14" s="238">
        <f>ROUND(E14*H14,2)</f>
        <v>0</v>
      </c>
      <c r="J14" s="237">
        <v>23.1</v>
      </c>
      <c r="K14" s="238">
        <f>ROUND(E14*J14,2)</f>
        <v>1018.71</v>
      </c>
      <c r="L14" s="238">
        <v>21</v>
      </c>
      <c r="M14" s="238">
        <f>G14*(1+L14/100)</f>
        <v>1232.6391000000001</v>
      </c>
      <c r="N14" s="238">
        <v>0</v>
      </c>
      <c r="O14" s="238">
        <f>ROUND(E14*N14,2)</f>
        <v>0</v>
      </c>
      <c r="P14" s="238">
        <v>0</v>
      </c>
      <c r="Q14" s="238">
        <f>ROUND(E14*P14,2)</f>
        <v>0</v>
      </c>
      <c r="R14" s="238" t="s">
        <v>281</v>
      </c>
      <c r="S14" s="238" t="s">
        <v>237</v>
      </c>
      <c r="T14" s="239" t="s">
        <v>282</v>
      </c>
      <c r="U14" s="222">
        <v>4.3099999999999999E-2</v>
      </c>
      <c r="V14" s="222">
        <f>ROUND(E14*U14,2)</f>
        <v>1.9</v>
      </c>
      <c r="W14" s="222"/>
      <c r="X14" s="222" t="s">
        <v>265</v>
      </c>
      <c r="Y14" s="213"/>
      <c r="Z14" s="213"/>
      <c r="AA14" s="213"/>
      <c r="AB14" s="213"/>
      <c r="AC14" s="213"/>
      <c r="AD14" s="213"/>
      <c r="AE14" s="213"/>
      <c r="AF14" s="213"/>
      <c r="AG14" s="213" t="s">
        <v>283</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1" outlineLevel="1" x14ac:dyDescent="0.25">
      <c r="A15" s="220"/>
      <c r="B15" s="221"/>
      <c r="C15" s="265" t="s">
        <v>835</v>
      </c>
      <c r="D15" s="257"/>
      <c r="E15" s="257"/>
      <c r="F15" s="257"/>
      <c r="G15" s="257"/>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41"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213"/>
      <c r="BC15" s="213"/>
      <c r="BD15" s="213"/>
      <c r="BE15" s="213"/>
      <c r="BF15" s="213"/>
      <c r="BG15" s="213"/>
      <c r="BH15" s="213"/>
    </row>
    <row r="16" spans="1:60" outlineLevel="1" x14ac:dyDescent="0.25">
      <c r="A16" s="220"/>
      <c r="B16" s="221"/>
      <c r="C16" s="247" t="s">
        <v>1341</v>
      </c>
      <c r="D16" s="242"/>
      <c r="E16" s="242"/>
      <c r="F16" s="242"/>
      <c r="G16" s="24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241</v>
      </c>
      <c r="AH16" s="213"/>
      <c r="AI16" s="213"/>
      <c r="AJ16" s="213"/>
      <c r="AK16" s="213"/>
      <c r="AL16" s="213"/>
      <c r="AM16" s="213"/>
      <c r="AN16" s="213"/>
      <c r="AO16" s="213"/>
      <c r="AP16" s="213"/>
      <c r="AQ16" s="213"/>
      <c r="AR16" s="213"/>
      <c r="AS16" s="213"/>
      <c r="AT16" s="213"/>
      <c r="AU16" s="213"/>
      <c r="AV16" s="213"/>
      <c r="AW16" s="213"/>
      <c r="AX16" s="213"/>
      <c r="AY16" s="213"/>
      <c r="AZ16" s="213"/>
      <c r="BA16" s="241" t="str">
        <f>C16</f>
        <v>D.1.1a+D.1.1b-01+D.1.1b-02+D.1.1b-03+D.1.1b-04+D.1.1b-05+D.1.1b-06+D.1.1b-07+D.1.1b-08+D.1.1b-09+D.1.1b-10</v>
      </c>
      <c r="BB16" s="213"/>
      <c r="BC16" s="213"/>
      <c r="BD16" s="213"/>
      <c r="BE16" s="213"/>
      <c r="BF16" s="213"/>
      <c r="BG16" s="213"/>
      <c r="BH16" s="213"/>
    </row>
    <row r="17" spans="1:60" outlineLevel="1" x14ac:dyDescent="0.25">
      <c r="A17" s="220"/>
      <c r="B17" s="221"/>
      <c r="C17" s="266" t="s">
        <v>1339</v>
      </c>
      <c r="D17" s="251"/>
      <c r="E17" s="252"/>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288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5">
      <c r="A18" s="220"/>
      <c r="B18" s="221"/>
      <c r="C18" s="266" t="s">
        <v>1342</v>
      </c>
      <c r="D18" s="251"/>
      <c r="E18" s="252">
        <v>44.1</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288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33">
        <v>3</v>
      </c>
      <c r="B19" s="234" t="s">
        <v>1343</v>
      </c>
      <c r="C19" s="245" t="s">
        <v>1344</v>
      </c>
      <c r="D19" s="235" t="s">
        <v>280</v>
      </c>
      <c r="E19" s="236">
        <v>29.4</v>
      </c>
      <c r="F19" s="237">
        <v>49.7</v>
      </c>
      <c r="G19" s="238">
        <f>ROUND(E19*F19,2)</f>
        <v>1461.18</v>
      </c>
      <c r="H19" s="237">
        <v>0</v>
      </c>
      <c r="I19" s="238">
        <f>ROUND(E19*H19,2)</f>
        <v>0</v>
      </c>
      <c r="J19" s="237">
        <v>49.7</v>
      </c>
      <c r="K19" s="238">
        <f>ROUND(E19*J19,2)</f>
        <v>1461.18</v>
      </c>
      <c r="L19" s="238">
        <v>21</v>
      </c>
      <c r="M19" s="238">
        <f>G19*(1+L19/100)</f>
        <v>1768.0278000000001</v>
      </c>
      <c r="N19" s="238">
        <v>0</v>
      </c>
      <c r="O19" s="238">
        <f>ROUND(E19*N19,2)</f>
        <v>0</v>
      </c>
      <c r="P19" s="238">
        <v>0</v>
      </c>
      <c r="Q19" s="238">
        <f>ROUND(E19*P19,2)</f>
        <v>0</v>
      </c>
      <c r="R19" s="238" t="s">
        <v>281</v>
      </c>
      <c r="S19" s="238" t="s">
        <v>237</v>
      </c>
      <c r="T19" s="239" t="s">
        <v>282</v>
      </c>
      <c r="U19" s="222">
        <v>0.1024</v>
      </c>
      <c r="V19" s="222">
        <f>ROUND(E19*U19,2)</f>
        <v>3.01</v>
      </c>
      <c r="W19" s="222"/>
      <c r="X19" s="222" t="s">
        <v>265</v>
      </c>
      <c r="Y19" s="213"/>
      <c r="Z19" s="213"/>
      <c r="AA19" s="213"/>
      <c r="AB19" s="213"/>
      <c r="AC19" s="213"/>
      <c r="AD19" s="213"/>
      <c r="AE19" s="213"/>
      <c r="AF19" s="213"/>
      <c r="AG19" s="213" t="s">
        <v>283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1" outlineLevel="1" x14ac:dyDescent="0.25">
      <c r="A20" s="220"/>
      <c r="B20" s="221"/>
      <c r="C20" s="265" t="s">
        <v>835</v>
      </c>
      <c r="D20" s="257"/>
      <c r="E20" s="257"/>
      <c r="F20" s="257"/>
      <c r="G20" s="257"/>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41"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0" s="213"/>
      <c r="BC20" s="213"/>
      <c r="BD20" s="213"/>
      <c r="BE20" s="213"/>
      <c r="BF20" s="213"/>
      <c r="BG20" s="213"/>
      <c r="BH20" s="213"/>
    </row>
    <row r="21" spans="1:60" outlineLevel="1" x14ac:dyDescent="0.25">
      <c r="A21" s="220"/>
      <c r="B21" s="221"/>
      <c r="C21" s="247" t="s">
        <v>1341</v>
      </c>
      <c r="D21" s="242"/>
      <c r="E21" s="242"/>
      <c r="F21" s="242"/>
      <c r="G21" s="24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241</v>
      </c>
      <c r="AH21" s="213"/>
      <c r="AI21" s="213"/>
      <c r="AJ21" s="213"/>
      <c r="AK21" s="213"/>
      <c r="AL21" s="213"/>
      <c r="AM21" s="213"/>
      <c r="AN21" s="213"/>
      <c r="AO21" s="213"/>
      <c r="AP21" s="213"/>
      <c r="AQ21" s="213"/>
      <c r="AR21" s="213"/>
      <c r="AS21" s="213"/>
      <c r="AT21" s="213"/>
      <c r="AU21" s="213"/>
      <c r="AV21" s="213"/>
      <c r="AW21" s="213"/>
      <c r="AX21" s="213"/>
      <c r="AY21" s="213"/>
      <c r="AZ21" s="213"/>
      <c r="BA21" s="241" t="str">
        <f>C21</f>
        <v>D.1.1a+D.1.1b-01+D.1.1b-02+D.1.1b-03+D.1.1b-04+D.1.1b-05+D.1.1b-06+D.1.1b-07+D.1.1b-08+D.1.1b-09+D.1.1b-10</v>
      </c>
      <c r="BB21" s="213"/>
      <c r="BC21" s="213"/>
      <c r="BD21" s="213"/>
      <c r="BE21" s="213"/>
      <c r="BF21" s="213"/>
      <c r="BG21" s="213"/>
      <c r="BH21" s="213"/>
    </row>
    <row r="22" spans="1:60" outlineLevel="1" x14ac:dyDescent="0.25">
      <c r="A22" s="220"/>
      <c r="B22" s="221"/>
      <c r="C22" s="266" t="s">
        <v>1339</v>
      </c>
      <c r="D22" s="251"/>
      <c r="E22" s="252"/>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288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20"/>
      <c r="B23" s="221"/>
      <c r="C23" s="266" t="s">
        <v>1345</v>
      </c>
      <c r="D23" s="251"/>
      <c r="E23" s="252">
        <v>29.4</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288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33">
        <v>4</v>
      </c>
      <c r="B24" s="234" t="s">
        <v>833</v>
      </c>
      <c r="C24" s="245" t="s">
        <v>834</v>
      </c>
      <c r="D24" s="235" t="s">
        <v>280</v>
      </c>
      <c r="E24" s="236">
        <v>44.1</v>
      </c>
      <c r="F24" s="237">
        <v>131.5</v>
      </c>
      <c r="G24" s="238">
        <f>ROUND(E24*F24,2)</f>
        <v>5799.15</v>
      </c>
      <c r="H24" s="237">
        <v>0</v>
      </c>
      <c r="I24" s="238">
        <f>ROUND(E24*H24,2)</f>
        <v>0</v>
      </c>
      <c r="J24" s="237">
        <v>131.5</v>
      </c>
      <c r="K24" s="238">
        <f>ROUND(E24*J24,2)</f>
        <v>5799.15</v>
      </c>
      <c r="L24" s="238">
        <v>21</v>
      </c>
      <c r="M24" s="238">
        <f>G24*(1+L24/100)</f>
        <v>7016.9714999999997</v>
      </c>
      <c r="N24" s="238">
        <v>0</v>
      </c>
      <c r="O24" s="238">
        <f>ROUND(E24*N24,2)</f>
        <v>0</v>
      </c>
      <c r="P24" s="238">
        <v>0</v>
      </c>
      <c r="Q24" s="238">
        <f>ROUND(E24*P24,2)</f>
        <v>0</v>
      </c>
      <c r="R24" s="238" t="s">
        <v>281</v>
      </c>
      <c r="S24" s="238" t="s">
        <v>237</v>
      </c>
      <c r="T24" s="239" t="s">
        <v>282</v>
      </c>
      <c r="U24" s="222">
        <v>0.12</v>
      </c>
      <c r="V24" s="222">
        <f>ROUND(E24*U24,2)</f>
        <v>5.29</v>
      </c>
      <c r="W24" s="222"/>
      <c r="X24" s="222" t="s">
        <v>265</v>
      </c>
      <c r="Y24" s="213"/>
      <c r="Z24" s="213"/>
      <c r="AA24" s="213"/>
      <c r="AB24" s="213"/>
      <c r="AC24" s="213"/>
      <c r="AD24" s="213"/>
      <c r="AE24" s="213"/>
      <c r="AF24" s="213"/>
      <c r="AG24" s="213" t="s">
        <v>283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1" outlineLevel="1" x14ac:dyDescent="0.25">
      <c r="A25" s="220"/>
      <c r="B25" s="221"/>
      <c r="C25" s="265" t="s">
        <v>835</v>
      </c>
      <c r="D25" s="257"/>
      <c r="E25" s="257"/>
      <c r="F25" s="257"/>
      <c r="G25" s="257"/>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285</v>
      </c>
      <c r="AH25" s="213"/>
      <c r="AI25" s="213"/>
      <c r="AJ25" s="213"/>
      <c r="AK25" s="213"/>
      <c r="AL25" s="213"/>
      <c r="AM25" s="213"/>
      <c r="AN25" s="213"/>
      <c r="AO25" s="213"/>
      <c r="AP25" s="213"/>
      <c r="AQ25" s="213"/>
      <c r="AR25" s="213"/>
      <c r="AS25" s="213"/>
      <c r="AT25" s="213"/>
      <c r="AU25" s="213"/>
      <c r="AV25" s="213"/>
      <c r="AW25" s="213"/>
      <c r="AX25" s="213"/>
      <c r="AY25" s="213"/>
      <c r="AZ25" s="213"/>
      <c r="BA25" s="241"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213"/>
      <c r="BC25" s="213"/>
      <c r="BD25" s="213"/>
      <c r="BE25" s="213"/>
      <c r="BF25" s="213"/>
      <c r="BG25" s="213"/>
      <c r="BH25" s="213"/>
    </row>
    <row r="26" spans="1:60" outlineLevel="1" x14ac:dyDescent="0.25">
      <c r="A26" s="220"/>
      <c r="B26" s="221"/>
      <c r="C26" s="247" t="s">
        <v>1341</v>
      </c>
      <c r="D26" s="242"/>
      <c r="E26" s="242"/>
      <c r="F26" s="242"/>
      <c r="G26" s="24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241</v>
      </c>
      <c r="AH26" s="213"/>
      <c r="AI26" s="213"/>
      <c r="AJ26" s="213"/>
      <c r="AK26" s="213"/>
      <c r="AL26" s="213"/>
      <c r="AM26" s="213"/>
      <c r="AN26" s="213"/>
      <c r="AO26" s="213"/>
      <c r="AP26" s="213"/>
      <c r="AQ26" s="213"/>
      <c r="AR26" s="213"/>
      <c r="AS26" s="213"/>
      <c r="AT26" s="213"/>
      <c r="AU26" s="213"/>
      <c r="AV26" s="213"/>
      <c r="AW26" s="213"/>
      <c r="AX26" s="213"/>
      <c r="AY26" s="213"/>
      <c r="AZ26" s="213"/>
      <c r="BA26" s="241" t="str">
        <f>C26</f>
        <v>D.1.1a+D.1.1b-01+D.1.1b-02+D.1.1b-03+D.1.1b-04+D.1.1b-05+D.1.1b-06+D.1.1b-07+D.1.1b-08+D.1.1b-09+D.1.1b-10</v>
      </c>
      <c r="BB26" s="213"/>
      <c r="BC26" s="213"/>
      <c r="BD26" s="213"/>
      <c r="BE26" s="213"/>
      <c r="BF26" s="213"/>
      <c r="BG26" s="213"/>
      <c r="BH26" s="213"/>
    </row>
    <row r="27" spans="1:60" outlineLevel="1" x14ac:dyDescent="0.25">
      <c r="A27" s="220"/>
      <c r="B27" s="221"/>
      <c r="C27" s="266" t="s">
        <v>1339</v>
      </c>
      <c r="D27" s="251"/>
      <c r="E27" s="252"/>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288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5">
      <c r="A28" s="220"/>
      <c r="B28" s="221"/>
      <c r="C28" s="266" t="s">
        <v>1342</v>
      </c>
      <c r="D28" s="251"/>
      <c r="E28" s="252">
        <v>44.1</v>
      </c>
      <c r="F28" s="222"/>
      <c r="G28" s="222"/>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288</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5">
      <c r="A29" s="233">
        <v>5</v>
      </c>
      <c r="B29" s="234" t="s">
        <v>1346</v>
      </c>
      <c r="C29" s="245" t="s">
        <v>1347</v>
      </c>
      <c r="D29" s="235" t="s">
        <v>280</v>
      </c>
      <c r="E29" s="236">
        <v>29.4</v>
      </c>
      <c r="F29" s="237">
        <v>194.5</v>
      </c>
      <c r="G29" s="238">
        <f>ROUND(E29*F29,2)</f>
        <v>5718.3</v>
      </c>
      <c r="H29" s="237">
        <v>0</v>
      </c>
      <c r="I29" s="238">
        <f>ROUND(E29*H29,2)</f>
        <v>0</v>
      </c>
      <c r="J29" s="237">
        <v>194.5</v>
      </c>
      <c r="K29" s="238">
        <f>ROUND(E29*J29,2)</f>
        <v>5718.3</v>
      </c>
      <c r="L29" s="238">
        <v>21</v>
      </c>
      <c r="M29" s="238">
        <f>G29*(1+L29/100)</f>
        <v>6919.143</v>
      </c>
      <c r="N29" s="238">
        <v>0</v>
      </c>
      <c r="O29" s="238">
        <f>ROUND(E29*N29,2)</f>
        <v>0</v>
      </c>
      <c r="P29" s="238">
        <v>0</v>
      </c>
      <c r="Q29" s="238">
        <f>ROUND(E29*P29,2)</f>
        <v>0</v>
      </c>
      <c r="R29" s="238" t="s">
        <v>281</v>
      </c>
      <c r="S29" s="238" t="s">
        <v>237</v>
      </c>
      <c r="T29" s="239" t="s">
        <v>282</v>
      </c>
      <c r="U29" s="222">
        <v>0.19</v>
      </c>
      <c r="V29" s="222">
        <f>ROUND(E29*U29,2)</f>
        <v>5.59</v>
      </c>
      <c r="W29" s="222"/>
      <c r="X29" s="222" t="s">
        <v>265</v>
      </c>
      <c r="Y29" s="213"/>
      <c r="Z29" s="213"/>
      <c r="AA29" s="213"/>
      <c r="AB29" s="213"/>
      <c r="AC29" s="213"/>
      <c r="AD29" s="213"/>
      <c r="AE29" s="213"/>
      <c r="AF29" s="213"/>
      <c r="AG29" s="213" t="s">
        <v>283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1" outlineLevel="1" x14ac:dyDescent="0.25">
      <c r="A30" s="220"/>
      <c r="B30" s="221"/>
      <c r="C30" s="265" t="s">
        <v>835</v>
      </c>
      <c r="D30" s="257"/>
      <c r="E30" s="257"/>
      <c r="F30" s="257"/>
      <c r="G30" s="257"/>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285</v>
      </c>
      <c r="AH30" s="213"/>
      <c r="AI30" s="213"/>
      <c r="AJ30" s="213"/>
      <c r="AK30" s="213"/>
      <c r="AL30" s="213"/>
      <c r="AM30" s="213"/>
      <c r="AN30" s="213"/>
      <c r="AO30" s="213"/>
      <c r="AP30" s="213"/>
      <c r="AQ30" s="213"/>
      <c r="AR30" s="213"/>
      <c r="AS30" s="213"/>
      <c r="AT30" s="213"/>
      <c r="AU30" s="213"/>
      <c r="AV30" s="213"/>
      <c r="AW30" s="213"/>
      <c r="AX30" s="213"/>
      <c r="AY30" s="213"/>
      <c r="AZ30" s="213"/>
      <c r="BA30" s="241" t="str">
        <f>C30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0" s="213"/>
      <c r="BC30" s="213"/>
      <c r="BD30" s="213"/>
      <c r="BE30" s="213"/>
      <c r="BF30" s="213"/>
      <c r="BG30" s="213"/>
      <c r="BH30" s="213"/>
    </row>
    <row r="31" spans="1:60" outlineLevel="1" x14ac:dyDescent="0.25">
      <c r="A31" s="220"/>
      <c r="B31" s="221"/>
      <c r="C31" s="247" t="s">
        <v>1341</v>
      </c>
      <c r="D31" s="242"/>
      <c r="E31" s="242"/>
      <c r="F31" s="242"/>
      <c r="G31" s="24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241</v>
      </c>
      <c r="AH31" s="213"/>
      <c r="AI31" s="213"/>
      <c r="AJ31" s="213"/>
      <c r="AK31" s="213"/>
      <c r="AL31" s="213"/>
      <c r="AM31" s="213"/>
      <c r="AN31" s="213"/>
      <c r="AO31" s="213"/>
      <c r="AP31" s="213"/>
      <c r="AQ31" s="213"/>
      <c r="AR31" s="213"/>
      <c r="AS31" s="213"/>
      <c r="AT31" s="213"/>
      <c r="AU31" s="213"/>
      <c r="AV31" s="213"/>
      <c r="AW31" s="213"/>
      <c r="AX31" s="213"/>
      <c r="AY31" s="213"/>
      <c r="AZ31" s="213"/>
      <c r="BA31" s="241" t="str">
        <f>C31</f>
        <v>D.1.1a+D.1.1b-01+D.1.1b-02+D.1.1b-03+D.1.1b-04+D.1.1b-05+D.1.1b-06+D.1.1b-07+D.1.1b-08+D.1.1b-09+D.1.1b-10</v>
      </c>
      <c r="BB31" s="213"/>
      <c r="BC31" s="213"/>
      <c r="BD31" s="213"/>
      <c r="BE31" s="213"/>
      <c r="BF31" s="213"/>
      <c r="BG31" s="213"/>
      <c r="BH31" s="213"/>
    </row>
    <row r="32" spans="1:60" outlineLevel="1" x14ac:dyDescent="0.25">
      <c r="A32" s="220"/>
      <c r="B32" s="221"/>
      <c r="C32" s="266" t="s">
        <v>1339</v>
      </c>
      <c r="D32" s="251"/>
      <c r="E32" s="252"/>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288</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5">
      <c r="A33" s="220"/>
      <c r="B33" s="221"/>
      <c r="C33" s="266" t="s">
        <v>1345</v>
      </c>
      <c r="D33" s="251"/>
      <c r="E33" s="252">
        <v>29.4</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288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5">
      <c r="A34" s="233">
        <v>6</v>
      </c>
      <c r="B34" s="234" t="s">
        <v>297</v>
      </c>
      <c r="C34" s="245" t="s">
        <v>298</v>
      </c>
      <c r="D34" s="235" t="s">
        <v>280</v>
      </c>
      <c r="E34" s="236">
        <v>73.5</v>
      </c>
      <c r="F34" s="237">
        <v>123.5</v>
      </c>
      <c r="G34" s="238">
        <f>ROUND(E34*F34,2)</f>
        <v>9077.25</v>
      </c>
      <c r="H34" s="237">
        <v>0</v>
      </c>
      <c r="I34" s="238">
        <f>ROUND(E34*H34,2)</f>
        <v>0</v>
      </c>
      <c r="J34" s="237">
        <v>123.5</v>
      </c>
      <c r="K34" s="238">
        <f>ROUND(E34*J34,2)</f>
        <v>9077.25</v>
      </c>
      <c r="L34" s="238">
        <v>21</v>
      </c>
      <c r="M34" s="238">
        <f>G34*(1+L34/100)</f>
        <v>10983.4725</v>
      </c>
      <c r="N34" s="238">
        <v>0</v>
      </c>
      <c r="O34" s="238">
        <f>ROUND(E34*N34,2)</f>
        <v>0</v>
      </c>
      <c r="P34" s="238">
        <v>0</v>
      </c>
      <c r="Q34" s="238">
        <f>ROUND(E34*P34,2)</f>
        <v>0</v>
      </c>
      <c r="R34" s="238" t="s">
        <v>281</v>
      </c>
      <c r="S34" s="238" t="s">
        <v>237</v>
      </c>
      <c r="T34" s="239" t="s">
        <v>282</v>
      </c>
      <c r="U34" s="222">
        <v>0.34499999999999997</v>
      </c>
      <c r="V34" s="222">
        <f>ROUND(E34*U34,2)</f>
        <v>25.36</v>
      </c>
      <c r="W34" s="222"/>
      <c r="X34" s="222" t="s">
        <v>265</v>
      </c>
      <c r="Y34" s="213"/>
      <c r="Z34" s="213"/>
      <c r="AA34" s="213"/>
      <c r="AB34" s="213"/>
      <c r="AC34" s="213"/>
      <c r="AD34" s="213"/>
      <c r="AE34" s="213"/>
      <c r="AF34" s="213"/>
      <c r="AG34" s="213" t="s">
        <v>1348</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5">
      <c r="A35" s="220"/>
      <c r="B35" s="221"/>
      <c r="C35" s="265" t="s">
        <v>299</v>
      </c>
      <c r="D35" s="257"/>
      <c r="E35" s="257"/>
      <c r="F35" s="257"/>
      <c r="G35" s="257"/>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285</v>
      </c>
      <c r="AH35" s="213"/>
      <c r="AI35" s="213"/>
      <c r="AJ35" s="213"/>
      <c r="AK35" s="213"/>
      <c r="AL35" s="213"/>
      <c r="AM35" s="213"/>
      <c r="AN35" s="213"/>
      <c r="AO35" s="213"/>
      <c r="AP35" s="213"/>
      <c r="AQ35" s="213"/>
      <c r="AR35" s="213"/>
      <c r="AS35" s="213"/>
      <c r="AT35" s="213"/>
      <c r="AU35" s="213"/>
      <c r="AV35" s="213"/>
      <c r="AW35" s="213"/>
      <c r="AX35" s="213"/>
      <c r="AY35" s="213"/>
      <c r="AZ35" s="213"/>
      <c r="BA35" s="241" t="str">
        <f>C35</f>
        <v>bez naložení do dopravní nádoby, ale s vyprázdněním dopravní nádoby na hromadu nebo na dopravní prostředek,</v>
      </c>
      <c r="BB35" s="213"/>
      <c r="BC35" s="213"/>
      <c r="BD35" s="213"/>
      <c r="BE35" s="213"/>
      <c r="BF35" s="213"/>
      <c r="BG35" s="213"/>
      <c r="BH35" s="213"/>
    </row>
    <row r="36" spans="1:60" outlineLevel="1" x14ac:dyDescent="0.25">
      <c r="A36" s="220"/>
      <c r="B36" s="221"/>
      <c r="C36" s="247" t="s">
        <v>1338</v>
      </c>
      <c r="D36" s="242"/>
      <c r="E36" s="242"/>
      <c r="F36" s="242"/>
      <c r="G36" s="24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241</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5">
      <c r="A37" s="220"/>
      <c r="B37" s="221"/>
      <c r="C37" s="266" t="s">
        <v>1339</v>
      </c>
      <c r="D37" s="251"/>
      <c r="E37" s="252"/>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288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5">
      <c r="A38" s="220"/>
      <c r="B38" s="221"/>
      <c r="C38" s="266" t="s">
        <v>1349</v>
      </c>
      <c r="D38" s="251"/>
      <c r="E38" s="252">
        <v>73.5</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288</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5">
      <c r="A39" s="233">
        <v>7</v>
      </c>
      <c r="B39" s="234" t="s">
        <v>300</v>
      </c>
      <c r="C39" s="245" t="s">
        <v>301</v>
      </c>
      <c r="D39" s="235" t="s">
        <v>280</v>
      </c>
      <c r="E39" s="236">
        <v>73.5</v>
      </c>
      <c r="F39" s="237">
        <v>96.6</v>
      </c>
      <c r="G39" s="238">
        <f>ROUND(E39*F39,2)</f>
        <v>7100.1</v>
      </c>
      <c r="H39" s="237">
        <v>0</v>
      </c>
      <c r="I39" s="238">
        <f>ROUND(E39*H39,2)</f>
        <v>0</v>
      </c>
      <c r="J39" s="237">
        <v>96.6</v>
      </c>
      <c r="K39" s="238">
        <f>ROUND(E39*J39,2)</f>
        <v>7100.1</v>
      </c>
      <c r="L39" s="238">
        <v>21</v>
      </c>
      <c r="M39" s="238">
        <f>G39*(1+L39/100)</f>
        <v>8591.121000000001</v>
      </c>
      <c r="N39" s="238">
        <v>0</v>
      </c>
      <c r="O39" s="238">
        <f>ROUND(E39*N39,2)</f>
        <v>0</v>
      </c>
      <c r="P39" s="238">
        <v>0</v>
      </c>
      <c r="Q39" s="238">
        <f>ROUND(E39*P39,2)</f>
        <v>0</v>
      </c>
      <c r="R39" s="238" t="s">
        <v>281</v>
      </c>
      <c r="S39" s="238" t="s">
        <v>237</v>
      </c>
      <c r="T39" s="239" t="s">
        <v>282</v>
      </c>
      <c r="U39" s="222">
        <v>1.0999999999999999E-2</v>
      </c>
      <c r="V39" s="222">
        <f>ROUND(E39*U39,2)</f>
        <v>0.81</v>
      </c>
      <c r="W39" s="222"/>
      <c r="X39" s="222" t="s">
        <v>265</v>
      </c>
      <c r="Y39" s="213"/>
      <c r="Z39" s="213"/>
      <c r="AA39" s="213"/>
      <c r="AB39" s="213"/>
      <c r="AC39" s="213"/>
      <c r="AD39" s="213"/>
      <c r="AE39" s="213"/>
      <c r="AF39" s="213"/>
      <c r="AG39" s="213" t="s">
        <v>283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5">
      <c r="A40" s="220"/>
      <c r="B40" s="221"/>
      <c r="C40" s="265" t="s">
        <v>302</v>
      </c>
      <c r="D40" s="257"/>
      <c r="E40" s="257"/>
      <c r="F40" s="257"/>
      <c r="G40" s="257"/>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5">
      <c r="A41" s="220"/>
      <c r="B41" s="221"/>
      <c r="C41" s="247" t="s">
        <v>1338</v>
      </c>
      <c r="D41" s="242"/>
      <c r="E41" s="242"/>
      <c r="F41" s="242"/>
      <c r="G41" s="24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241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5">
      <c r="A42" s="220"/>
      <c r="B42" s="221"/>
      <c r="C42" s="247" t="s">
        <v>303</v>
      </c>
      <c r="D42" s="242"/>
      <c r="E42" s="242"/>
      <c r="F42" s="242"/>
      <c r="G42" s="24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241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5">
      <c r="A43" s="220"/>
      <c r="B43" s="221"/>
      <c r="C43" s="266" t="s">
        <v>1339</v>
      </c>
      <c r="D43" s="251"/>
      <c r="E43" s="252"/>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288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5">
      <c r="A44" s="220"/>
      <c r="B44" s="221"/>
      <c r="C44" s="266" t="s">
        <v>1349</v>
      </c>
      <c r="D44" s="251"/>
      <c r="E44" s="252">
        <v>73.5</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288</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0.399999999999999" outlineLevel="1" x14ac:dyDescent="0.25">
      <c r="A45" s="233">
        <v>8</v>
      </c>
      <c r="B45" s="234" t="s">
        <v>305</v>
      </c>
      <c r="C45" s="245" t="s">
        <v>306</v>
      </c>
      <c r="D45" s="235" t="s">
        <v>280</v>
      </c>
      <c r="E45" s="236">
        <v>73.5</v>
      </c>
      <c r="F45" s="237">
        <v>16.3</v>
      </c>
      <c r="G45" s="238">
        <f>ROUND(E45*F45,2)</f>
        <v>1198.05</v>
      </c>
      <c r="H45" s="237">
        <v>0</v>
      </c>
      <c r="I45" s="238">
        <f>ROUND(E45*H45,2)</f>
        <v>0</v>
      </c>
      <c r="J45" s="237">
        <v>16.3</v>
      </c>
      <c r="K45" s="238">
        <f>ROUND(E45*J45,2)</f>
        <v>1198.05</v>
      </c>
      <c r="L45" s="238">
        <v>21</v>
      </c>
      <c r="M45" s="238">
        <f>G45*(1+L45/100)</f>
        <v>1449.6405</v>
      </c>
      <c r="N45" s="238">
        <v>0</v>
      </c>
      <c r="O45" s="238">
        <f>ROUND(E45*N45,2)</f>
        <v>0</v>
      </c>
      <c r="P45" s="238">
        <v>0</v>
      </c>
      <c r="Q45" s="238">
        <f>ROUND(E45*P45,2)</f>
        <v>0</v>
      </c>
      <c r="R45" s="238" t="s">
        <v>281</v>
      </c>
      <c r="S45" s="238" t="s">
        <v>237</v>
      </c>
      <c r="T45" s="239" t="s">
        <v>282</v>
      </c>
      <c r="U45" s="222">
        <v>8.9999999999999993E-3</v>
      </c>
      <c r="V45" s="222">
        <f>ROUND(E45*U45,2)</f>
        <v>0.66</v>
      </c>
      <c r="W45" s="222"/>
      <c r="X45" s="222" t="s">
        <v>265</v>
      </c>
      <c r="Y45" s="213"/>
      <c r="Z45" s="213"/>
      <c r="AA45" s="213"/>
      <c r="AB45" s="213"/>
      <c r="AC45" s="213"/>
      <c r="AD45" s="213"/>
      <c r="AE45" s="213"/>
      <c r="AF45" s="213"/>
      <c r="AG45" s="213" t="s">
        <v>283</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5">
      <c r="A46" s="220"/>
      <c r="B46" s="221"/>
      <c r="C46" s="246" t="s">
        <v>1350</v>
      </c>
      <c r="D46" s="240"/>
      <c r="E46" s="240"/>
      <c r="F46" s="240"/>
      <c r="G46" s="240"/>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241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5">
      <c r="A47" s="220"/>
      <c r="B47" s="221"/>
      <c r="C47" s="247" t="s">
        <v>1351</v>
      </c>
      <c r="D47" s="242"/>
      <c r="E47" s="242"/>
      <c r="F47" s="242"/>
      <c r="G47" s="242"/>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241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5">
      <c r="A48" s="220"/>
      <c r="B48" s="221"/>
      <c r="C48" s="247" t="s">
        <v>1352</v>
      </c>
      <c r="D48" s="242"/>
      <c r="E48" s="242"/>
      <c r="F48" s="242"/>
      <c r="G48" s="24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241</v>
      </c>
      <c r="AH48" s="213"/>
      <c r="AI48" s="213"/>
      <c r="AJ48" s="213"/>
      <c r="AK48" s="213"/>
      <c r="AL48" s="213"/>
      <c r="AM48" s="213"/>
      <c r="AN48" s="213"/>
      <c r="AO48" s="213"/>
      <c r="AP48" s="213"/>
      <c r="AQ48" s="213"/>
      <c r="AR48" s="213"/>
      <c r="AS48" s="213"/>
      <c r="AT48" s="213"/>
      <c r="AU48" s="213"/>
      <c r="AV48" s="213"/>
      <c r="AW48" s="213"/>
      <c r="AX48" s="213"/>
      <c r="AY48" s="213"/>
      <c r="AZ48" s="213"/>
      <c r="BA48" s="241" t="str">
        <f>C48</f>
        <v>Bez poplatku za uložení - zajišťuje objednatel. V položce je uvažováno i rozprostření a úprava zeminy do figury dle požadavku objednatele.</v>
      </c>
      <c r="BB48" s="213"/>
      <c r="BC48" s="213"/>
      <c r="BD48" s="213"/>
      <c r="BE48" s="213"/>
      <c r="BF48" s="213"/>
      <c r="BG48" s="213"/>
      <c r="BH48" s="213"/>
    </row>
    <row r="49" spans="1:60" outlineLevel="1" x14ac:dyDescent="0.25">
      <c r="A49" s="220"/>
      <c r="B49" s="221"/>
      <c r="C49" s="266" t="s">
        <v>1339</v>
      </c>
      <c r="D49" s="251"/>
      <c r="E49" s="252"/>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288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5">
      <c r="A50" s="220"/>
      <c r="B50" s="221"/>
      <c r="C50" s="266" t="s">
        <v>1349</v>
      </c>
      <c r="D50" s="251"/>
      <c r="E50" s="252">
        <v>73.5</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288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5">
      <c r="A51" s="233">
        <v>9</v>
      </c>
      <c r="B51" s="234" t="s">
        <v>400</v>
      </c>
      <c r="C51" s="245" t="s">
        <v>401</v>
      </c>
      <c r="D51" s="235" t="s">
        <v>280</v>
      </c>
      <c r="E51" s="236">
        <v>57.1</v>
      </c>
      <c r="F51" s="237">
        <v>835</v>
      </c>
      <c r="G51" s="238">
        <f>ROUND(E51*F51,2)</f>
        <v>47678.5</v>
      </c>
      <c r="H51" s="237">
        <v>0</v>
      </c>
      <c r="I51" s="238">
        <f>ROUND(E51*H51,2)</f>
        <v>0</v>
      </c>
      <c r="J51" s="237">
        <v>835</v>
      </c>
      <c r="K51" s="238">
        <f>ROUND(E51*J51,2)</f>
        <v>47678.5</v>
      </c>
      <c r="L51" s="238">
        <v>21</v>
      </c>
      <c r="M51" s="238">
        <f>G51*(1+L51/100)</f>
        <v>57690.985000000001</v>
      </c>
      <c r="N51" s="238">
        <v>0</v>
      </c>
      <c r="O51" s="238">
        <f>ROUND(E51*N51,2)</f>
        <v>0</v>
      </c>
      <c r="P51" s="238">
        <v>0</v>
      </c>
      <c r="Q51" s="238">
        <f>ROUND(E51*P51,2)</f>
        <v>0</v>
      </c>
      <c r="R51" s="238" t="s">
        <v>281</v>
      </c>
      <c r="S51" s="238" t="s">
        <v>237</v>
      </c>
      <c r="T51" s="239" t="s">
        <v>282</v>
      </c>
      <c r="U51" s="222">
        <v>2.1949999999999998</v>
      </c>
      <c r="V51" s="222">
        <f>ROUND(E51*U51,2)</f>
        <v>125.33</v>
      </c>
      <c r="W51" s="222"/>
      <c r="X51" s="222" t="s">
        <v>265</v>
      </c>
      <c r="Y51" s="213"/>
      <c r="Z51" s="213"/>
      <c r="AA51" s="213"/>
      <c r="AB51" s="213"/>
      <c r="AC51" s="213"/>
      <c r="AD51" s="213"/>
      <c r="AE51" s="213"/>
      <c r="AF51" s="213"/>
      <c r="AG51" s="213" t="s">
        <v>283</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5">
      <c r="A52" s="220"/>
      <c r="B52" s="221"/>
      <c r="C52" s="265" t="s">
        <v>402</v>
      </c>
      <c r="D52" s="257"/>
      <c r="E52" s="257"/>
      <c r="F52" s="257"/>
      <c r="G52" s="257"/>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285</v>
      </c>
      <c r="AH52" s="213"/>
      <c r="AI52" s="213"/>
      <c r="AJ52" s="213"/>
      <c r="AK52" s="213"/>
      <c r="AL52" s="213"/>
      <c r="AM52" s="213"/>
      <c r="AN52" s="213"/>
      <c r="AO52" s="213"/>
      <c r="AP52" s="213"/>
      <c r="AQ52" s="213"/>
      <c r="AR52" s="213"/>
      <c r="AS52" s="213"/>
      <c r="AT52" s="213"/>
      <c r="AU52" s="213"/>
      <c r="AV52" s="213"/>
      <c r="AW52" s="213"/>
      <c r="AX52" s="213"/>
      <c r="AY52" s="213"/>
      <c r="AZ52" s="213"/>
      <c r="BA52" s="241" t="str">
        <f>C52</f>
        <v>sypaninou z vhodných hornin tř. 1 - 4 nebo materiálem, uloženým ve vzdálenosti do 30 m od vnějšího kraje objektu, pro jakoukoliv míru zhutnění,</v>
      </c>
      <c r="BB52" s="213"/>
      <c r="BC52" s="213"/>
      <c r="BD52" s="213"/>
      <c r="BE52" s="213"/>
      <c r="BF52" s="213"/>
      <c r="BG52" s="213"/>
      <c r="BH52" s="213"/>
    </row>
    <row r="53" spans="1:60" outlineLevel="1" x14ac:dyDescent="0.25">
      <c r="A53" s="220"/>
      <c r="B53" s="221"/>
      <c r="C53" s="247" t="s">
        <v>1341</v>
      </c>
      <c r="D53" s="242"/>
      <c r="E53" s="242"/>
      <c r="F53" s="242"/>
      <c r="G53" s="242"/>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241</v>
      </c>
      <c r="AH53" s="213"/>
      <c r="AI53" s="213"/>
      <c r="AJ53" s="213"/>
      <c r="AK53" s="213"/>
      <c r="AL53" s="213"/>
      <c r="AM53" s="213"/>
      <c r="AN53" s="213"/>
      <c r="AO53" s="213"/>
      <c r="AP53" s="213"/>
      <c r="AQ53" s="213"/>
      <c r="AR53" s="213"/>
      <c r="AS53" s="213"/>
      <c r="AT53" s="213"/>
      <c r="AU53" s="213"/>
      <c r="AV53" s="213"/>
      <c r="AW53" s="213"/>
      <c r="AX53" s="213"/>
      <c r="AY53" s="213"/>
      <c r="AZ53" s="213"/>
      <c r="BA53" s="241" t="str">
        <f>C53</f>
        <v>D.1.1a+D.1.1b-01+D.1.1b-02+D.1.1b-03+D.1.1b-04+D.1.1b-05+D.1.1b-06+D.1.1b-07+D.1.1b-08+D.1.1b-09+D.1.1b-10</v>
      </c>
      <c r="BB53" s="213"/>
      <c r="BC53" s="213"/>
      <c r="BD53" s="213"/>
      <c r="BE53" s="213"/>
      <c r="BF53" s="213"/>
      <c r="BG53" s="213"/>
      <c r="BH53" s="213"/>
    </row>
    <row r="54" spans="1:60" outlineLevel="1" x14ac:dyDescent="0.25">
      <c r="A54" s="220"/>
      <c r="B54" s="221"/>
      <c r="C54" s="266" t="s">
        <v>1339</v>
      </c>
      <c r="D54" s="251"/>
      <c r="E54" s="252"/>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288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5">
      <c r="A55" s="220"/>
      <c r="B55" s="221"/>
      <c r="C55" s="266" t="s">
        <v>1349</v>
      </c>
      <c r="D55" s="251"/>
      <c r="E55" s="252">
        <v>73.5</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288</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5">
      <c r="A56" s="220"/>
      <c r="B56" s="221"/>
      <c r="C56" s="266" t="s">
        <v>1353</v>
      </c>
      <c r="D56" s="251"/>
      <c r="E56" s="252">
        <v>-8</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288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5">
      <c r="A57" s="220"/>
      <c r="B57" s="221"/>
      <c r="C57" s="266" t="s">
        <v>1354</v>
      </c>
      <c r="D57" s="251"/>
      <c r="E57" s="252">
        <v>-2.1</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288</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5">
      <c r="A58" s="220"/>
      <c r="B58" s="221"/>
      <c r="C58" s="266" t="s">
        <v>1355</v>
      </c>
      <c r="D58" s="251"/>
      <c r="E58" s="252">
        <v>-6.3</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288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5">
      <c r="A59" s="233">
        <v>10</v>
      </c>
      <c r="B59" s="234" t="s">
        <v>311</v>
      </c>
      <c r="C59" s="245" t="s">
        <v>312</v>
      </c>
      <c r="D59" s="235" t="s">
        <v>313</v>
      </c>
      <c r="E59" s="236">
        <v>14</v>
      </c>
      <c r="F59" s="237">
        <v>13</v>
      </c>
      <c r="G59" s="238">
        <f>ROUND(E59*F59,2)</f>
        <v>182</v>
      </c>
      <c r="H59" s="237">
        <v>0</v>
      </c>
      <c r="I59" s="238">
        <f>ROUND(E59*H59,2)</f>
        <v>0</v>
      </c>
      <c r="J59" s="237">
        <v>13</v>
      </c>
      <c r="K59" s="238">
        <f>ROUND(E59*J59,2)</f>
        <v>182</v>
      </c>
      <c r="L59" s="238">
        <v>21</v>
      </c>
      <c r="M59" s="238">
        <f>G59*(1+L59/100)</f>
        <v>220.22</v>
      </c>
      <c r="N59" s="238">
        <v>0</v>
      </c>
      <c r="O59" s="238">
        <f>ROUND(E59*N59,2)</f>
        <v>0</v>
      </c>
      <c r="P59" s="238">
        <v>0</v>
      </c>
      <c r="Q59" s="238">
        <f>ROUND(E59*P59,2)</f>
        <v>0</v>
      </c>
      <c r="R59" s="238" t="s">
        <v>281</v>
      </c>
      <c r="S59" s="238" t="s">
        <v>237</v>
      </c>
      <c r="T59" s="239" t="s">
        <v>282</v>
      </c>
      <c r="U59" s="222">
        <v>0.02</v>
      </c>
      <c r="V59" s="222">
        <f>ROUND(E59*U59,2)</f>
        <v>0.28000000000000003</v>
      </c>
      <c r="W59" s="222"/>
      <c r="X59" s="222" t="s">
        <v>265</v>
      </c>
      <c r="Y59" s="213"/>
      <c r="Z59" s="213"/>
      <c r="AA59" s="213"/>
      <c r="AB59" s="213"/>
      <c r="AC59" s="213"/>
      <c r="AD59" s="213"/>
      <c r="AE59" s="213"/>
      <c r="AF59" s="213"/>
      <c r="AG59" s="213" t="s">
        <v>266</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5">
      <c r="A60" s="220"/>
      <c r="B60" s="221"/>
      <c r="C60" s="265" t="s">
        <v>314</v>
      </c>
      <c r="D60" s="257"/>
      <c r="E60" s="257"/>
      <c r="F60" s="257"/>
      <c r="G60" s="257"/>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5">
      <c r="A61" s="220"/>
      <c r="B61" s="221"/>
      <c r="C61" s="247" t="s">
        <v>1338</v>
      </c>
      <c r="D61" s="242"/>
      <c r="E61" s="242"/>
      <c r="F61" s="242"/>
      <c r="G61" s="24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241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5">
      <c r="A62" s="220"/>
      <c r="B62" s="221"/>
      <c r="C62" s="266" t="s">
        <v>1356</v>
      </c>
      <c r="D62" s="251"/>
      <c r="E62" s="252">
        <v>14</v>
      </c>
      <c r="F62" s="222"/>
      <c r="G62" s="222"/>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288</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0.399999999999999" outlineLevel="1" x14ac:dyDescent="0.25">
      <c r="A63" s="233">
        <v>11</v>
      </c>
      <c r="B63" s="234" t="s">
        <v>1357</v>
      </c>
      <c r="C63" s="245" t="s">
        <v>1358</v>
      </c>
      <c r="D63" s="235" t="s">
        <v>313</v>
      </c>
      <c r="E63" s="236">
        <v>14</v>
      </c>
      <c r="F63" s="237">
        <v>32.200000000000003</v>
      </c>
      <c r="G63" s="238">
        <f>ROUND(E63*F63,2)</f>
        <v>450.8</v>
      </c>
      <c r="H63" s="237">
        <v>0</v>
      </c>
      <c r="I63" s="238">
        <f>ROUND(E63*H63,2)</f>
        <v>0</v>
      </c>
      <c r="J63" s="237">
        <v>32.200000000000003</v>
      </c>
      <c r="K63" s="238">
        <f>ROUND(E63*J63,2)</f>
        <v>450.8</v>
      </c>
      <c r="L63" s="238">
        <v>21</v>
      </c>
      <c r="M63" s="238">
        <f>G63*(1+L63/100)</f>
        <v>545.46799999999996</v>
      </c>
      <c r="N63" s="238">
        <v>0</v>
      </c>
      <c r="O63" s="238">
        <f>ROUND(E63*N63,2)</f>
        <v>0</v>
      </c>
      <c r="P63" s="238">
        <v>0</v>
      </c>
      <c r="Q63" s="238">
        <f>ROUND(E63*P63,2)</f>
        <v>0</v>
      </c>
      <c r="R63" s="238" t="s">
        <v>859</v>
      </c>
      <c r="S63" s="238" t="s">
        <v>237</v>
      </c>
      <c r="T63" s="239" t="s">
        <v>282</v>
      </c>
      <c r="U63" s="222">
        <v>0.09</v>
      </c>
      <c r="V63" s="222">
        <f>ROUND(E63*U63,2)</f>
        <v>1.26</v>
      </c>
      <c r="W63" s="222"/>
      <c r="X63" s="222" t="s">
        <v>265</v>
      </c>
      <c r="Y63" s="213"/>
      <c r="Z63" s="213"/>
      <c r="AA63" s="213"/>
      <c r="AB63" s="213"/>
      <c r="AC63" s="213"/>
      <c r="AD63" s="213"/>
      <c r="AE63" s="213"/>
      <c r="AF63" s="213"/>
      <c r="AG63" s="213" t="s">
        <v>266</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5">
      <c r="A64" s="220"/>
      <c r="B64" s="221"/>
      <c r="C64" s="265" t="s">
        <v>1359</v>
      </c>
      <c r="D64" s="257"/>
      <c r="E64" s="257"/>
      <c r="F64" s="257"/>
      <c r="G64" s="257"/>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285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5">
      <c r="A65" s="220"/>
      <c r="B65" s="221"/>
      <c r="C65" s="247" t="s">
        <v>1338</v>
      </c>
      <c r="D65" s="242"/>
      <c r="E65" s="242"/>
      <c r="F65" s="242"/>
      <c r="G65" s="24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241</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5">
      <c r="A66" s="220"/>
      <c r="B66" s="221"/>
      <c r="C66" s="266" t="s">
        <v>1356</v>
      </c>
      <c r="D66" s="251"/>
      <c r="E66" s="252">
        <v>14</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288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5">
      <c r="A67" s="233">
        <v>12</v>
      </c>
      <c r="B67" s="234" t="s">
        <v>1360</v>
      </c>
      <c r="C67" s="245" t="s">
        <v>1361</v>
      </c>
      <c r="D67" s="235" t="s">
        <v>263</v>
      </c>
      <c r="E67" s="236">
        <v>1</v>
      </c>
      <c r="F67" s="237">
        <v>2000</v>
      </c>
      <c r="G67" s="238">
        <f>ROUND(E67*F67,2)</f>
        <v>2000</v>
      </c>
      <c r="H67" s="237">
        <v>11.6</v>
      </c>
      <c r="I67" s="238">
        <f>ROUND(E67*H67,2)</f>
        <v>11.6</v>
      </c>
      <c r="J67" s="237">
        <v>1988.4</v>
      </c>
      <c r="K67" s="238">
        <f>ROUND(E67*J67,2)</f>
        <v>1988.4</v>
      </c>
      <c r="L67" s="238">
        <v>21</v>
      </c>
      <c r="M67" s="238">
        <f>G67*(1+L67/100)</f>
        <v>2420</v>
      </c>
      <c r="N67" s="238">
        <v>4.0000000000000003E-5</v>
      </c>
      <c r="O67" s="238">
        <f>ROUND(E67*N67,2)</f>
        <v>0</v>
      </c>
      <c r="P67" s="238">
        <v>0</v>
      </c>
      <c r="Q67" s="238">
        <f>ROUND(E67*P67,2)</f>
        <v>0</v>
      </c>
      <c r="R67" s="238"/>
      <c r="S67" s="238" t="s">
        <v>264</v>
      </c>
      <c r="T67" s="239" t="s">
        <v>238</v>
      </c>
      <c r="U67" s="222">
        <v>0.3</v>
      </c>
      <c r="V67" s="222">
        <f>ROUND(E67*U67,2)</f>
        <v>0.3</v>
      </c>
      <c r="W67" s="222"/>
      <c r="X67" s="222" t="s">
        <v>265</v>
      </c>
      <c r="Y67" s="213"/>
      <c r="Z67" s="213"/>
      <c r="AA67" s="213"/>
      <c r="AB67" s="213"/>
      <c r="AC67" s="213"/>
      <c r="AD67" s="213"/>
      <c r="AE67" s="213"/>
      <c r="AF67" s="213"/>
      <c r="AG67" s="213" t="s">
        <v>283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5">
      <c r="A68" s="220"/>
      <c r="B68" s="221"/>
      <c r="C68" s="246" t="s">
        <v>1338</v>
      </c>
      <c r="D68" s="240"/>
      <c r="E68" s="240"/>
      <c r="F68" s="240"/>
      <c r="G68" s="240"/>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241</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5">
      <c r="A69" s="233">
        <v>13</v>
      </c>
      <c r="B69" s="234" t="s">
        <v>1362</v>
      </c>
      <c r="C69" s="245" t="s">
        <v>1363</v>
      </c>
      <c r="D69" s="235" t="s">
        <v>330</v>
      </c>
      <c r="E69" s="236">
        <v>114.2</v>
      </c>
      <c r="F69" s="237">
        <v>420</v>
      </c>
      <c r="G69" s="238">
        <f>ROUND(E69*F69,2)</f>
        <v>47964</v>
      </c>
      <c r="H69" s="237">
        <v>420</v>
      </c>
      <c r="I69" s="238">
        <f>ROUND(E69*H69,2)</f>
        <v>47964</v>
      </c>
      <c r="J69" s="237">
        <v>0</v>
      </c>
      <c r="K69" s="238">
        <f>ROUND(E69*J69,2)</f>
        <v>0</v>
      </c>
      <c r="L69" s="238">
        <v>21</v>
      </c>
      <c r="M69" s="238">
        <f>G69*(1+L69/100)</f>
        <v>58036.439999999995</v>
      </c>
      <c r="N69" s="238">
        <v>1</v>
      </c>
      <c r="O69" s="238">
        <f>ROUND(E69*N69,2)</f>
        <v>114.2</v>
      </c>
      <c r="P69" s="238">
        <v>0</v>
      </c>
      <c r="Q69" s="238">
        <f>ROUND(E69*P69,2)</f>
        <v>0</v>
      </c>
      <c r="R69" s="238" t="s">
        <v>407</v>
      </c>
      <c r="S69" s="238" t="s">
        <v>237</v>
      </c>
      <c r="T69" s="239" t="s">
        <v>282</v>
      </c>
      <c r="U69" s="222">
        <v>0</v>
      </c>
      <c r="V69" s="222">
        <f>ROUND(E69*U69,2)</f>
        <v>0</v>
      </c>
      <c r="W69" s="222"/>
      <c r="X69" s="222" t="s">
        <v>376</v>
      </c>
      <c r="Y69" s="213"/>
      <c r="Z69" s="213"/>
      <c r="AA69" s="213"/>
      <c r="AB69" s="213"/>
      <c r="AC69" s="213"/>
      <c r="AD69" s="213"/>
      <c r="AE69" s="213"/>
      <c r="AF69" s="213"/>
      <c r="AG69" s="213" t="s">
        <v>377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5">
      <c r="A70" s="220"/>
      <c r="B70" s="221"/>
      <c r="C70" s="246" t="s">
        <v>1350</v>
      </c>
      <c r="D70" s="240"/>
      <c r="E70" s="240"/>
      <c r="F70" s="240"/>
      <c r="G70" s="240"/>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241</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5">
      <c r="A71" s="220"/>
      <c r="B71" s="221"/>
      <c r="C71" s="247" t="s">
        <v>1364</v>
      </c>
      <c r="D71" s="242"/>
      <c r="E71" s="242"/>
      <c r="F71" s="242"/>
      <c r="G71" s="242"/>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241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5">
      <c r="A72" s="220"/>
      <c r="B72" s="221"/>
      <c r="C72" s="266" t="s">
        <v>1339</v>
      </c>
      <c r="D72" s="251"/>
      <c r="E72" s="252"/>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288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5">
      <c r="A73" s="220"/>
      <c r="B73" s="221"/>
      <c r="C73" s="267" t="s">
        <v>331</v>
      </c>
      <c r="D73" s="253"/>
      <c r="E73" s="254"/>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288</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5">
      <c r="A74" s="220"/>
      <c r="B74" s="221"/>
      <c r="C74" s="268" t="s">
        <v>1365</v>
      </c>
      <c r="D74" s="253"/>
      <c r="E74" s="254">
        <v>73.5</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288</v>
      </c>
      <c r="AH74" s="213">
        <v>2</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5">
      <c r="A75" s="220"/>
      <c r="B75" s="221"/>
      <c r="C75" s="268" t="s">
        <v>1366</v>
      </c>
      <c r="D75" s="253"/>
      <c r="E75" s="254">
        <v>-8</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288</v>
      </c>
      <c r="AH75" s="213">
        <v>2</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5">
      <c r="A76" s="220"/>
      <c r="B76" s="221"/>
      <c r="C76" s="268" t="s">
        <v>1367</v>
      </c>
      <c r="D76" s="253"/>
      <c r="E76" s="254">
        <v>-2.1</v>
      </c>
      <c r="F76" s="222"/>
      <c r="G76" s="22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288</v>
      </c>
      <c r="AH76" s="213">
        <v>2</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5">
      <c r="A77" s="220"/>
      <c r="B77" s="221"/>
      <c r="C77" s="268" t="s">
        <v>1368</v>
      </c>
      <c r="D77" s="253"/>
      <c r="E77" s="254">
        <v>-6.3</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288</v>
      </c>
      <c r="AH77" s="213">
        <v>2</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5">
      <c r="A78" s="220"/>
      <c r="B78" s="221"/>
      <c r="C78" s="267" t="s">
        <v>337</v>
      </c>
      <c r="D78" s="253"/>
      <c r="E78" s="254"/>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288</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5">
      <c r="A79" s="220"/>
      <c r="B79" s="221"/>
      <c r="C79" s="266" t="s">
        <v>1369</v>
      </c>
      <c r="D79" s="251"/>
      <c r="E79" s="252">
        <v>114.2</v>
      </c>
      <c r="F79" s="222"/>
      <c r="G79" s="22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288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x14ac:dyDescent="0.25">
      <c r="A80" s="227" t="s">
        <v>232</v>
      </c>
      <c r="B80" s="228" t="s">
        <v>145</v>
      </c>
      <c r="C80" s="244" t="s">
        <v>146</v>
      </c>
      <c r="D80" s="229"/>
      <c r="E80" s="230"/>
      <c r="F80" s="231"/>
      <c r="G80" s="231">
        <f>SUMIF(AG81:AG83,"&lt;&gt;NOR",G81:G83)</f>
        <v>3101.7</v>
      </c>
      <c r="H80" s="231"/>
      <c r="I80" s="231">
        <f>SUM(I81:I83)</f>
        <v>2018.44</v>
      </c>
      <c r="J80" s="231"/>
      <c r="K80" s="231">
        <f>SUM(K81:K83)</f>
        <v>1083.26</v>
      </c>
      <c r="L80" s="231"/>
      <c r="M80" s="231">
        <f>SUM(M81:M83)</f>
        <v>3753.0569999999998</v>
      </c>
      <c r="N80" s="231"/>
      <c r="O80" s="231">
        <f>SUM(O81:O83)</f>
        <v>4.54</v>
      </c>
      <c r="P80" s="231"/>
      <c r="Q80" s="231">
        <f>SUM(Q81:Q83)</f>
        <v>0</v>
      </c>
      <c r="R80" s="231"/>
      <c r="S80" s="231"/>
      <c r="T80" s="232"/>
      <c r="U80" s="226"/>
      <c r="V80" s="226">
        <f>SUM(V81:V83)</f>
        <v>2.2799999999999998</v>
      </c>
      <c r="W80" s="226"/>
      <c r="X80" s="226"/>
      <c r="AG80" t="s">
        <v>233</v>
      </c>
    </row>
    <row r="81" spans="1:60" outlineLevel="1" x14ac:dyDescent="0.25">
      <c r="A81" s="233">
        <v>14</v>
      </c>
      <c r="B81" s="234" t="s">
        <v>1370</v>
      </c>
      <c r="C81" s="245" t="s">
        <v>1371</v>
      </c>
      <c r="D81" s="235" t="s">
        <v>280</v>
      </c>
      <c r="E81" s="236">
        <v>2.1</v>
      </c>
      <c r="F81" s="237">
        <v>1477</v>
      </c>
      <c r="G81" s="238">
        <f>ROUND(E81*F81,2)</f>
        <v>3101.7</v>
      </c>
      <c r="H81" s="237">
        <v>961.16</v>
      </c>
      <c r="I81" s="238">
        <f>ROUND(E81*H81,2)</f>
        <v>2018.44</v>
      </c>
      <c r="J81" s="237">
        <v>515.84</v>
      </c>
      <c r="K81" s="238">
        <f>ROUND(E81*J81,2)</f>
        <v>1083.26</v>
      </c>
      <c r="L81" s="238">
        <v>21</v>
      </c>
      <c r="M81" s="238">
        <f>G81*(1+L81/100)</f>
        <v>3753.0569999999998</v>
      </c>
      <c r="N81" s="238">
        <v>2.16</v>
      </c>
      <c r="O81" s="238">
        <f>ROUND(E81*N81,2)</f>
        <v>4.54</v>
      </c>
      <c r="P81" s="238">
        <v>0</v>
      </c>
      <c r="Q81" s="238">
        <f>ROUND(E81*P81,2)</f>
        <v>0</v>
      </c>
      <c r="R81" s="238" t="s">
        <v>318</v>
      </c>
      <c r="S81" s="238" t="s">
        <v>237</v>
      </c>
      <c r="T81" s="239" t="s">
        <v>282</v>
      </c>
      <c r="U81" s="222">
        <v>1.085</v>
      </c>
      <c r="V81" s="222">
        <f>ROUND(E81*U81,2)</f>
        <v>2.2799999999999998</v>
      </c>
      <c r="W81" s="222"/>
      <c r="X81" s="222" t="s">
        <v>265</v>
      </c>
      <c r="Y81" s="213"/>
      <c r="Z81" s="213"/>
      <c r="AA81" s="213"/>
      <c r="AB81" s="213"/>
      <c r="AC81" s="213"/>
      <c r="AD81" s="213"/>
      <c r="AE81" s="213"/>
      <c r="AF81" s="213"/>
      <c r="AG81" s="213" t="s">
        <v>283</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5">
      <c r="A82" s="220"/>
      <c r="B82" s="221"/>
      <c r="C82" s="246" t="s">
        <v>1341</v>
      </c>
      <c r="D82" s="240"/>
      <c r="E82" s="240"/>
      <c r="F82" s="240"/>
      <c r="G82" s="240"/>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241</v>
      </c>
      <c r="AH82" s="213"/>
      <c r="AI82" s="213"/>
      <c r="AJ82" s="213"/>
      <c r="AK82" s="213"/>
      <c r="AL82" s="213"/>
      <c r="AM82" s="213"/>
      <c r="AN82" s="213"/>
      <c r="AO82" s="213"/>
      <c r="AP82" s="213"/>
      <c r="AQ82" s="213"/>
      <c r="AR82" s="213"/>
      <c r="AS82" s="213"/>
      <c r="AT82" s="213"/>
      <c r="AU82" s="213"/>
      <c r="AV82" s="213"/>
      <c r="AW82" s="213"/>
      <c r="AX82" s="213"/>
      <c r="AY82" s="213"/>
      <c r="AZ82" s="213"/>
      <c r="BA82" s="241" t="str">
        <f>C82</f>
        <v>D.1.1a+D.1.1b-01+D.1.1b-02+D.1.1b-03+D.1.1b-04+D.1.1b-05+D.1.1b-06+D.1.1b-07+D.1.1b-08+D.1.1b-09+D.1.1b-10</v>
      </c>
      <c r="BB82" s="213"/>
      <c r="BC82" s="213"/>
      <c r="BD82" s="213"/>
      <c r="BE82" s="213"/>
      <c r="BF82" s="213"/>
      <c r="BG82" s="213"/>
      <c r="BH82" s="213"/>
    </row>
    <row r="83" spans="1:60" outlineLevel="1" x14ac:dyDescent="0.25">
      <c r="A83" s="220"/>
      <c r="B83" s="221"/>
      <c r="C83" s="266" t="s">
        <v>1372</v>
      </c>
      <c r="D83" s="251"/>
      <c r="E83" s="252">
        <v>2.1</v>
      </c>
      <c r="F83" s="222"/>
      <c r="G83" s="22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288</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x14ac:dyDescent="0.25">
      <c r="A84" s="227" t="s">
        <v>232</v>
      </c>
      <c r="B84" s="228" t="s">
        <v>147</v>
      </c>
      <c r="C84" s="244" t="s">
        <v>148</v>
      </c>
      <c r="D84" s="229"/>
      <c r="E84" s="230"/>
      <c r="F84" s="231"/>
      <c r="G84" s="231">
        <f>SUMIF(AG85:AG87,"&lt;&gt;NOR",G85:G87)</f>
        <v>808</v>
      </c>
      <c r="H84" s="231"/>
      <c r="I84" s="231">
        <f>SUM(I85:I87)</f>
        <v>0</v>
      </c>
      <c r="J84" s="231"/>
      <c r="K84" s="231">
        <f>SUM(K85:K87)</f>
        <v>808</v>
      </c>
      <c r="L84" s="231"/>
      <c r="M84" s="231">
        <f>SUM(M85:M87)</f>
        <v>977.68</v>
      </c>
      <c r="N84" s="231"/>
      <c r="O84" s="231">
        <f>SUM(O85:O87)</f>
        <v>0</v>
      </c>
      <c r="P84" s="231"/>
      <c r="Q84" s="231">
        <f>SUM(Q85:Q87)</f>
        <v>0</v>
      </c>
      <c r="R84" s="231"/>
      <c r="S84" s="231"/>
      <c r="T84" s="232"/>
      <c r="U84" s="226"/>
      <c r="V84" s="226">
        <f>SUM(V85:V87)</f>
        <v>2.34</v>
      </c>
      <c r="W84" s="226"/>
      <c r="X84" s="226"/>
      <c r="AG84" t="s">
        <v>233</v>
      </c>
    </row>
    <row r="85" spans="1:60" outlineLevel="1" x14ac:dyDescent="0.25">
      <c r="A85" s="233">
        <v>15</v>
      </c>
      <c r="B85" s="234" t="s">
        <v>1373</v>
      </c>
      <c r="C85" s="245" t="s">
        <v>1374</v>
      </c>
      <c r="D85" s="235" t="s">
        <v>438</v>
      </c>
      <c r="E85" s="236">
        <v>8</v>
      </c>
      <c r="F85" s="237">
        <v>101</v>
      </c>
      <c r="G85" s="238">
        <f>ROUND(E85*F85,2)</f>
        <v>808</v>
      </c>
      <c r="H85" s="237">
        <v>0</v>
      </c>
      <c r="I85" s="238">
        <f>ROUND(E85*H85,2)</f>
        <v>0</v>
      </c>
      <c r="J85" s="237">
        <v>101</v>
      </c>
      <c r="K85" s="238">
        <f>ROUND(E85*J85,2)</f>
        <v>808</v>
      </c>
      <c r="L85" s="238">
        <v>21</v>
      </c>
      <c r="M85" s="238">
        <f>G85*(1+L85/100)</f>
        <v>977.68</v>
      </c>
      <c r="N85" s="238">
        <v>0</v>
      </c>
      <c r="O85" s="238">
        <f>ROUND(E85*N85,2)</f>
        <v>0</v>
      </c>
      <c r="P85" s="238">
        <v>0</v>
      </c>
      <c r="Q85" s="238">
        <f>ROUND(E85*P85,2)</f>
        <v>0</v>
      </c>
      <c r="R85" s="238" t="s">
        <v>528</v>
      </c>
      <c r="S85" s="238" t="s">
        <v>237</v>
      </c>
      <c r="T85" s="239" t="s">
        <v>282</v>
      </c>
      <c r="U85" s="222">
        <v>0.29299999999999998</v>
      </c>
      <c r="V85" s="222">
        <f>ROUND(E85*U85,2)</f>
        <v>2.34</v>
      </c>
      <c r="W85" s="222"/>
      <c r="X85" s="222" t="s">
        <v>265</v>
      </c>
      <c r="Y85" s="213"/>
      <c r="Z85" s="213"/>
      <c r="AA85" s="213"/>
      <c r="AB85" s="213"/>
      <c r="AC85" s="213"/>
      <c r="AD85" s="213"/>
      <c r="AE85" s="213"/>
      <c r="AF85" s="213"/>
      <c r="AG85" s="213" t="s">
        <v>283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5">
      <c r="A86" s="220"/>
      <c r="B86" s="221"/>
      <c r="C86" s="246" t="s">
        <v>1338</v>
      </c>
      <c r="D86" s="240"/>
      <c r="E86" s="240"/>
      <c r="F86" s="240"/>
      <c r="G86" s="240"/>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241</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5">
      <c r="A87" s="220"/>
      <c r="B87" s="221"/>
      <c r="C87" s="266" t="s">
        <v>1375</v>
      </c>
      <c r="D87" s="251"/>
      <c r="E87" s="252">
        <v>8</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288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x14ac:dyDescent="0.25">
      <c r="A88" s="227" t="s">
        <v>232</v>
      </c>
      <c r="B88" s="228" t="s">
        <v>151</v>
      </c>
      <c r="C88" s="244" t="s">
        <v>152</v>
      </c>
      <c r="D88" s="229"/>
      <c r="E88" s="230"/>
      <c r="F88" s="231"/>
      <c r="G88" s="231">
        <f>SUMIF(AG89:AG92,"&lt;&gt;NOR",G89:G92)</f>
        <v>18112.5</v>
      </c>
      <c r="H88" s="231"/>
      <c r="I88" s="231">
        <f>SUM(I89:I92)</f>
        <v>14266.79</v>
      </c>
      <c r="J88" s="231"/>
      <c r="K88" s="231">
        <f>SUM(K89:K92)</f>
        <v>3845.71</v>
      </c>
      <c r="L88" s="231"/>
      <c r="M88" s="231">
        <f>SUM(M89:M92)</f>
        <v>21916.125</v>
      </c>
      <c r="N88" s="231"/>
      <c r="O88" s="231">
        <f>SUM(O89:O92)</f>
        <v>15.75</v>
      </c>
      <c r="P88" s="231"/>
      <c r="Q88" s="231">
        <f>SUM(Q89:Q92)</f>
        <v>0</v>
      </c>
      <c r="R88" s="231"/>
      <c r="S88" s="231"/>
      <c r="T88" s="232"/>
      <c r="U88" s="226"/>
      <c r="V88" s="226">
        <f>SUM(V89:V92)</f>
        <v>9.1300000000000008</v>
      </c>
      <c r="W88" s="226"/>
      <c r="X88" s="226"/>
      <c r="AG88" t="s">
        <v>233</v>
      </c>
    </row>
    <row r="89" spans="1:60" ht="20.399999999999999" outlineLevel="1" x14ac:dyDescent="0.25">
      <c r="A89" s="233">
        <v>16</v>
      </c>
      <c r="B89" s="234" t="s">
        <v>1376</v>
      </c>
      <c r="C89" s="245" t="s">
        <v>1377</v>
      </c>
      <c r="D89" s="235" t="s">
        <v>280</v>
      </c>
      <c r="E89" s="236">
        <v>6.3</v>
      </c>
      <c r="F89" s="237">
        <v>2875</v>
      </c>
      <c r="G89" s="238">
        <f>ROUND(E89*F89,2)</f>
        <v>18112.5</v>
      </c>
      <c r="H89" s="237">
        <v>2264.5700000000002</v>
      </c>
      <c r="I89" s="238">
        <f>ROUND(E89*H89,2)</f>
        <v>14266.79</v>
      </c>
      <c r="J89" s="237">
        <v>610.42999999999995</v>
      </c>
      <c r="K89" s="238">
        <f>ROUND(E89*J89,2)</f>
        <v>3845.71</v>
      </c>
      <c r="L89" s="238">
        <v>21</v>
      </c>
      <c r="M89" s="238">
        <f>G89*(1+L89/100)</f>
        <v>21916.125</v>
      </c>
      <c r="N89" s="238">
        <v>2.5</v>
      </c>
      <c r="O89" s="238">
        <f>ROUND(E89*N89,2)</f>
        <v>15.75</v>
      </c>
      <c r="P89" s="238">
        <v>0</v>
      </c>
      <c r="Q89" s="238">
        <f>ROUND(E89*P89,2)</f>
        <v>0</v>
      </c>
      <c r="R89" s="238" t="s">
        <v>528</v>
      </c>
      <c r="S89" s="238" t="s">
        <v>237</v>
      </c>
      <c r="T89" s="239" t="s">
        <v>282</v>
      </c>
      <c r="U89" s="222">
        <v>1.4490000000000001</v>
      </c>
      <c r="V89" s="222">
        <f>ROUND(E89*U89,2)</f>
        <v>9.1300000000000008</v>
      </c>
      <c r="W89" s="222"/>
      <c r="X89" s="222" t="s">
        <v>265</v>
      </c>
      <c r="Y89" s="213"/>
      <c r="Z89" s="213"/>
      <c r="AA89" s="213"/>
      <c r="AB89" s="213"/>
      <c r="AC89" s="213"/>
      <c r="AD89" s="213"/>
      <c r="AE89" s="213"/>
      <c r="AF89" s="213"/>
      <c r="AG89" s="213" t="s">
        <v>283</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5">
      <c r="A90" s="220"/>
      <c r="B90" s="221"/>
      <c r="C90" s="265" t="s">
        <v>1378</v>
      </c>
      <c r="D90" s="257"/>
      <c r="E90" s="257"/>
      <c r="F90" s="257"/>
      <c r="G90" s="257"/>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285</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5">
      <c r="A91" s="220"/>
      <c r="B91" s="221"/>
      <c r="C91" s="247" t="s">
        <v>1341</v>
      </c>
      <c r="D91" s="242"/>
      <c r="E91" s="242"/>
      <c r="F91" s="242"/>
      <c r="G91" s="24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241</v>
      </c>
      <c r="AH91" s="213"/>
      <c r="AI91" s="213"/>
      <c r="AJ91" s="213"/>
      <c r="AK91" s="213"/>
      <c r="AL91" s="213"/>
      <c r="AM91" s="213"/>
      <c r="AN91" s="213"/>
      <c r="AO91" s="213"/>
      <c r="AP91" s="213"/>
      <c r="AQ91" s="213"/>
      <c r="AR91" s="213"/>
      <c r="AS91" s="213"/>
      <c r="AT91" s="213"/>
      <c r="AU91" s="213"/>
      <c r="AV91" s="213"/>
      <c r="AW91" s="213"/>
      <c r="AX91" s="213"/>
      <c r="AY91" s="213"/>
      <c r="AZ91" s="213"/>
      <c r="BA91" s="241" t="str">
        <f>C91</f>
        <v>D.1.1a+D.1.1b-01+D.1.1b-02+D.1.1b-03+D.1.1b-04+D.1.1b-05+D.1.1b-06+D.1.1b-07+D.1.1b-08+D.1.1b-09+D.1.1b-10</v>
      </c>
      <c r="BB91" s="213"/>
      <c r="BC91" s="213"/>
      <c r="BD91" s="213"/>
      <c r="BE91" s="213"/>
      <c r="BF91" s="213"/>
      <c r="BG91" s="213"/>
      <c r="BH91" s="213"/>
    </row>
    <row r="92" spans="1:60" outlineLevel="1" x14ac:dyDescent="0.25">
      <c r="A92" s="220"/>
      <c r="B92" s="221"/>
      <c r="C92" s="266" t="s">
        <v>1379</v>
      </c>
      <c r="D92" s="251"/>
      <c r="E92" s="252">
        <v>6.3</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288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5">
      <c r="A93" s="227" t="s">
        <v>232</v>
      </c>
      <c r="B93" s="228" t="s">
        <v>161</v>
      </c>
      <c r="C93" s="244" t="s">
        <v>162</v>
      </c>
      <c r="D93" s="229"/>
      <c r="E93" s="230"/>
      <c r="F93" s="231"/>
      <c r="G93" s="231">
        <f>SUMIF(AG94:AG105,"&lt;&gt;NOR",G94:G105)</f>
        <v>56017.4</v>
      </c>
      <c r="H93" s="231"/>
      <c r="I93" s="231">
        <f>SUM(I94:I105)</f>
        <v>6080.37</v>
      </c>
      <c r="J93" s="231"/>
      <c r="K93" s="231">
        <f>SUM(K94:K105)</f>
        <v>49937.03</v>
      </c>
      <c r="L93" s="231"/>
      <c r="M93" s="231">
        <f>SUM(M94:M105)</f>
        <v>67781.054000000004</v>
      </c>
      <c r="N93" s="231"/>
      <c r="O93" s="231">
        <f>SUM(O94:O105)</f>
        <v>7.26</v>
      </c>
      <c r="P93" s="231"/>
      <c r="Q93" s="231">
        <f>SUM(Q94:Q105)</f>
        <v>0</v>
      </c>
      <c r="R93" s="231"/>
      <c r="S93" s="231"/>
      <c r="T93" s="232"/>
      <c r="U93" s="226"/>
      <c r="V93" s="226">
        <f>SUM(V94:V105)</f>
        <v>30.49</v>
      </c>
      <c r="W93" s="226"/>
      <c r="X93" s="226"/>
      <c r="AG93" t="s">
        <v>233</v>
      </c>
    </row>
    <row r="94" spans="1:60" ht="30.6" outlineLevel="1" x14ac:dyDescent="0.25">
      <c r="A94" s="233">
        <v>17</v>
      </c>
      <c r="B94" s="234" t="s">
        <v>1380</v>
      </c>
      <c r="C94" s="245" t="s">
        <v>1381</v>
      </c>
      <c r="D94" s="235" t="s">
        <v>1382</v>
      </c>
      <c r="E94" s="236">
        <v>1</v>
      </c>
      <c r="F94" s="237">
        <v>3795</v>
      </c>
      <c r="G94" s="238">
        <f>ROUND(E94*F94,2)</f>
        <v>3795</v>
      </c>
      <c r="H94" s="237">
        <v>320.45</v>
      </c>
      <c r="I94" s="238">
        <f>ROUND(E94*H94,2)</f>
        <v>320.45</v>
      </c>
      <c r="J94" s="237">
        <v>3474.55</v>
      </c>
      <c r="K94" s="238">
        <f>ROUND(E94*J94,2)</f>
        <v>3474.55</v>
      </c>
      <c r="L94" s="238">
        <v>21</v>
      </c>
      <c r="M94" s="238">
        <f>G94*(1+L94/100)</f>
        <v>4591.95</v>
      </c>
      <c r="N94" s="238">
        <v>1.2999999999999999E-4</v>
      </c>
      <c r="O94" s="238">
        <f>ROUND(E94*N94,2)</f>
        <v>0</v>
      </c>
      <c r="P94" s="238">
        <v>0</v>
      </c>
      <c r="Q94" s="238">
        <f>ROUND(E94*P94,2)</f>
        <v>0</v>
      </c>
      <c r="R94" s="238" t="s">
        <v>528</v>
      </c>
      <c r="S94" s="238" t="s">
        <v>237</v>
      </c>
      <c r="T94" s="239" t="s">
        <v>282</v>
      </c>
      <c r="U94" s="222">
        <v>7.5</v>
      </c>
      <c r="V94" s="222">
        <f>ROUND(E94*U94,2)</f>
        <v>7.5</v>
      </c>
      <c r="W94" s="222"/>
      <c r="X94" s="222" t="s">
        <v>265</v>
      </c>
      <c r="Y94" s="213"/>
      <c r="Z94" s="213"/>
      <c r="AA94" s="213"/>
      <c r="AB94" s="213"/>
      <c r="AC94" s="213"/>
      <c r="AD94" s="213"/>
      <c r="AE94" s="213"/>
      <c r="AF94" s="213"/>
      <c r="AG94" s="213" t="s">
        <v>283</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5">
      <c r="A95" s="220"/>
      <c r="B95" s="221"/>
      <c r="C95" s="265" t="s">
        <v>1383</v>
      </c>
      <c r="D95" s="257"/>
      <c r="E95" s="257"/>
      <c r="F95" s="257"/>
      <c r="G95" s="257"/>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285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5">
      <c r="A96" s="220"/>
      <c r="B96" s="221"/>
      <c r="C96" s="247" t="s">
        <v>1338</v>
      </c>
      <c r="D96" s="242"/>
      <c r="E96" s="242"/>
      <c r="F96" s="242"/>
      <c r="G96" s="24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241</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5">
      <c r="A97" s="233">
        <v>18</v>
      </c>
      <c r="B97" s="234" t="s">
        <v>1384</v>
      </c>
      <c r="C97" s="245" t="s">
        <v>1385</v>
      </c>
      <c r="D97" s="235" t="s">
        <v>438</v>
      </c>
      <c r="E97" s="236">
        <v>8</v>
      </c>
      <c r="F97" s="237">
        <v>72.8</v>
      </c>
      <c r="G97" s="238">
        <f>ROUND(E97*F97,2)</f>
        <v>582.4</v>
      </c>
      <c r="H97" s="237">
        <v>0</v>
      </c>
      <c r="I97" s="238">
        <f>ROUND(E97*H97,2)</f>
        <v>0</v>
      </c>
      <c r="J97" s="237">
        <v>72.8</v>
      </c>
      <c r="K97" s="238">
        <f>ROUND(E97*J97,2)</f>
        <v>582.4</v>
      </c>
      <c r="L97" s="238">
        <v>21</v>
      </c>
      <c r="M97" s="238">
        <f>G97*(1+L97/100)</f>
        <v>704.70399999999995</v>
      </c>
      <c r="N97" s="238">
        <v>0</v>
      </c>
      <c r="O97" s="238">
        <f>ROUND(E97*N97,2)</f>
        <v>0</v>
      </c>
      <c r="P97" s="238">
        <v>0</v>
      </c>
      <c r="Q97" s="238">
        <f>ROUND(E97*P97,2)</f>
        <v>0</v>
      </c>
      <c r="R97" s="238" t="s">
        <v>528</v>
      </c>
      <c r="S97" s="238" t="s">
        <v>237</v>
      </c>
      <c r="T97" s="239" t="s">
        <v>282</v>
      </c>
      <c r="U97" s="222">
        <v>3.9E-2</v>
      </c>
      <c r="V97" s="222">
        <f>ROUND(E97*U97,2)</f>
        <v>0.31</v>
      </c>
      <c r="W97" s="222"/>
      <c r="X97" s="222" t="s">
        <v>265</v>
      </c>
      <c r="Y97" s="213"/>
      <c r="Z97" s="213"/>
      <c r="AA97" s="213"/>
      <c r="AB97" s="213"/>
      <c r="AC97" s="213"/>
      <c r="AD97" s="213"/>
      <c r="AE97" s="213"/>
      <c r="AF97" s="213"/>
      <c r="AG97" s="213" t="s">
        <v>283</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5">
      <c r="A98" s="220"/>
      <c r="B98" s="221"/>
      <c r="C98" s="246" t="s">
        <v>1338</v>
      </c>
      <c r="D98" s="240"/>
      <c r="E98" s="240"/>
      <c r="F98" s="240"/>
      <c r="G98" s="240"/>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241</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5">
      <c r="A99" s="220"/>
      <c r="B99" s="221"/>
      <c r="C99" s="266" t="s">
        <v>1375</v>
      </c>
      <c r="D99" s="251"/>
      <c r="E99" s="252">
        <v>8</v>
      </c>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288</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5">
      <c r="A100" s="258">
        <v>19</v>
      </c>
      <c r="B100" s="259" t="s">
        <v>1386</v>
      </c>
      <c r="C100" s="270" t="s">
        <v>1387</v>
      </c>
      <c r="D100" s="260" t="s">
        <v>263</v>
      </c>
      <c r="E100" s="261">
        <v>1</v>
      </c>
      <c r="F100" s="262">
        <v>35000</v>
      </c>
      <c r="G100" s="263">
        <f>ROUND(E100*F100,2)</f>
        <v>35000</v>
      </c>
      <c r="H100" s="262">
        <v>0</v>
      </c>
      <c r="I100" s="263">
        <f>ROUND(E100*H100,2)</f>
        <v>0</v>
      </c>
      <c r="J100" s="262">
        <v>35000</v>
      </c>
      <c r="K100" s="263">
        <f>ROUND(E100*J100,2)</f>
        <v>35000</v>
      </c>
      <c r="L100" s="263">
        <v>21</v>
      </c>
      <c r="M100" s="263">
        <f>G100*(1+L100/100)</f>
        <v>42350</v>
      </c>
      <c r="N100" s="263">
        <v>0</v>
      </c>
      <c r="O100" s="263">
        <f>ROUND(E100*N100,2)</f>
        <v>0</v>
      </c>
      <c r="P100" s="263">
        <v>0</v>
      </c>
      <c r="Q100" s="263">
        <f>ROUND(E100*P100,2)</f>
        <v>0</v>
      </c>
      <c r="R100" s="263"/>
      <c r="S100" s="263" t="s">
        <v>264</v>
      </c>
      <c r="T100" s="264" t="s">
        <v>238</v>
      </c>
      <c r="U100" s="222">
        <v>0</v>
      </c>
      <c r="V100" s="222">
        <f>ROUND(E100*U100,2)</f>
        <v>0</v>
      </c>
      <c r="W100" s="222"/>
      <c r="X100" s="222" t="s">
        <v>265</v>
      </c>
      <c r="Y100" s="213"/>
      <c r="Z100" s="213"/>
      <c r="AA100" s="213"/>
      <c r="AB100" s="213"/>
      <c r="AC100" s="213"/>
      <c r="AD100" s="213"/>
      <c r="AE100" s="213"/>
      <c r="AF100" s="213"/>
      <c r="AG100" s="213" t="s">
        <v>283</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5">
      <c r="A101" s="233">
        <v>20</v>
      </c>
      <c r="B101" s="234" t="s">
        <v>1388</v>
      </c>
      <c r="C101" s="245" t="s">
        <v>1389</v>
      </c>
      <c r="D101" s="235" t="s">
        <v>438</v>
      </c>
      <c r="E101" s="236">
        <v>8</v>
      </c>
      <c r="F101" s="237">
        <v>2080</v>
      </c>
      <c r="G101" s="238">
        <f>ROUND(E101*F101,2)</f>
        <v>16640</v>
      </c>
      <c r="H101" s="237">
        <v>719.99</v>
      </c>
      <c r="I101" s="238">
        <f>ROUND(E101*H101,2)</f>
        <v>5759.92</v>
      </c>
      <c r="J101" s="237">
        <v>1360.01</v>
      </c>
      <c r="K101" s="238">
        <f>ROUND(E101*J101,2)</f>
        <v>10880.08</v>
      </c>
      <c r="L101" s="238">
        <v>21</v>
      </c>
      <c r="M101" s="238">
        <f>G101*(1+L101/100)</f>
        <v>20134.399999999998</v>
      </c>
      <c r="N101" s="238">
        <v>0.90803</v>
      </c>
      <c r="O101" s="238">
        <f>ROUND(E101*N101,2)</f>
        <v>7.26</v>
      </c>
      <c r="P101" s="238">
        <v>0</v>
      </c>
      <c r="Q101" s="238">
        <f>ROUND(E101*P101,2)</f>
        <v>0</v>
      </c>
      <c r="R101" s="238" t="s">
        <v>439</v>
      </c>
      <c r="S101" s="238" t="s">
        <v>237</v>
      </c>
      <c r="T101" s="239" t="s">
        <v>282</v>
      </c>
      <c r="U101" s="222">
        <v>2.8350599999999999</v>
      </c>
      <c r="V101" s="222">
        <f>ROUND(E101*U101,2)</f>
        <v>22.68</v>
      </c>
      <c r="W101" s="222"/>
      <c r="X101" s="222" t="s">
        <v>440</v>
      </c>
      <c r="Y101" s="213"/>
      <c r="Z101" s="213"/>
      <c r="AA101" s="213"/>
      <c r="AB101" s="213"/>
      <c r="AC101" s="213"/>
      <c r="AD101" s="213"/>
      <c r="AE101" s="213"/>
      <c r="AF101" s="213"/>
      <c r="AG101" s="213" t="s">
        <v>441</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51.6" outlineLevel="1" x14ac:dyDescent="0.25">
      <c r="A102" s="220"/>
      <c r="B102" s="221"/>
      <c r="C102" s="265" t="s">
        <v>1390</v>
      </c>
      <c r="D102" s="257"/>
      <c r="E102" s="257"/>
      <c r="F102" s="257"/>
      <c r="G102" s="257"/>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285</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41" t="str">
        <f>C102</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102" s="213"/>
      <c r="BC102" s="213"/>
      <c r="BD102" s="213"/>
      <c r="BE102" s="213"/>
      <c r="BF102" s="213"/>
      <c r="BG102" s="213"/>
      <c r="BH102" s="213"/>
    </row>
    <row r="103" spans="1:60" outlineLevel="1" x14ac:dyDescent="0.25">
      <c r="A103" s="220"/>
      <c r="B103" s="221"/>
      <c r="C103" s="247" t="s">
        <v>1338</v>
      </c>
      <c r="D103" s="242"/>
      <c r="E103" s="242"/>
      <c r="F103" s="242"/>
      <c r="G103" s="24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241</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ht="41.4" outlineLevel="1" x14ac:dyDescent="0.25">
      <c r="A104" s="220"/>
      <c r="B104" s="221"/>
      <c r="C104" s="247" t="s">
        <v>1391</v>
      </c>
      <c r="D104" s="242"/>
      <c r="E104" s="242"/>
      <c r="F104" s="242"/>
      <c r="G104" s="24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241</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41" t="str">
        <f>C104</f>
        <v>V položce je zakalkulováno: hloubení rýh, pažení a rozepření rýh včetně přepažování, svislé přemístění, naložení přebytku po zásypu (0,524 m3/m rýhy) na dopravní prostředek, odvoz do 6 km a uložení na skládku, lože pod potrubí ze štěrkopísku, dodávka a montáž potrubí z trub PVC vnějšího průměru dle popisu,  zřízení kanalizační přípojky (1 kus/20 m potrubí), dodávka a montáž PVC tvarovek odbočných (1 kus/ 20 m potrubí), dodávka a montáž PVC tvarovek jednoosých (1 kus/ 20 m potrubí), obsyp potrubí pískem, zásyp rýhy sypaninou, se zhutněním.</v>
      </c>
      <c r="BB104" s="213"/>
      <c r="BC104" s="213"/>
      <c r="BD104" s="213"/>
      <c r="BE104" s="213"/>
      <c r="BF104" s="213"/>
      <c r="BG104" s="213"/>
      <c r="BH104" s="213"/>
    </row>
    <row r="105" spans="1:60" outlineLevel="1" x14ac:dyDescent="0.25">
      <c r="A105" s="220"/>
      <c r="B105" s="221"/>
      <c r="C105" s="266" t="s">
        <v>1392</v>
      </c>
      <c r="D105" s="251"/>
      <c r="E105" s="252">
        <v>8</v>
      </c>
      <c r="F105" s="222"/>
      <c r="G105" s="222"/>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288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x14ac:dyDescent="0.25">
      <c r="A106" s="227" t="s">
        <v>232</v>
      </c>
      <c r="B106" s="228" t="s">
        <v>173</v>
      </c>
      <c r="C106" s="244" t="s">
        <v>174</v>
      </c>
      <c r="D106" s="229"/>
      <c r="E106" s="230"/>
      <c r="F106" s="231"/>
      <c r="G106" s="231">
        <f>SUMIF(AG107:AG108,"&lt;&gt;NOR",G107:G108)</f>
        <v>18357.36</v>
      </c>
      <c r="H106" s="231"/>
      <c r="I106" s="231">
        <f>SUM(I107:I108)</f>
        <v>0</v>
      </c>
      <c r="J106" s="231"/>
      <c r="K106" s="231">
        <f>SUM(K107:K108)</f>
        <v>18357.36</v>
      </c>
      <c r="L106" s="231"/>
      <c r="M106" s="231">
        <f>SUM(M107:M108)</f>
        <v>22212.405600000002</v>
      </c>
      <c r="N106" s="231"/>
      <c r="O106" s="231">
        <f>SUM(O107:O108)</f>
        <v>0</v>
      </c>
      <c r="P106" s="231"/>
      <c r="Q106" s="231">
        <f>SUM(Q107:Q108)</f>
        <v>0</v>
      </c>
      <c r="R106" s="231"/>
      <c r="S106" s="231"/>
      <c r="T106" s="232"/>
      <c r="U106" s="226"/>
      <c r="V106" s="226">
        <f>SUM(V107:V108)</f>
        <v>28.44</v>
      </c>
      <c r="W106" s="226"/>
      <c r="X106" s="226"/>
      <c r="AG106" t="s">
        <v>233</v>
      </c>
    </row>
    <row r="107" spans="1:60" outlineLevel="1" x14ac:dyDescent="0.25">
      <c r="A107" s="233">
        <v>21</v>
      </c>
      <c r="B107" s="234" t="s">
        <v>1393</v>
      </c>
      <c r="C107" s="245" t="s">
        <v>1394</v>
      </c>
      <c r="D107" s="235" t="s">
        <v>330</v>
      </c>
      <c r="E107" s="236">
        <v>134.48616999999999</v>
      </c>
      <c r="F107" s="237">
        <v>136.5</v>
      </c>
      <c r="G107" s="238">
        <f>ROUND(E107*F107,2)</f>
        <v>18357.36</v>
      </c>
      <c r="H107" s="237">
        <v>0</v>
      </c>
      <c r="I107" s="238">
        <f>ROUND(E107*H107,2)</f>
        <v>0</v>
      </c>
      <c r="J107" s="237">
        <v>136.5</v>
      </c>
      <c r="K107" s="238">
        <f>ROUND(E107*J107,2)</f>
        <v>18357.36</v>
      </c>
      <c r="L107" s="238">
        <v>21</v>
      </c>
      <c r="M107" s="238">
        <f>G107*(1+L107/100)</f>
        <v>22212.405600000002</v>
      </c>
      <c r="N107" s="238">
        <v>0</v>
      </c>
      <c r="O107" s="238">
        <f>ROUND(E107*N107,2)</f>
        <v>0</v>
      </c>
      <c r="P107" s="238">
        <v>0</v>
      </c>
      <c r="Q107" s="238">
        <f>ROUND(E107*P107,2)</f>
        <v>0</v>
      </c>
      <c r="R107" s="238" t="s">
        <v>528</v>
      </c>
      <c r="S107" s="238" t="s">
        <v>237</v>
      </c>
      <c r="T107" s="239" t="s">
        <v>282</v>
      </c>
      <c r="U107" s="222">
        <v>0.21149999999999999</v>
      </c>
      <c r="V107" s="222">
        <f>ROUND(E107*U107,2)</f>
        <v>28.44</v>
      </c>
      <c r="W107" s="222"/>
      <c r="X107" s="222" t="s">
        <v>381</v>
      </c>
      <c r="Y107" s="213"/>
      <c r="Z107" s="213"/>
      <c r="AA107" s="213"/>
      <c r="AB107" s="213"/>
      <c r="AC107" s="213"/>
      <c r="AD107" s="213"/>
      <c r="AE107" s="213"/>
      <c r="AF107" s="213"/>
      <c r="AG107" s="213" t="s">
        <v>382</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5">
      <c r="A108" s="220"/>
      <c r="B108" s="221"/>
      <c r="C108" s="265" t="s">
        <v>1395</v>
      </c>
      <c r="D108" s="257"/>
      <c r="E108" s="257"/>
      <c r="F108" s="257"/>
      <c r="G108" s="257"/>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285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x14ac:dyDescent="0.25">
      <c r="A109" s="3"/>
      <c r="B109" s="4"/>
      <c r="C109" s="248"/>
      <c r="D109" s="6"/>
      <c r="E109" s="3"/>
      <c r="F109" s="3"/>
      <c r="G109" s="3"/>
      <c r="H109" s="3"/>
      <c r="I109" s="3"/>
      <c r="J109" s="3"/>
      <c r="K109" s="3"/>
      <c r="L109" s="3"/>
      <c r="M109" s="3"/>
      <c r="N109" s="3"/>
      <c r="O109" s="3"/>
      <c r="P109" s="3"/>
      <c r="Q109" s="3"/>
      <c r="R109" s="3"/>
      <c r="S109" s="3"/>
      <c r="T109" s="3"/>
      <c r="U109" s="3"/>
      <c r="V109" s="3"/>
      <c r="W109" s="3"/>
      <c r="X109" s="3"/>
      <c r="AE109">
        <v>15</v>
      </c>
      <c r="AF109">
        <v>21</v>
      </c>
      <c r="AG109" t="s">
        <v>219</v>
      </c>
    </row>
    <row r="110" spans="1:60" x14ac:dyDescent="0.25">
      <c r="A110" s="216"/>
      <c r="B110" s="217" t="s">
        <v>29</v>
      </c>
      <c r="C110" s="249"/>
      <c r="D110" s="218"/>
      <c r="E110" s="219"/>
      <c r="F110" s="219"/>
      <c r="G110" s="243">
        <f>G8+G80+G84+G88+G93+G106</f>
        <v>234806.2</v>
      </c>
      <c r="H110" s="3"/>
      <c r="I110" s="3"/>
      <c r="J110" s="3"/>
      <c r="K110" s="3"/>
      <c r="L110" s="3"/>
      <c r="M110" s="3"/>
      <c r="N110" s="3"/>
      <c r="O110" s="3"/>
      <c r="P110" s="3"/>
      <c r="Q110" s="3"/>
      <c r="R110" s="3"/>
      <c r="S110" s="3"/>
      <c r="T110" s="3"/>
      <c r="U110" s="3"/>
      <c r="V110" s="3"/>
      <c r="W110" s="3"/>
      <c r="X110" s="3"/>
      <c r="AE110">
        <f>SUMIF(L7:L108,AE109,G7:G108)</f>
        <v>0</v>
      </c>
      <c r="AF110">
        <f>SUMIF(L7:L108,AF109,G7:G108)</f>
        <v>234806.2</v>
      </c>
      <c r="AG110" t="s">
        <v>274</v>
      </c>
    </row>
    <row r="111" spans="1:60" x14ac:dyDescent="0.25">
      <c r="A111" s="271" t="s">
        <v>716</v>
      </c>
      <c r="B111" s="271"/>
      <c r="C111" s="248"/>
      <c r="D111" s="6"/>
      <c r="E111" s="3"/>
      <c r="F111" s="3"/>
      <c r="G111" s="3"/>
      <c r="H111" s="3"/>
      <c r="I111" s="3"/>
      <c r="J111" s="3"/>
      <c r="K111" s="3"/>
      <c r="L111" s="3"/>
      <c r="M111" s="3"/>
      <c r="N111" s="3"/>
      <c r="O111" s="3"/>
      <c r="P111" s="3"/>
      <c r="Q111" s="3"/>
      <c r="R111" s="3"/>
      <c r="S111" s="3"/>
      <c r="T111" s="3"/>
      <c r="U111" s="3"/>
      <c r="V111" s="3"/>
      <c r="W111" s="3"/>
      <c r="X111" s="3"/>
    </row>
    <row r="112" spans="1:60" x14ac:dyDescent="0.25">
      <c r="A112" s="3"/>
      <c r="B112" s="4" t="s">
        <v>1396</v>
      </c>
      <c r="C112" s="248" t="s">
        <v>1397</v>
      </c>
      <c r="D112" s="6"/>
      <c r="E112" s="3"/>
      <c r="F112" s="3"/>
      <c r="G112" s="3"/>
      <c r="H112" s="3"/>
      <c r="I112" s="3"/>
      <c r="J112" s="3"/>
      <c r="K112" s="3"/>
      <c r="L112" s="3"/>
      <c r="M112" s="3"/>
      <c r="N112" s="3"/>
      <c r="O112" s="3"/>
      <c r="P112" s="3"/>
      <c r="Q112" s="3"/>
      <c r="R112" s="3"/>
      <c r="S112" s="3"/>
      <c r="T112" s="3"/>
      <c r="U112" s="3"/>
      <c r="V112" s="3"/>
      <c r="W112" s="3"/>
      <c r="X112" s="3"/>
      <c r="AG112" t="s">
        <v>719</v>
      </c>
    </row>
    <row r="113" spans="1:33" x14ac:dyDescent="0.25">
      <c r="A113" s="3"/>
      <c r="B113" s="4" t="s">
        <v>1398</v>
      </c>
      <c r="C113" s="248" t="s">
        <v>1399</v>
      </c>
      <c r="D113" s="6"/>
      <c r="E113" s="3"/>
      <c r="F113" s="3"/>
      <c r="G113" s="3"/>
      <c r="H113" s="3"/>
      <c r="I113" s="3"/>
      <c r="J113" s="3"/>
      <c r="K113" s="3"/>
      <c r="L113" s="3"/>
      <c r="M113" s="3"/>
      <c r="N113" s="3"/>
      <c r="O113" s="3"/>
      <c r="P113" s="3"/>
      <c r="Q113" s="3"/>
      <c r="R113" s="3"/>
      <c r="S113" s="3"/>
      <c r="T113" s="3"/>
      <c r="U113" s="3"/>
      <c r="V113" s="3"/>
      <c r="W113" s="3"/>
      <c r="X113" s="3"/>
      <c r="AG113" t="s">
        <v>722</v>
      </c>
    </row>
    <row r="114" spans="1:33" x14ac:dyDescent="0.25">
      <c r="A114" s="3"/>
      <c r="B114" s="4"/>
      <c r="C114" s="248" t="s">
        <v>677</v>
      </c>
      <c r="D114" s="6"/>
      <c r="E114" s="3"/>
      <c r="F114" s="3"/>
      <c r="G114" s="3"/>
      <c r="H114" s="3"/>
      <c r="I114" s="3"/>
      <c r="J114" s="3"/>
      <c r="K114" s="3"/>
      <c r="L114" s="3"/>
      <c r="M114" s="3"/>
      <c r="N114" s="3"/>
      <c r="O114" s="3"/>
      <c r="P114" s="3"/>
      <c r="Q114" s="3"/>
      <c r="R114" s="3"/>
      <c r="S114" s="3"/>
      <c r="T114" s="3"/>
      <c r="U114" s="3"/>
      <c r="V114" s="3"/>
      <c r="W114" s="3"/>
      <c r="X114" s="3"/>
      <c r="AG114" t="s">
        <v>723</v>
      </c>
    </row>
    <row r="115" spans="1:33" x14ac:dyDescent="0.25">
      <c r="A115" s="3"/>
      <c r="B115" s="4"/>
      <c r="C115" s="248"/>
      <c r="D115" s="6"/>
      <c r="E115" s="3"/>
      <c r="F115" s="3"/>
      <c r="G115" s="3"/>
      <c r="H115" s="3"/>
      <c r="I115" s="3"/>
      <c r="J115" s="3"/>
      <c r="K115" s="3"/>
      <c r="L115" s="3"/>
      <c r="M115" s="3"/>
      <c r="N115" s="3"/>
      <c r="O115" s="3"/>
      <c r="P115" s="3"/>
      <c r="Q115" s="3"/>
      <c r="R115" s="3"/>
      <c r="S115" s="3"/>
      <c r="T115" s="3"/>
      <c r="U115" s="3"/>
      <c r="V115" s="3"/>
      <c r="W115" s="3"/>
      <c r="X115" s="3"/>
    </row>
    <row r="116" spans="1:33" x14ac:dyDescent="0.25">
      <c r="C116" s="250"/>
      <c r="D116" s="10"/>
      <c r="AG116" t="s">
        <v>276</v>
      </c>
    </row>
    <row r="117" spans="1:33" x14ac:dyDescent="0.25">
      <c r="D117" s="10"/>
    </row>
    <row r="118" spans="1:33" x14ac:dyDescent="0.25">
      <c r="D118" s="10"/>
    </row>
    <row r="119" spans="1:33" x14ac:dyDescent="0.25">
      <c r="D119" s="10"/>
    </row>
    <row r="120" spans="1:33" x14ac:dyDescent="0.25">
      <c r="D120" s="10"/>
    </row>
    <row r="121" spans="1:33" x14ac:dyDescent="0.25">
      <c r="D121" s="10"/>
    </row>
    <row r="122" spans="1:33" x14ac:dyDescent="0.25">
      <c r="D122" s="10"/>
    </row>
    <row r="123" spans="1:33" x14ac:dyDescent="0.25">
      <c r="D123" s="10"/>
    </row>
    <row r="124" spans="1:33" x14ac:dyDescent="0.25">
      <c r="D124" s="10"/>
    </row>
    <row r="125" spans="1:33" x14ac:dyDescent="0.25">
      <c r="D125" s="10"/>
    </row>
    <row r="126" spans="1:33" x14ac:dyDescent="0.25">
      <c r="D126" s="10"/>
    </row>
    <row r="127" spans="1:33" x14ac:dyDescent="0.25">
      <c r="D127" s="10"/>
    </row>
    <row r="128" spans="1:33"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8/P+q7jTZG5ukcOmIVy3YM7CgR5reDcMOku8DGwCZXS3gQwbkTmt6w27vshyeKAKMGPdA93dDD+/dXvPPtFglw==" saltValue="HgmUeKBCkmePMH6WwVu0FA==" spinCount="100000" sheet="1"/>
  <mergeCells count="43">
    <mergeCell ref="C103:G103"/>
    <mergeCell ref="C104:G104"/>
    <mergeCell ref="C108:G108"/>
    <mergeCell ref="C90:G90"/>
    <mergeCell ref="C91:G91"/>
    <mergeCell ref="C95:G95"/>
    <mergeCell ref="C96:G96"/>
    <mergeCell ref="C98:G98"/>
    <mergeCell ref="C102:G102"/>
    <mergeCell ref="C65:G65"/>
    <mergeCell ref="C68:G68"/>
    <mergeCell ref="C70:G70"/>
    <mergeCell ref="C71:G71"/>
    <mergeCell ref="C82:G82"/>
    <mergeCell ref="C86:G86"/>
    <mergeCell ref="C48:G48"/>
    <mergeCell ref="C52:G52"/>
    <mergeCell ref="C53:G53"/>
    <mergeCell ref="C60:G60"/>
    <mergeCell ref="C61:G61"/>
    <mergeCell ref="C64:G64"/>
    <mergeCell ref="C36:G36"/>
    <mergeCell ref="C40:G40"/>
    <mergeCell ref="C41:G41"/>
    <mergeCell ref="C42:G42"/>
    <mergeCell ref="C46:G46"/>
    <mergeCell ref="C47:G47"/>
    <mergeCell ref="C21:G21"/>
    <mergeCell ref="C25:G25"/>
    <mergeCell ref="C26:G26"/>
    <mergeCell ref="C30:G30"/>
    <mergeCell ref="C31:G31"/>
    <mergeCell ref="C35:G35"/>
    <mergeCell ref="A1:G1"/>
    <mergeCell ref="C2:G2"/>
    <mergeCell ref="C3:G3"/>
    <mergeCell ref="C4:G4"/>
    <mergeCell ref="A111:B111"/>
    <mergeCell ref="C10:G10"/>
    <mergeCell ref="C11:G11"/>
    <mergeCell ref="C15:G15"/>
    <mergeCell ref="C16:G16"/>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1917-0F16-44BB-8318-BA0900C3839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82</v>
      </c>
      <c r="C3" s="202" t="s">
        <v>83</v>
      </c>
      <c r="D3" s="200"/>
      <c r="E3" s="200"/>
      <c r="F3" s="200"/>
      <c r="G3" s="201"/>
      <c r="AC3" s="178" t="s">
        <v>1337</v>
      </c>
      <c r="AG3" t="s">
        <v>209</v>
      </c>
    </row>
    <row r="4" spans="1:60" ht="25.05" customHeight="1" x14ac:dyDescent="0.25">
      <c r="A4" s="203" t="s">
        <v>9</v>
      </c>
      <c r="B4" s="204" t="s">
        <v>60</v>
      </c>
      <c r="C4" s="205" t="s">
        <v>81</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88</v>
      </c>
      <c r="C8" s="244" t="s">
        <v>142</v>
      </c>
      <c r="D8" s="229"/>
      <c r="E8" s="230"/>
      <c r="F8" s="231"/>
      <c r="G8" s="231">
        <f>SUMIF(AG9:AG295,"&lt;&gt;NOR",G9:G295)</f>
        <v>2489636.0299999998</v>
      </c>
      <c r="H8" s="231"/>
      <c r="I8" s="231">
        <f>SUM(I9:I295)</f>
        <v>502623.62</v>
      </c>
      <c r="J8" s="231"/>
      <c r="K8" s="231">
        <f>SUM(K9:K295)</f>
        <v>1987012.4099999997</v>
      </c>
      <c r="L8" s="231"/>
      <c r="M8" s="231">
        <f>SUM(M9:M295)</f>
        <v>3012459.5962999994</v>
      </c>
      <c r="N8" s="231"/>
      <c r="O8" s="231">
        <f>SUM(O9:O295)</f>
        <v>1059.17</v>
      </c>
      <c r="P8" s="231"/>
      <c r="Q8" s="231">
        <f>SUM(Q9:Q295)</f>
        <v>0</v>
      </c>
      <c r="R8" s="231"/>
      <c r="S8" s="231"/>
      <c r="T8" s="232"/>
      <c r="U8" s="226"/>
      <c r="V8" s="226">
        <f>SUM(V9:V295)</f>
        <v>3778.7299999999991</v>
      </c>
      <c r="W8" s="226"/>
      <c r="X8" s="226"/>
      <c r="AG8" t="s">
        <v>233</v>
      </c>
    </row>
    <row r="9" spans="1:60" outlineLevel="1" x14ac:dyDescent="0.25">
      <c r="A9" s="233">
        <v>1</v>
      </c>
      <c r="B9" s="234" t="s">
        <v>802</v>
      </c>
      <c r="C9" s="245" t="s">
        <v>803</v>
      </c>
      <c r="D9" s="235" t="s">
        <v>313</v>
      </c>
      <c r="E9" s="236">
        <v>1450</v>
      </c>
      <c r="F9" s="237">
        <v>34.6</v>
      </c>
      <c r="G9" s="238">
        <f>ROUND(E9*F9,2)</f>
        <v>50170</v>
      </c>
      <c r="H9" s="237">
        <v>0</v>
      </c>
      <c r="I9" s="238">
        <f>ROUND(E9*H9,2)</f>
        <v>0</v>
      </c>
      <c r="J9" s="237">
        <v>34.6</v>
      </c>
      <c r="K9" s="238">
        <f>ROUND(E9*J9,2)</f>
        <v>50170</v>
      </c>
      <c r="L9" s="238">
        <v>21</v>
      </c>
      <c r="M9" s="238">
        <f>G9*(1+L9/100)</f>
        <v>60705.7</v>
      </c>
      <c r="N9" s="238">
        <v>0</v>
      </c>
      <c r="O9" s="238">
        <f>ROUND(E9*N9,2)</f>
        <v>0</v>
      </c>
      <c r="P9" s="238">
        <v>0</v>
      </c>
      <c r="Q9" s="238">
        <f>ROUND(E9*P9,2)</f>
        <v>0</v>
      </c>
      <c r="R9" s="238" t="s">
        <v>281</v>
      </c>
      <c r="S9" s="238" t="s">
        <v>237</v>
      </c>
      <c r="T9" s="239" t="s">
        <v>282</v>
      </c>
      <c r="U9" s="222">
        <v>9.2999999999999999E-2</v>
      </c>
      <c r="V9" s="222">
        <f>ROUND(E9*U9,2)</f>
        <v>134.85</v>
      </c>
      <c r="W9" s="222"/>
      <c r="X9" s="222" t="s">
        <v>265</v>
      </c>
      <c r="Y9" s="213"/>
      <c r="Z9" s="213"/>
      <c r="AA9" s="213"/>
      <c r="AB9" s="213"/>
      <c r="AC9" s="213"/>
      <c r="AD9" s="213"/>
      <c r="AE9" s="213"/>
      <c r="AF9" s="213"/>
      <c r="AG9" s="213" t="s">
        <v>283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1" outlineLevel="1" x14ac:dyDescent="0.25">
      <c r="A10" s="220"/>
      <c r="B10" s="221"/>
      <c r="C10" s="265" t="s">
        <v>804</v>
      </c>
      <c r="D10" s="257"/>
      <c r="E10" s="257"/>
      <c r="F10" s="257"/>
      <c r="G10" s="257"/>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285</v>
      </c>
      <c r="AH10" s="213"/>
      <c r="AI10" s="213"/>
      <c r="AJ10" s="213"/>
      <c r="AK10" s="213"/>
      <c r="AL10" s="213"/>
      <c r="AM10" s="213"/>
      <c r="AN10" s="213"/>
      <c r="AO10" s="213"/>
      <c r="AP10" s="213"/>
      <c r="AQ10" s="213"/>
      <c r="AR10" s="213"/>
      <c r="AS10" s="213"/>
      <c r="AT10" s="213"/>
      <c r="AU10" s="213"/>
      <c r="AV10" s="213"/>
      <c r="AW10" s="213"/>
      <c r="AX10" s="213"/>
      <c r="AY10" s="213"/>
      <c r="AZ10" s="213"/>
      <c r="BA10" s="241" t="str">
        <f>C10</f>
        <v>s odstraněním kořenů a s případným nutným odklizením křovin a stromů na hromady na vzdálenost do 50 m nebo s naložením na dopravní prostředek, do sklonu terénu 1 : 5,</v>
      </c>
      <c r="BB10" s="213"/>
      <c r="BC10" s="213"/>
      <c r="BD10" s="213"/>
      <c r="BE10" s="213"/>
      <c r="BF10" s="213"/>
      <c r="BG10" s="213"/>
      <c r="BH10" s="213"/>
    </row>
    <row r="11" spans="1:60" outlineLevel="1" x14ac:dyDescent="0.25">
      <c r="A11" s="220"/>
      <c r="B11" s="221"/>
      <c r="C11" s="266" t="s">
        <v>1400</v>
      </c>
      <c r="D11" s="251"/>
      <c r="E11" s="252">
        <v>1450</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288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0.399999999999999" outlineLevel="1" x14ac:dyDescent="0.25">
      <c r="A12" s="233">
        <v>2</v>
      </c>
      <c r="B12" s="234" t="s">
        <v>806</v>
      </c>
      <c r="C12" s="245" t="s">
        <v>807</v>
      </c>
      <c r="D12" s="235" t="s">
        <v>313</v>
      </c>
      <c r="E12" s="236">
        <v>1450</v>
      </c>
      <c r="F12" s="237">
        <v>12.6</v>
      </c>
      <c r="G12" s="238">
        <f>ROUND(E12*F12,2)</f>
        <v>18270</v>
      </c>
      <c r="H12" s="237">
        <v>1.83</v>
      </c>
      <c r="I12" s="238">
        <f>ROUND(E12*H12,2)</f>
        <v>2653.5</v>
      </c>
      <c r="J12" s="237">
        <v>10.77</v>
      </c>
      <c r="K12" s="238">
        <f>ROUND(E12*J12,2)</f>
        <v>15616.5</v>
      </c>
      <c r="L12" s="238">
        <v>21</v>
      </c>
      <c r="M12" s="238">
        <f>G12*(1+L12/100)</f>
        <v>22106.7</v>
      </c>
      <c r="N12" s="238">
        <v>5.0000000000000002E-5</v>
      </c>
      <c r="O12" s="238">
        <f>ROUND(E12*N12,2)</f>
        <v>7.0000000000000007E-2</v>
      </c>
      <c r="P12" s="238">
        <v>0</v>
      </c>
      <c r="Q12" s="238">
        <f>ROUND(E12*P12,2)</f>
        <v>0</v>
      </c>
      <c r="R12" s="238" t="s">
        <v>281</v>
      </c>
      <c r="S12" s="238" t="s">
        <v>237</v>
      </c>
      <c r="T12" s="239" t="s">
        <v>282</v>
      </c>
      <c r="U12" s="222">
        <v>0.03</v>
      </c>
      <c r="V12" s="222">
        <f>ROUND(E12*U12,2)</f>
        <v>43.5</v>
      </c>
      <c r="W12" s="222"/>
      <c r="X12" s="222" t="s">
        <v>265</v>
      </c>
      <c r="Y12" s="213"/>
      <c r="Z12" s="213"/>
      <c r="AA12" s="213"/>
      <c r="AB12" s="213"/>
      <c r="AC12" s="213"/>
      <c r="AD12" s="213"/>
      <c r="AE12" s="213"/>
      <c r="AF12" s="213"/>
      <c r="AG12" s="213" t="s">
        <v>283</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5">
      <c r="A13" s="220"/>
      <c r="B13" s="221"/>
      <c r="C13" s="265" t="s">
        <v>808</v>
      </c>
      <c r="D13" s="257"/>
      <c r="E13" s="257"/>
      <c r="F13" s="257"/>
      <c r="G13" s="257"/>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285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20"/>
      <c r="B14" s="221"/>
      <c r="C14" s="266" t="s">
        <v>1400</v>
      </c>
      <c r="D14" s="251"/>
      <c r="E14" s="252">
        <v>1450</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288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33">
        <v>3</v>
      </c>
      <c r="B15" s="234" t="s">
        <v>809</v>
      </c>
      <c r="C15" s="245" t="s">
        <v>810</v>
      </c>
      <c r="D15" s="235" t="s">
        <v>375</v>
      </c>
      <c r="E15" s="236">
        <v>8</v>
      </c>
      <c r="F15" s="237">
        <v>718</v>
      </c>
      <c r="G15" s="238">
        <f>ROUND(E15*F15,2)</f>
        <v>5744</v>
      </c>
      <c r="H15" s="237">
        <v>110.08</v>
      </c>
      <c r="I15" s="238">
        <f>ROUND(E15*H15,2)</f>
        <v>880.64</v>
      </c>
      <c r="J15" s="237">
        <v>607.91999999999996</v>
      </c>
      <c r="K15" s="238">
        <f>ROUND(E15*J15,2)</f>
        <v>4863.3599999999997</v>
      </c>
      <c r="L15" s="238">
        <v>21</v>
      </c>
      <c r="M15" s="238">
        <f>G15*(1+L15/100)</f>
        <v>6950.24</v>
      </c>
      <c r="N15" s="238">
        <v>2.99E-3</v>
      </c>
      <c r="O15" s="238">
        <f>ROUND(E15*N15,2)</f>
        <v>0.02</v>
      </c>
      <c r="P15" s="238">
        <v>0</v>
      </c>
      <c r="Q15" s="238">
        <f>ROUND(E15*P15,2)</f>
        <v>0</v>
      </c>
      <c r="R15" s="238" t="s">
        <v>281</v>
      </c>
      <c r="S15" s="238" t="s">
        <v>237</v>
      </c>
      <c r="T15" s="239" t="s">
        <v>282</v>
      </c>
      <c r="U15" s="222">
        <v>1.7</v>
      </c>
      <c r="V15" s="222">
        <f>ROUND(E15*U15,2)</f>
        <v>13.6</v>
      </c>
      <c r="W15" s="222"/>
      <c r="X15" s="222" t="s">
        <v>265</v>
      </c>
      <c r="Y15" s="213"/>
      <c r="Z15" s="213"/>
      <c r="AA15" s="213"/>
      <c r="AB15" s="213"/>
      <c r="AC15" s="213"/>
      <c r="AD15" s="213"/>
      <c r="AE15" s="213"/>
      <c r="AF15" s="213"/>
      <c r="AG15" s="213" t="s">
        <v>283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20"/>
      <c r="B16" s="221"/>
      <c r="C16" s="265" t="s">
        <v>808</v>
      </c>
      <c r="D16" s="257"/>
      <c r="E16" s="257"/>
      <c r="F16" s="257"/>
      <c r="G16" s="257"/>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0.399999999999999" outlineLevel="1" x14ac:dyDescent="0.25">
      <c r="A17" s="233">
        <v>4</v>
      </c>
      <c r="B17" s="234" t="s">
        <v>811</v>
      </c>
      <c r="C17" s="245" t="s">
        <v>812</v>
      </c>
      <c r="D17" s="235" t="s">
        <v>375</v>
      </c>
      <c r="E17" s="236">
        <v>8</v>
      </c>
      <c r="F17" s="237">
        <v>458.5</v>
      </c>
      <c r="G17" s="238">
        <f>ROUND(E17*F17,2)</f>
        <v>3668</v>
      </c>
      <c r="H17" s="237">
        <v>0</v>
      </c>
      <c r="I17" s="238">
        <f>ROUND(E17*H17,2)</f>
        <v>0</v>
      </c>
      <c r="J17" s="237">
        <v>458.5</v>
      </c>
      <c r="K17" s="238">
        <f>ROUND(E17*J17,2)</f>
        <v>3668</v>
      </c>
      <c r="L17" s="238">
        <v>21</v>
      </c>
      <c r="M17" s="238">
        <f>G17*(1+L17/100)</f>
        <v>4438.28</v>
      </c>
      <c r="N17" s="238">
        <v>0</v>
      </c>
      <c r="O17" s="238">
        <f>ROUND(E17*N17,2)</f>
        <v>0</v>
      </c>
      <c r="P17" s="238">
        <v>0</v>
      </c>
      <c r="Q17" s="238">
        <f>ROUND(E17*P17,2)</f>
        <v>0</v>
      </c>
      <c r="R17" s="238" t="s">
        <v>281</v>
      </c>
      <c r="S17" s="238" t="s">
        <v>237</v>
      </c>
      <c r="T17" s="239" t="s">
        <v>282</v>
      </c>
      <c r="U17" s="222">
        <v>0.88</v>
      </c>
      <c r="V17" s="222">
        <f>ROUND(E17*U17,2)</f>
        <v>7.04</v>
      </c>
      <c r="W17" s="222"/>
      <c r="X17" s="222" t="s">
        <v>265</v>
      </c>
      <c r="Y17" s="213"/>
      <c r="Z17" s="213"/>
      <c r="AA17" s="213"/>
      <c r="AB17" s="213"/>
      <c r="AC17" s="213"/>
      <c r="AD17" s="213"/>
      <c r="AE17" s="213"/>
      <c r="AF17" s="213"/>
      <c r="AG17" s="213" t="s">
        <v>283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1" outlineLevel="1" x14ac:dyDescent="0.25">
      <c r="A18" s="220"/>
      <c r="B18" s="221"/>
      <c r="C18" s="265" t="s">
        <v>813</v>
      </c>
      <c r="D18" s="257"/>
      <c r="E18" s="257"/>
      <c r="F18" s="257"/>
      <c r="G18" s="257"/>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41" t="str">
        <f>C18</f>
        <v>s odřezáním kmene a odvětvením, včetně případného odklizení kmene a větví na oddělené hromady na vzdálenost do 50 m nebo s naložením na dopravní prostředek,</v>
      </c>
      <c r="BB18" s="213"/>
      <c r="BC18" s="213"/>
      <c r="BD18" s="213"/>
      <c r="BE18" s="213"/>
      <c r="BF18" s="213"/>
      <c r="BG18" s="213"/>
      <c r="BH18" s="213"/>
    </row>
    <row r="19" spans="1:60" outlineLevel="1" x14ac:dyDescent="0.25">
      <c r="A19" s="220"/>
      <c r="B19" s="221"/>
      <c r="C19" s="247" t="s">
        <v>814</v>
      </c>
      <c r="D19" s="242"/>
      <c r="E19" s="242"/>
      <c r="F19" s="242"/>
      <c r="G19" s="24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241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0.399999999999999" outlineLevel="1" x14ac:dyDescent="0.25">
      <c r="A20" s="233">
        <v>5</v>
      </c>
      <c r="B20" s="234" t="s">
        <v>815</v>
      </c>
      <c r="C20" s="245" t="s">
        <v>816</v>
      </c>
      <c r="D20" s="235" t="s">
        <v>375</v>
      </c>
      <c r="E20" s="236">
        <v>8</v>
      </c>
      <c r="F20" s="237">
        <v>705</v>
      </c>
      <c r="G20" s="238">
        <f>ROUND(E20*F20,2)</f>
        <v>5640</v>
      </c>
      <c r="H20" s="237">
        <v>2.0499999999999998</v>
      </c>
      <c r="I20" s="238">
        <f>ROUND(E20*H20,2)</f>
        <v>16.399999999999999</v>
      </c>
      <c r="J20" s="237">
        <v>702.95</v>
      </c>
      <c r="K20" s="238">
        <f>ROUND(E20*J20,2)</f>
        <v>5623.6</v>
      </c>
      <c r="L20" s="238">
        <v>21</v>
      </c>
      <c r="M20" s="238">
        <f>G20*(1+L20/100)</f>
        <v>6824.4</v>
      </c>
      <c r="N20" s="238">
        <v>5.0000000000000002E-5</v>
      </c>
      <c r="O20" s="238">
        <f>ROUND(E20*N20,2)</f>
        <v>0</v>
      </c>
      <c r="P20" s="238">
        <v>0</v>
      </c>
      <c r="Q20" s="238">
        <f>ROUND(E20*P20,2)</f>
        <v>0</v>
      </c>
      <c r="R20" s="238" t="s">
        <v>281</v>
      </c>
      <c r="S20" s="238" t="s">
        <v>237</v>
      </c>
      <c r="T20" s="239" t="s">
        <v>282</v>
      </c>
      <c r="U20" s="222">
        <v>1.655</v>
      </c>
      <c r="V20" s="222">
        <f>ROUND(E20*U20,2)</f>
        <v>13.24</v>
      </c>
      <c r="W20" s="222"/>
      <c r="X20" s="222" t="s">
        <v>265</v>
      </c>
      <c r="Y20" s="213"/>
      <c r="Z20" s="213"/>
      <c r="AA20" s="213"/>
      <c r="AB20" s="213"/>
      <c r="AC20" s="213"/>
      <c r="AD20" s="213"/>
      <c r="AE20" s="213"/>
      <c r="AF20" s="213"/>
      <c r="AG20" s="213" t="s">
        <v>283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1" outlineLevel="1" x14ac:dyDescent="0.25">
      <c r="A21" s="220"/>
      <c r="B21" s="221"/>
      <c r="C21" s="265" t="s">
        <v>817</v>
      </c>
      <c r="D21" s="257"/>
      <c r="E21" s="257"/>
      <c r="F21" s="257"/>
      <c r="G21" s="257"/>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41" t="str">
        <f>C21</f>
        <v>s jejich vykopáním nebo vytrháním, s přesekáním kořenů a s případným nutným přemístěním pařezů na hromady do vzdálenosti do 50 m nebo s naložením na dopravní prostředek,</v>
      </c>
      <c r="BB21" s="213"/>
      <c r="BC21" s="213"/>
      <c r="BD21" s="213"/>
      <c r="BE21" s="213"/>
      <c r="BF21" s="213"/>
      <c r="BG21" s="213"/>
      <c r="BH21" s="213"/>
    </row>
    <row r="22" spans="1:60" outlineLevel="1" x14ac:dyDescent="0.25">
      <c r="A22" s="258">
        <v>6</v>
      </c>
      <c r="B22" s="259" t="s">
        <v>818</v>
      </c>
      <c r="C22" s="270" t="s">
        <v>819</v>
      </c>
      <c r="D22" s="260" t="s">
        <v>375</v>
      </c>
      <c r="E22" s="261">
        <v>8</v>
      </c>
      <c r="F22" s="262">
        <v>454.5</v>
      </c>
      <c r="G22" s="263">
        <f>ROUND(E22*F22,2)</f>
        <v>3636</v>
      </c>
      <c r="H22" s="262">
        <v>0</v>
      </c>
      <c r="I22" s="263">
        <f>ROUND(E22*H22,2)</f>
        <v>0</v>
      </c>
      <c r="J22" s="262">
        <v>454.5</v>
      </c>
      <c r="K22" s="263">
        <f>ROUND(E22*J22,2)</f>
        <v>3636</v>
      </c>
      <c r="L22" s="263">
        <v>21</v>
      </c>
      <c r="M22" s="263">
        <f>G22*(1+L22/100)</f>
        <v>4399.5599999999995</v>
      </c>
      <c r="N22" s="263">
        <v>0</v>
      </c>
      <c r="O22" s="263">
        <f>ROUND(E22*N22,2)</f>
        <v>0</v>
      </c>
      <c r="P22" s="263">
        <v>0</v>
      </c>
      <c r="Q22" s="263">
        <f>ROUND(E22*P22,2)</f>
        <v>0</v>
      </c>
      <c r="R22" s="263" t="s">
        <v>820</v>
      </c>
      <c r="S22" s="263" t="s">
        <v>237</v>
      </c>
      <c r="T22" s="264" t="s">
        <v>282</v>
      </c>
      <c r="U22" s="222">
        <v>1.27</v>
      </c>
      <c r="V22" s="222">
        <f>ROUND(E22*U22,2)</f>
        <v>10.16</v>
      </c>
      <c r="W22" s="222"/>
      <c r="X22" s="222" t="s">
        <v>265</v>
      </c>
      <c r="Y22" s="213"/>
      <c r="Z22" s="213"/>
      <c r="AA22" s="213"/>
      <c r="AB22" s="213"/>
      <c r="AC22" s="213"/>
      <c r="AD22" s="213"/>
      <c r="AE22" s="213"/>
      <c r="AF22" s="213"/>
      <c r="AG22" s="213" t="s">
        <v>283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33">
        <v>7</v>
      </c>
      <c r="B23" s="234" t="s">
        <v>821</v>
      </c>
      <c r="C23" s="245" t="s">
        <v>822</v>
      </c>
      <c r="D23" s="235" t="s">
        <v>280</v>
      </c>
      <c r="E23" s="236">
        <v>195.63230999999999</v>
      </c>
      <c r="F23" s="237">
        <v>596</v>
      </c>
      <c r="G23" s="238">
        <f>ROUND(E23*F23,2)</f>
        <v>116596.86</v>
      </c>
      <c r="H23" s="237">
        <v>0</v>
      </c>
      <c r="I23" s="238">
        <f>ROUND(E23*H23,2)</f>
        <v>0</v>
      </c>
      <c r="J23" s="237">
        <v>596</v>
      </c>
      <c r="K23" s="238">
        <f>ROUND(E23*J23,2)</f>
        <v>116596.86</v>
      </c>
      <c r="L23" s="238">
        <v>21</v>
      </c>
      <c r="M23" s="238">
        <f>G23*(1+L23/100)</f>
        <v>141082.20060000001</v>
      </c>
      <c r="N23" s="238">
        <v>0</v>
      </c>
      <c r="O23" s="238">
        <f>ROUND(E23*N23,2)</f>
        <v>0</v>
      </c>
      <c r="P23" s="238">
        <v>0</v>
      </c>
      <c r="Q23" s="238">
        <f>ROUND(E23*P23,2)</f>
        <v>0</v>
      </c>
      <c r="R23" s="238" t="s">
        <v>281</v>
      </c>
      <c r="S23" s="238" t="s">
        <v>237</v>
      </c>
      <c r="T23" s="239" t="s">
        <v>282</v>
      </c>
      <c r="U23" s="222">
        <v>1.55</v>
      </c>
      <c r="V23" s="222">
        <f>ROUND(E23*U23,2)</f>
        <v>303.23</v>
      </c>
      <c r="W23" s="222"/>
      <c r="X23" s="222" t="s">
        <v>265</v>
      </c>
      <c r="Y23" s="213"/>
      <c r="Z23" s="213"/>
      <c r="AA23" s="213"/>
      <c r="AB23" s="213"/>
      <c r="AC23" s="213"/>
      <c r="AD23" s="213"/>
      <c r="AE23" s="213"/>
      <c r="AF23" s="213"/>
      <c r="AG23" s="213" t="s">
        <v>266</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20"/>
      <c r="B24" s="221"/>
      <c r="C24" s="265" t="s">
        <v>823</v>
      </c>
      <c r="D24" s="257"/>
      <c r="E24" s="257"/>
      <c r="F24" s="257"/>
      <c r="G24" s="257"/>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285</v>
      </c>
      <c r="AH24" s="213"/>
      <c r="AI24" s="213"/>
      <c r="AJ24" s="213"/>
      <c r="AK24" s="213"/>
      <c r="AL24" s="213"/>
      <c r="AM24" s="213"/>
      <c r="AN24" s="213"/>
      <c r="AO24" s="213"/>
      <c r="AP24" s="213"/>
      <c r="AQ24" s="213"/>
      <c r="AR24" s="213"/>
      <c r="AS24" s="213"/>
      <c r="AT24" s="213"/>
      <c r="AU24" s="213"/>
      <c r="AV24" s="213"/>
      <c r="AW24" s="213"/>
      <c r="AX24" s="213"/>
      <c r="AY24" s="213"/>
      <c r="AZ24" s="213"/>
      <c r="BA24" s="241" t="str">
        <f>C24</f>
        <v>příplatek k cenám vykopávek za ztížení vykopávky v blízkosti podzemního vedení nebo výbušnin v horninách jakékoliv třídy,</v>
      </c>
      <c r="BB24" s="213"/>
      <c r="BC24" s="213"/>
      <c r="BD24" s="213"/>
      <c r="BE24" s="213"/>
      <c r="BF24" s="213"/>
      <c r="BG24" s="213"/>
      <c r="BH24" s="213"/>
    </row>
    <row r="25" spans="1:60" outlineLevel="1" x14ac:dyDescent="0.25">
      <c r="A25" s="220"/>
      <c r="B25" s="221"/>
      <c r="C25" s="247" t="s">
        <v>1341</v>
      </c>
      <c r="D25" s="242"/>
      <c r="E25" s="242"/>
      <c r="F25" s="242"/>
      <c r="G25" s="24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241</v>
      </c>
      <c r="AH25" s="213"/>
      <c r="AI25" s="213"/>
      <c r="AJ25" s="213"/>
      <c r="AK25" s="213"/>
      <c r="AL25" s="213"/>
      <c r="AM25" s="213"/>
      <c r="AN25" s="213"/>
      <c r="AO25" s="213"/>
      <c r="AP25" s="213"/>
      <c r="AQ25" s="213"/>
      <c r="AR25" s="213"/>
      <c r="AS25" s="213"/>
      <c r="AT25" s="213"/>
      <c r="AU25" s="213"/>
      <c r="AV25" s="213"/>
      <c r="AW25" s="213"/>
      <c r="AX25" s="213"/>
      <c r="AY25" s="213"/>
      <c r="AZ25" s="213"/>
      <c r="BA25" s="241" t="str">
        <f>C25</f>
        <v>D.1.1a+D.1.1b-01+D.1.1b-02+D.1.1b-03+D.1.1b-04+D.1.1b-05+D.1.1b-06+D.1.1b-07+D.1.1b-08+D.1.1b-09+D.1.1b-10</v>
      </c>
      <c r="BB25" s="213"/>
      <c r="BC25" s="213"/>
      <c r="BD25" s="213"/>
      <c r="BE25" s="213"/>
      <c r="BF25" s="213"/>
      <c r="BG25" s="213"/>
      <c r="BH25" s="213"/>
    </row>
    <row r="26" spans="1:60" outlineLevel="1" x14ac:dyDescent="0.25">
      <c r="A26" s="220"/>
      <c r="B26" s="221"/>
      <c r="C26" s="267" t="s">
        <v>331</v>
      </c>
      <c r="D26" s="253"/>
      <c r="E26" s="254"/>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288</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5">
      <c r="A27" s="220"/>
      <c r="B27" s="221"/>
      <c r="C27" s="268" t="s">
        <v>1401</v>
      </c>
      <c r="D27" s="253"/>
      <c r="E27" s="254">
        <v>307.10000000000002</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288</v>
      </c>
      <c r="AH27" s="213">
        <v>2</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30.6" outlineLevel="1" x14ac:dyDescent="0.25">
      <c r="A28" s="220"/>
      <c r="B28" s="221"/>
      <c r="C28" s="268" t="s">
        <v>1402</v>
      </c>
      <c r="D28" s="253"/>
      <c r="E28" s="254">
        <v>2.4805000000000001</v>
      </c>
      <c r="F28" s="222"/>
      <c r="G28" s="222"/>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288</v>
      </c>
      <c r="AH28" s="213">
        <v>2</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5">
      <c r="A29" s="220"/>
      <c r="B29" s="221"/>
      <c r="C29" s="268" t="s">
        <v>1403</v>
      </c>
      <c r="D29" s="253"/>
      <c r="E29" s="254">
        <v>1</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288</v>
      </c>
      <c r="AH29" s="213">
        <v>2</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5">
      <c r="A30" s="220"/>
      <c r="B30" s="221"/>
      <c r="C30" s="268" t="s">
        <v>1404</v>
      </c>
      <c r="D30" s="253"/>
      <c r="E30" s="254">
        <v>761.76155000000006</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288</v>
      </c>
      <c r="AH30" s="213">
        <v>2</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5">
      <c r="A31" s="220"/>
      <c r="B31" s="221"/>
      <c r="C31" s="268" t="s">
        <v>1405</v>
      </c>
      <c r="D31" s="253"/>
      <c r="E31" s="254">
        <v>216.4</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288</v>
      </c>
      <c r="AH31" s="213">
        <v>2</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5">
      <c r="A32" s="220"/>
      <c r="B32" s="221"/>
      <c r="C32" s="267" t="s">
        <v>337</v>
      </c>
      <c r="D32" s="253"/>
      <c r="E32" s="254"/>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288</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5">
      <c r="A33" s="220"/>
      <c r="B33" s="221"/>
      <c r="C33" s="275" t="s">
        <v>1031</v>
      </c>
      <c r="D33" s="273"/>
      <c r="E33" s="274"/>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288</v>
      </c>
      <c r="AH33" s="213">
        <v>1</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5">
      <c r="A34" s="220"/>
      <c r="B34" s="221"/>
      <c r="C34" s="266" t="s">
        <v>1406</v>
      </c>
      <c r="D34" s="251"/>
      <c r="E34" s="252">
        <v>152.35230999999999</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288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5">
      <c r="A35" s="220"/>
      <c r="B35" s="221"/>
      <c r="C35" s="266" t="s">
        <v>1407</v>
      </c>
      <c r="D35" s="251"/>
      <c r="E35" s="252">
        <v>43.28</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288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5">
      <c r="A36" s="233">
        <v>8</v>
      </c>
      <c r="B36" s="234" t="s">
        <v>1408</v>
      </c>
      <c r="C36" s="245" t="s">
        <v>1409</v>
      </c>
      <c r="D36" s="235" t="s">
        <v>280</v>
      </c>
      <c r="E36" s="236">
        <v>71.489999999999995</v>
      </c>
      <c r="F36" s="237">
        <v>83.8</v>
      </c>
      <c r="G36" s="238">
        <f>ROUND(E36*F36,2)</f>
        <v>5990.86</v>
      </c>
      <c r="H36" s="237">
        <v>0</v>
      </c>
      <c r="I36" s="238">
        <f>ROUND(E36*H36,2)</f>
        <v>0</v>
      </c>
      <c r="J36" s="237">
        <v>83.8</v>
      </c>
      <c r="K36" s="238">
        <f>ROUND(E36*J36,2)</f>
        <v>5990.86</v>
      </c>
      <c r="L36" s="238">
        <v>21</v>
      </c>
      <c r="M36" s="238">
        <f>G36*(1+L36/100)</f>
        <v>7248.940599999999</v>
      </c>
      <c r="N36" s="238">
        <v>0</v>
      </c>
      <c r="O36" s="238">
        <f>ROUND(E36*N36,2)</f>
        <v>0</v>
      </c>
      <c r="P36" s="238">
        <v>0</v>
      </c>
      <c r="Q36" s="238">
        <f>ROUND(E36*P36,2)</f>
        <v>0</v>
      </c>
      <c r="R36" s="238" t="s">
        <v>281</v>
      </c>
      <c r="S36" s="238" t="s">
        <v>237</v>
      </c>
      <c r="T36" s="239" t="s">
        <v>282</v>
      </c>
      <c r="U36" s="222">
        <v>0.01</v>
      </c>
      <c r="V36" s="222">
        <f>ROUND(E36*U36,2)</f>
        <v>0.71</v>
      </c>
      <c r="W36" s="222"/>
      <c r="X36" s="222" t="s">
        <v>265</v>
      </c>
      <c r="Y36" s="213"/>
      <c r="Z36" s="213"/>
      <c r="AA36" s="213"/>
      <c r="AB36" s="213"/>
      <c r="AC36" s="213"/>
      <c r="AD36" s="213"/>
      <c r="AE36" s="213"/>
      <c r="AF36" s="213"/>
      <c r="AG36" s="213" t="s">
        <v>283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5">
      <c r="A37" s="220"/>
      <c r="B37" s="221"/>
      <c r="C37" s="265" t="s">
        <v>1410</v>
      </c>
      <c r="D37" s="257"/>
      <c r="E37" s="257"/>
      <c r="F37" s="257"/>
      <c r="G37" s="257"/>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285</v>
      </c>
      <c r="AH37" s="213"/>
      <c r="AI37" s="213"/>
      <c r="AJ37" s="213"/>
      <c r="AK37" s="213"/>
      <c r="AL37" s="213"/>
      <c r="AM37" s="213"/>
      <c r="AN37" s="213"/>
      <c r="AO37" s="213"/>
      <c r="AP37" s="213"/>
      <c r="AQ37" s="213"/>
      <c r="AR37" s="213"/>
      <c r="AS37" s="213"/>
      <c r="AT37" s="213"/>
      <c r="AU37" s="213"/>
      <c r="AV37" s="213"/>
      <c r="AW37" s="213"/>
      <c r="AX37" s="213"/>
      <c r="AY37" s="213"/>
      <c r="AZ37" s="213"/>
      <c r="BA37" s="241" t="str">
        <f>C37</f>
        <v>nebo lesní půdy, s vodorovným přemístěním na hromady v místě upotřebení nebo na dočasné či trvalé skládky se složením</v>
      </c>
      <c r="BB37" s="213"/>
      <c r="BC37" s="213"/>
      <c r="BD37" s="213"/>
      <c r="BE37" s="213"/>
      <c r="BF37" s="213"/>
      <c r="BG37" s="213"/>
      <c r="BH37" s="213"/>
    </row>
    <row r="38" spans="1:60" outlineLevel="1" x14ac:dyDescent="0.25">
      <c r="A38" s="220"/>
      <c r="B38" s="221"/>
      <c r="C38" s="247" t="s">
        <v>1341</v>
      </c>
      <c r="D38" s="242"/>
      <c r="E38" s="242"/>
      <c r="F38" s="242"/>
      <c r="G38" s="24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241</v>
      </c>
      <c r="AH38" s="213"/>
      <c r="AI38" s="213"/>
      <c r="AJ38" s="213"/>
      <c r="AK38" s="213"/>
      <c r="AL38" s="213"/>
      <c r="AM38" s="213"/>
      <c r="AN38" s="213"/>
      <c r="AO38" s="213"/>
      <c r="AP38" s="213"/>
      <c r="AQ38" s="213"/>
      <c r="AR38" s="213"/>
      <c r="AS38" s="213"/>
      <c r="AT38" s="213"/>
      <c r="AU38" s="213"/>
      <c r="AV38" s="213"/>
      <c r="AW38" s="213"/>
      <c r="AX38" s="213"/>
      <c r="AY38" s="213"/>
      <c r="AZ38" s="213"/>
      <c r="BA38" s="241" t="str">
        <f>C38</f>
        <v>D.1.1a+D.1.1b-01+D.1.1b-02+D.1.1b-03+D.1.1b-04+D.1.1b-05+D.1.1b-06+D.1.1b-07+D.1.1b-08+D.1.1b-09+D.1.1b-10</v>
      </c>
      <c r="BB38" s="213"/>
      <c r="BC38" s="213"/>
      <c r="BD38" s="213"/>
      <c r="BE38" s="213"/>
      <c r="BF38" s="213"/>
      <c r="BG38" s="213"/>
      <c r="BH38" s="213"/>
    </row>
    <row r="39" spans="1:60" outlineLevel="1" x14ac:dyDescent="0.25">
      <c r="A39" s="220"/>
      <c r="B39" s="221"/>
      <c r="C39" s="266" t="s">
        <v>1411</v>
      </c>
      <c r="D39" s="251"/>
      <c r="E39" s="252">
        <v>71.489999999999995</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288</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5">
      <c r="A40" s="233">
        <v>9</v>
      </c>
      <c r="B40" s="234" t="s">
        <v>1412</v>
      </c>
      <c r="C40" s="245" t="s">
        <v>1413</v>
      </c>
      <c r="D40" s="235" t="s">
        <v>280</v>
      </c>
      <c r="E40" s="236">
        <v>331.44</v>
      </c>
      <c r="F40" s="237">
        <v>115.5</v>
      </c>
      <c r="G40" s="238">
        <f>ROUND(E40*F40,2)</f>
        <v>38281.32</v>
      </c>
      <c r="H40" s="237">
        <v>0</v>
      </c>
      <c r="I40" s="238">
        <f>ROUND(E40*H40,2)</f>
        <v>0</v>
      </c>
      <c r="J40" s="237">
        <v>115.5</v>
      </c>
      <c r="K40" s="238">
        <f>ROUND(E40*J40,2)</f>
        <v>38281.32</v>
      </c>
      <c r="L40" s="238">
        <v>21</v>
      </c>
      <c r="M40" s="238">
        <f>G40*(1+L40/100)</f>
        <v>46320.397199999999</v>
      </c>
      <c r="N40" s="238">
        <v>0</v>
      </c>
      <c r="O40" s="238">
        <f>ROUND(E40*N40,2)</f>
        <v>0</v>
      </c>
      <c r="P40" s="238">
        <v>0</v>
      </c>
      <c r="Q40" s="238">
        <f>ROUND(E40*P40,2)</f>
        <v>0</v>
      </c>
      <c r="R40" s="238" t="s">
        <v>281</v>
      </c>
      <c r="S40" s="238" t="s">
        <v>237</v>
      </c>
      <c r="T40" s="239" t="s">
        <v>282</v>
      </c>
      <c r="U40" s="222">
        <v>0.11</v>
      </c>
      <c r="V40" s="222">
        <f>ROUND(E40*U40,2)</f>
        <v>36.46</v>
      </c>
      <c r="W40" s="222"/>
      <c r="X40" s="222" t="s">
        <v>265</v>
      </c>
      <c r="Y40" s="213"/>
      <c r="Z40" s="213"/>
      <c r="AA40" s="213"/>
      <c r="AB40" s="213"/>
      <c r="AC40" s="213"/>
      <c r="AD40" s="213"/>
      <c r="AE40" s="213"/>
      <c r="AF40" s="213"/>
      <c r="AG40" s="213" t="s">
        <v>283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1" outlineLevel="1" x14ac:dyDescent="0.25">
      <c r="A41" s="220"/>
      <c r="B41" s="221"/>
      <c r="C41" s="265" t="s">
        <v>835</v>
      </c>
      <c r="D41" s="257"/>
      <c r="E41" s="257"/>
      <c r="F41" s="257"/>
      <c r="G41" s="257"/>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285</v>
      </c>
      <c r="AH41" s="213"/>
      <c r="AI41" s="213"/>
      <c r="AJ41" s="213"/>
      <c r="AK41" s="213"/>
      <c r="AL41" s="213"/>
      <c r="AM41" s="213"/>
      <c r="AN41" s="213"/>
      <c r="AO41" s="213"/>
      <c r="AP41" s="213"/>
      <c r="AQ41" s="213"/>
      <c r="AR41" s="213"/>
      <c r="AS41" s="213"/>
      <c r="AT41" s="213"/>
      <c r="AU41" s="213"/>
      <c r="AV41" s="213"/>
      <c r="AW41" s="213"/>
      <c r="AX41" s="213"/>
      <c r="AY41" s="213"/>
      <c r="AZ41" s="213"/>
      <c r="BA41" s="241" t="str">
        <f>C41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41" s="213"/>
      <c r="BC41" s="213"/>
      <c r="BD41" s="213"/>
      <c r="BE41" s="213"/>
      <c r="BF41" s="213"/>
      <c r="BG41" s="213"/>
      <c r="BH41" s="213"/>
    </row>
    <row r="42" spans="1:60" outlineLevel="1" x14ac:dyDescent="0.25">
      <c r="A42" s="220"/>
      <c r="B42" s="221"/>
      <c r="C42" s="247" t="s">
        <v>1341</v>
      </c>
      <c r="D42" s="242"/>
      <c r="E42" s="242"/>
      <c r="F42" s="242"/>
      <c r="G42" s="24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241</v>
      </c>
      <c r="AH42" s="213"/>
      <c r="AI42" s="213"/>
      <c r="AJ42" s="213"/>
      <c r="AK42" s="213"/>
      <c r="AL42" s="213"/>
      <c r="AM42" s="213"/>
      <c r="AN42" s="213"/>
      <c r="AO42" s="213"/>
      <c r="AP42" s="213"/>
      <c r="AQ42" s="213"/>
      <c r="AR42" s="213"/>
      <c r="AS42" s="213"/>
      <c r="AT42" s="213"/>
      <c r="AU42" s="213"/>
      <c r="AV42" s="213"/>
      <c r="AW42" s="213"/>
      <c r="AX42" s="213"/>
      <c r="AY42" s="213"/>
      <c r="AZ42" s="213"/>
      <c r="BA42" s="241" t="str">
        <f>C42</f>
        <v>D.1.1a+D.1.1b-01+D.1.1b-02+D.1.1b-03+D.1.1b-04+D.1.1b-05+D.1.1b-06+D.1.1b-07+D.1.1b-08+D.1.1b-09+D.1.1b-10</v>
      </c>
      <c r="BB42" s="213"/>
      <c r="BC42" s="213"/>
      <c r="BD42" s="213"/>
      <c r="BE42" s="213"/>
      <c r="BF42" s="213"/>
      <c r="BG42" s="213"/>
      <c r="BH42" s="213"/>
    </row>
    <row r="43" spans="1:60" outlineLevel="1" x14ac:dyDescent="0.25">
      <c r="A43" s="220"/>
      <c r="B43" s="221"/>
      <c r="C43" s="266" t="s">
        <v>1414</v>
      </c>
      <c r="D43" s="251"/>
      <c r="E43" s="252"/>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288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5">
      <c r="A44" s="220"/>
      <c r="B44" s="221"/>
      <c r="C44" s="266" t="s">
        <v>1415</v>
      </c>
      <c r="D44" s="251"/>
      <c r="E44" s="252">
        <v>331.44</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288</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5">
      <c r="A45" s="233">
        <v>10</v>
      </c>
      <c r="B45" s="234" t="s">
        <v>838</v>
      </c>
      <c r="C45" s="245" t="s">
        <v>839</v>
      </c>
      <c r="D45" s="235" t="s">
        <v>280</v>
      </c>
      <c r="E45" s="236">
        <v>331.44</v>
      </c>
      <c r="F45" s="237">
        <v>23.1</v>
      </c>
      <c r="G45" s="238">
        <f>ROUND(E45*F45,2)</f>
        <v>7656.26</v>
      </c>
      <c r="H45" s="237">
        <v>0</v>
      </c>
      <c r="I45" s="238">
        <f>ROUND(E45*H45,2)</f>
        <v>0</v>
      </c>
      <c r="J45" s="237">
        <v>23.1</v>
      </c>
      <c r="K45" s="238">
        <f>ROUND(E45*J45,2)</f>
        <v>7656.26</v>
      </c>
      <c r="L45" s="238">
        <v>21</v>
      </c>
      <c r="M45" s="238">
        <f>G45*(1+L45/100)</f>
        <v>9264.0745999999999</v>
      </c>
      <c r="N45" s="238">
        <v>0</v>
      </c>
      <c r="O45" s="238">
        <f>ROUND(E45*N45,2)</f>
        <v>0</v>
      </c>
      <c r="P45" s="238">
        <v>0</v>
      </c>
      <c r="Q45" s="238">
        <f>ROUND(E45*P45,2)</f>
        <v>0</v>
      </c>
      <c r="R45" s="238" t="s">
        <v>281</v>
      </c>
      <c r="S45" s="238" t="s">
        <v>237</v>
      </c>
      <c r="T45" s="239" t="s">
        <v>282</v>
      </c>
      <c r="U45" s="222">
        <v>4.3099999999999999E-2</v>
      </c>
      <c r="V45" s="222">
        <f>ROUND(E45*U45,2)</f>
        <v>14.29</v>
      </c>
      <c r="W45" s="222"/>
      <c r="X45" s="222" t="s">
        <v>265</v>
      </c>
      <c r="Y45" s="213"/>
      <c r="Z45" s="213"/>
      <c r="AA45" s="213"/>
      <c r="AB45" s="213"/>
      <c r="AC45" s="213"/>
      <c r="AD45" s="213"/>
      <c r="AE45" s="213"/>
      <c r="AF45" s="213"/>
      <c r="AG45" s="213" t="s">
        <v>283</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1" outlineLevel="1" x14ac:dyDescent="0.25">
      <c r="A46" s="220"/>
      <c r="B46" s="221"/>
      <c r="C46" s="265" t="s">
        <v>835</v>
      </c>
      <c r="D46" s="257"/>
      <c r="E46" s="257"/>
      <c r="F46" s="257"/>
      <c r="G46" s="257"/>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41" t="str">
        <f>C46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46" s="213"/>
      <c r="BC46" s="213"/>
      <c r="BD46" s="213"/>
      <c r="BE46" s="213"/>
      <c r="BF46" s="213"/>
      <c r="BG46" s="213"/>
      <c r="BH46" s="213"/>
    </row>
    <row r="47" spans="1:60" outlineLevel="1" x14ac:dyDescent="0.25">
      <c r="A47" s="220"/>
      <c r="B47" s="221"/>
      <c r="C47" s="247" t="s">
        <v>1341</v>
      </c>
      <c r="D47" s="242"/>
      <c r="E47" s="242"/>
      <c r="F47" s="242"/>
      <c r="G47" s="242"/>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241</v>
      </c>
      <c r="AH47" s="213"/>
      <c r="AI47" s="213"/>
      <c r="AJ47" s="213"/>
      <c r="AK47" s="213"/>
      <c r="AL47" s="213"/>
      <c r="AM47" s="213"/>
      <c r="AN47" s="213"/>
      <c r="AO47" s="213"/>
      <c r="AP47" s="213"/>
      <c r="AQ47" s="213"/>
      <c r="AR47" s="213"/>
      <c r="AS47" s="213"/>
      <c r="AT47" s="213"/>
      <c r="AU47" s="213"/>
      <c r="AV47" s="213"/>
      <c r="AW47" s="213"/>
      <c r="AX47" s="213"/>
      <c r="AY47" s="213"/>
      <c r="AZ47" s="213"/>
      <c r="BA47" s="241" t="str">
        <f>C47</f>
        <v>D.1.1a+D.1.1b-01+D.1.1b-02+D.1.1b-03+D.1.1b-04+D.1.1b-05+D.1.1b-06+D.1.1b-07+D.1.1b-08+D.1.1b-09+D.1.1b-10</v>
      </c>
      <c r="BB47" s="213"/>
      <c r="BC47" s="213"/>
      <c r="BD47" s="213"/>
      <c r="BE47" s="213"/>
      <c r="BF47" s="213"/>
      <c r="BG47" s="213"/>
      <c r="BH47" s="213"/>
    </row>
    <row r="48" spans="1:60" outlineLevel="1" x14ac:dyDescent="0.25">
      <c r="A48" s="220"/>
      <c r="B48" s="221"/>
      <c r="C48" s="266" t="s">
        <v>1414</v>
      </c>
      <c r="D48" s="251"/>
      <c r="E48" s="252"/>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288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5">
      <c r="A49" s="220"/>
      <c r="B49" s="221"/>
      <c r="C49" s="266" t="s">
        <v>1415</v>
      </c>
      <c r="D49" s="251"/>
      <c r="E49" s="252">
        <v>331.44</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288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5">
      <c r="A50" s="233">
        <v>11</v>
      </c>
      <c r="B50" s="234" t="s">
        <v>1416</v>
      </c>
      <c r="C50" s="245" t="s">
        <v>1417</v>
      </c>
      <c r="D50" s="235" t="s">
        <v>280</v>
      </c>
      <c r="E50" s="236">
        <v>220.96</v>
      </c>
      <c r="F50" s="237">
        <v>171.5</v>
      </c>
      <c r="G50" s="238">
        <f>ROUND(E50*F50,2)</f>
        <v>37894.639999999999</v>
      </c>
      <c r="H50" s="237">
        <v>0</v>
      </c>
      <c r="I50" s="238">
        <f>ROUND(E50*H50,2)</f>
        <v>0</v>
      </c>
      <c r="J50" s="237">
        <v>171.5</v>
      </c>
      <c r="K50" s="238">
        <f>ROUND(E50*J50,2)</f>
        <v>37894.639999999999</v>
      </c>
      <c r="L50" s="238">
        <v>21</v>
      </c>
      <c r="M50" s="238">
        <f>G50*(1+L50/100)</f>
        <v>45852.5144</v>
      </c>
      <c r="N50" s="238">
        <v>0</v>
      </c>
      <c r="O50" s="238">
        <f>ROUND(E50*N50,2)</f>
        <v>0</v>
      </c>
      <c r="P50" s="238">
        <v>0</v>
      </c>
      <c r="Q50" s="238">
        <f>ROUND(E50*P50,2)</f>
        <v>0</v>
      </c>
      <c r="R50" s="238" t="s">
        <v>281</v>
      </c>
      <c r="S50" s="238" t="s">
        <v>237</v>
      </c>
      <c r="T50" s="239" t="s">
        <v>282</v>
      </c>
      <c r="U50" s="222">
        <v>0.16</v>
      </c>
      <c r="V50" s="222">
        <f>ROUND(E50*U50,2)</f>
        <v>35.35</v>
      </c>
      <c r="W50" s="222"/>
      <c r="X50" s="222" t="s">
        <v>265</v>
      </c>
      <c r="Y50" s="213"/>
      <c r="Z50" s="213"/>
      <c r="AA50" s="213"/>
      <c r="AB50" s="213"/>
      <c r="AC50" s="213"/>
      <c r="AD50" s="213"/>
      <c r="AE50" s="213"/>
      <c r="AF50" s="213"/>
      <c r="AG50" s="213" t="s">
        <v>283</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1" outlineLevel="1" x14ac:dyDescent="0.25">
      <c r="A51" s="220"/>
      <c r="B51" s="221"/>
      <c r="C51" s="265" t="s">
        <v>835</v>
      </c>
      <c r="D51" s="257"/>
      <c r="E51" s="257"/>
      <c r="F51" s="257"/>
      <c r="G51" s="257"/>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41" t="str">
        <f>C51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51" s="213"/>
      <c r="BC51" s="213"/>
      <c r="BD51" s="213"/>
      <c r="BE51" s="213"/>
      <c r="BF51" s="213"/>
      <c r="BG51" s="213"/>
      <c r="BH51" s="213"/>
    </row>
    <row r="52" spans="1:60" outlineLevel="1" x14ac:dyDescent="0.25">
      <c r="A52" s="220"/>
      <c r="B52" s="221"/>
      <c r="C52" s="247" t="s">
        <v>1341</v>
      </c>
      <c r="D52" s="242"/>
      <c r="E52" s="242"/>
      <c r="F52" s="242"/>
      <c r="G52" s="24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241</v>
      </c>
      <c r="AH52" s="213"/>
      <c r="AI52" s="213"/>
      <c r="AJ52" s="213"/>
      <c r="AK52" s="213"/>
      <c r="AL52" s="213"/>
      <c r="AM52" s="213"/>
      <c r="AN52" s="213"/>
      <c r="AO52" s="213"/>
      <c r="AP52" s="213"/>
      <c r="AQ52" s="213"/>
      <c r="AR52" s="213"/>
      <c r="AS52" s="213"/>
      <c r="AT52" s="213"/>
      <c r="AU52" s="213"/>
      <c r="AV52" s="213"/>
      <c r="AW52" s="213"/>
      <c r="AX52" s="213"/>
      <c r="AY52" s="213"/>
      <c r="AZ52" s="213"/>
      <c r="BA52" s="241" t="str">
        <f>C52</f>
        <v>D.1.1a+D.1.1b-01+D.1.1b-02+D.1.1b-03+D.1.1b-04+D.1.1b-05+D.1.1b-06+D.1.1b-07+D.1.1b-08+D.1.1b-09+D.1.1b-10</v>
      </c>
      <c r="BB52" s="213"/>
      <c r="BC52" s="213"/>
      <c r="BD52" s="213"/>
      <c r="BE52" s="213"/>
      <c r="BF52" s="213"/>
      <c r="BG52" s="213"/>
      <c r="BH52" s="213"/>
    </row>
    <row r="53" spans="1:60" outlineLevel="1" x14ac:dyDescent="0.25">
      <c r="A53" s="220"/>
      <c r="B53" s="221"/>
      <c r="C53" s="266" t="s">
        <v>1414</v>
      </c>
      <c r="D53" s="251"/>
      <c r="E53" s="252"/>
      <c r="F53" s="222"/>
      <c r="G53" s="222"/>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288</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5">
      <c r="A54" s="220"/>
      <c r="B54" s="221"/>
      <c r="C54" s="266" t="s">
        <v>1418</v>
      </c>
      <c r="D54" s="251"/>
      <c r="E54" s="252">
        <v>220.96</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288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5">
      <c r="A55" s="233">
        <v>12</v>
      </c>
      <c r="B55" s="234" t="s">
        <v>1343</v>
      </c>
      <c r="C55" s="245" t="s">
        <v>1344</v>
      </c>
      <c r="D55" s="235" t="s">
        <v>280</v>
      </c>
      <c r="E55" s="236">
        <v>220.96</v>
      </c>
      <c r="F55" s="237">
        <v>49.7</v>
      </c>
      <c r="G55" s="238">
        <f>ROUND(E55*F55,2)</f>
        <v>10981.71</v>
      </c>
      <c r="H55" s="237">
        <v>0</v>
      </c>
      <c r="I55" s="238">
        <f>ROUND(E55*H55,2)</f>
        <v>0</v>
      </c>
      <c r="J55" s="237">
        <v>49.7</v>
      </c>
      <c r="K55" s="238">
        <f>ROUND(E55*J55,2)</f>
        <v>10981.71</v>
      </c>
      <c r="L55" s="238">
        <v>21</v>
      </c>
      <c r="M55" s="238">
        <f>G55*(1+L55/100)</f>
        <v>13287.869099999998</v>
      </c>
      <c r="N55" s="238">
        <v>0</v>
      </c>
      <c r="O55" s="238">
        <f>ROUND(E55*N55,2)</f>
        <v>0</v>
      </c>
      <c r="P55" s="238">
        <v>0</v>
      </c>
      <c r="Q55" s="238">
        <f>ROUND(E55*P55,2)</f>
        <v>0</v>
      </c>
      <c r="R55" s="238" t="s">
        <v>281</v>
      </c>
      <c r="S55" s="238" t="s">
        <v>237</v>
      </c>
      <c r="T55" s="239" t="s">
        <v>282</v>
      </c>
      <c r="U55" s="222">
        <v>0.1024</v>
      </c>
      <c r="V55" s="222">
        <f>ROUND(E55*U55,2)</f>
        <v>22.63</v>
      </c>
      <c r="W55" s="222"/>
      <c r="X55" s="222" t="s">
        <v>265</v>
      </c>
      <c r="Y55" s="213"/>
      <c r="Z55" s="213"/>
      <c r="AA55" s="213"/>
      <c r="AB55" s="213"/>
      <c r="AC55" s="213"/>
      <c r="AD55" s="213"/>
      <c r="AE55" s="213"/>
      <c r="AF55" s="213"/>
      <c r="AG55" s="213" t="s">
        <v>283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1" outlineLevel="1" x14ac:dyDescent="0.25">
      <c r="A56" s="220"/>
      <c r="B56" s="221"/>
      <c r="C56" s="265" t="s">
        <v>835</v>
      </c>
      <c r="D56" s="257"/>
      <c r="E56" s="257"/>
      <c r="F56" s="257"/>
      <c r="G56" s="257"/>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41" t="str">
        <f>C56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56" s="213"/>
      <c r="BC56" s="213"/>
      <c r="BD56" s="213"/>
      <c r="BE56" s="213"/>
      <c r="BF56" s="213"/>
      <c r="BG56" s="213"/>
      <c r="BH56" s="213"/>
    </row>
    <row r="57" spans="1:60" outlineLevel="1" x14ac:dyDescent="0.25">
      <c r="A57" s="220"/>
      <c r="B57" s="221"/>
      <c r="C57" s="247" t="s">
        <v>1341</v>
      </c>
      <c r="D57" s="242"/>
      <c r="E57" s="242"/>
      <c r="F57" s="242"/>
      <c r="G57" s="24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241</v>
      </c>
      <c r="AH57" s="213"/>
      <c r="AI57" s="213"/>
      <c r="AJ57" s="213"/>
      <c r="AK57" s="213"/>
      <c r="AL57" s="213"/>
      <c r="AM57" s="213"/>
      <c r="AN57" s="213"/>
      <c r="AO57" s="213"/>
      <c r="AP57" s="213"/>
      <c r="AQ57" s="213"/>
      <c r="AR57" s="213"/>
      <c r="AS57" s="213"/>
      <c r="AT57" s="213"/>
      <c r="AU57" s="213"/>
      <c r="AV57" s="213"/>
      <c r="AW57" s="213"/>
      <c r="AX57" s="213"/>
      <c r="AY57" s="213"/>
      <c r="AZ57" s="213"/>
      <c r="BA57" s="241" t="str">
        <f>C57</f>
        <v>D.1.1a+D.1.1b-01+D.1.1b-02+D.1.1b-03+D.1.1b-04+D.1.1b-05+D.1.1b-06+D.1.1b-07+D.1.1b-08+D.1.1b-09+D.1.1b-10</v>
      </c>
      <c r="BB57" s="213"/>
      <c r="BC57" s="213"/>
      <c r="BD57" s="213"/>
      <c r="BE57" s="213"/>
      <c r="BF57" s="213"/>
      <c r="BG57" s="213"/>
      <c r="BH57" s="213"/>
    </row>
    <row r="58" spans="1:60" outlineLevel="1" x14ac:dyDescent="0.25">
      <c r="A58" s="220"/>
      <c r="B58" s="221"/>
      <c r="C58" s="266" t="s">
        <v>1414</v>
      </c>
      <c r="D58" s="251"/>
      <c r="E58" s="252"/>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288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5">
      <c r="A59" s="220"/>
      <c r="B59" s="221"/>
      <c r="C59" s="266" t="s">
        <v>1418</v>
      </c>
      <c r="D59" s="251"/>
      <c r="E59" s="252">
        <v>220.96</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288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5">
      <c r="A60" s="233">
        <v>13</v>
      </c>
      <c r="B60" s="234" t="s">
        <v>1419</v>
      </c>
      <c r="C60" s="245" t="s">
        <v>1420</v>
      </c>
      <c r="D60" s="235" t="s">
        <v>280</v>
      </c>
      <c r="E60" s="236">
        <v>586.89693</v>
      </c>
      <c r="F60" s="237">
        <v>158.5</v>
      </c>
      <c r="G60" s="238">
        <f>ROUND(E60*F60,2)</f>
        <v>93023.16</v>
      </c>
      <c r="H60" s="237">
        <v>0</v>
      </c>
      <c r="I60" s="238">
        <f>ROUND(E60*H60,2)</f>
        <v>0</v>
      </c>
      <c r="J60" s="237">
        <v>158.5</v>
      </c>
      <c r="K60" s="238">
        <f>ROUND(E60*J60,2)</f>
        <v>93023.16</v>
      </c>
      <c r="L60" s="238">
        <v>21</v>
      </c>
      <c r="M60" s="238">
        <f>G60*(1+L60/100)</f>
        <v>112558.0236</v>
      </c>
      <c r="N60" s="238">
        <v>0</v>
      </c>
      <c r="O60" s="238">
        <f>ROUND(E60*N60,2)</f>
        <v>0</v>
      </c>
      <c r="P60" s="238">
        <v>0</v>
      </c>
      <c r="Q60" s="238">
        <f>ROUND(E60*P60,2)</f>
        <v>0</v>
      </c>
      <c r="R60" s="238" t="s">
        <v>281</v>
      </c>
      <c r="S60" s="238" t="s">
        <v>237</v>
      </c>
      <c r="T60" s="239" t="s">
        <v>282</v>
      </c>
      <c r="U60" s="222">
        <v>0.16</v>
      </c>
      <c r="V60" s="222">
        <f>ROUND(E60*U60,2)</f>
        <v>93.9</v>
      </c>
      <c r="W60" s="222"/>
      <c r="X60" s="222" t="s">
        <v>265</v>
      </c>
      <c r="Y60" s="213"/>
      <c r="Z60" s="213"/>
      <c r="AA60" s="213"/>
      <c r="AB60" s="213"/>
      <c r="AC60" s="213"/>
      <c r="AD60" s="213"/>
      <c r="AE60" s="213"/>
      <c r="AF60" s="213"/>
      <c r="AG60" s="213" t="s">
        <v>266</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1" outlineLevel="1" x14ac:dyDescent="0.25">
      <c r="A61" s="220"/>
      <c r="B61" s="221"/>
      <c r="C61" s="265" t="s">
        <v>396</v>
      </c>
      <c r="D61" s="257"/>
      <c r="E61" s="257"/>
      <c r="F61" s="257"/>
      <c r="G61" s="257"/>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285</v>
      </c>
      <c r="AH61" s="213"/>
      <c r="AI61" s="213"/>
      <c r="AJ61" s="213"/>
      <c r="AK61" s="213"/>
      <c r="AL61" s="213"/>
      <c r="AM61" s="213"/>
      <c r="AN61" s="213"/>
      <c r="AO61" s="213"/>
      <c r="AP61" s="213"/>
      <c r="AQ61" s="213"/>
      <c r="AR61" s="213"/>
      <c r="AS61" s="213"/>
      <c r="AT61" s="213"/>
      <c r="AU61" s="213"/>
      <c r="AV61" s="213"/>
      <c r="AW61" s="213"/>
      <c r="AX61" s="213"/>
      <c r="AY61" s="213"/>
      <c r="AZ61" s="213"/>
      <c r="BA61" s="241" t="str">
        <f>C61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1" s="213"/>
      <c r="BC61" s="213"/>
      <c r="BD61" s="213"/>
      <c r="BE61" s="213"/>
      <c r="BF61" s="213"/>
      <c r="BG61" s="213"/>
      <c r="BH61" s="213"/>
    </row>
    <row r="62" spans="1:60" outlineLevel="1" x14ac:dyDescent="0.25">
      <c r="A62" s="220"/>
      <c r="B62" s="221"/>
      <c r="C62" s="247" t="s">
        <v>1341</v>
      </c>
      <c r="D62" s="242"/>
      <c r="E62" s="242"/>
      <c r="F62" s="242"/>
      <c r="G62" s="242"/>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241</v>
      </c>
      <c r="AH62" s="213"/>
      <c r="AI62" s="213"/>
      <c r="AJ62" s="213"/>
      <c r="AK62" s="213"/>
      <c r="AL62" s="213"/>
      <c r="AM62" s="213"/>
      <c r="AN62" s="213"/>
      <c r="AO62" s="213"/>
      <c r="AP62" s="213"/>
      <c r="AQ62" s="213"/>
      <c r="AR62" s="213"/>
      <c r="AS62" s="213"/>
      <c r="AT62" s="213"/>
      <c r="AU62" s="213"/>
      <c r="AV62" s="213"/>
      <c r="AW62" s="213"/>
      <c r="AX62" s="213"/>
      <c r="AY62" s="213"/>
      <c r="AZ62" s="213"/>
      <c r="BA62" s="241" t="str">
        <f>C62</f>
        <v>D.1.1a+D.1.1b-01+D.1.1b-02+D.1.1b-03+D.1.1b-04+D.1.1b-05+D.1.1b-06+D.1.1b-07+D.1.1b-08+D.1.1b-09+D.1.1b-10</v>
      </c>
      <c r="BB62" s="213"/>
      <c r="BC62" s="213"/>
      <c r="BD62" s="213"/>
      <c r="BE62" s="213"/>
      <c r="BF62" s="213"/>
      <c r="BG62" s="213"/>
      <c r="BH62" s="213"/>
    </row>
    <row r="63" spans="1:60" outlineLevel="1" x14ac:dyDescent="0.25">
      <c r="A63" s="220"/>
      <c r="B63" s="221"/>
      <c r="C63" s="267" t="s">
        <v>331</v>
      </c>
      <c r="D63" s="253"/>
      <c r="E63" s="254"/>
      <c r="F63" s="222"/>
      <c r="G63" s="22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288</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5">
      <c r="A64" s="220"/>
      <c r="B64" s="221"/>
      <c r="C64" s="268" t="s">
        <v>1401</v>
      </c>
      <c r="D64" s="253"/>
      <c r="E64" s="254">
        <v>307.10000000000002</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288</v>
      </c>
      <c r="AH64" s="213">
        <v>2</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30.6" outlineLevel="1" x14ac:dyDescent="0.25">
      <c r="A65" s="220"/>
      <c r="B65" s="221"/>
      <c r="C65" s="268" t="s">
        <v>1402</v>
      </c>
      <c r="D65" s="253"/>
      <c r="E65" s="254">
        <v>2.4805000000000001</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288</v>
      </c>
      <c r="AH65" s="213">
        <v>2</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5">
      <c r="A66" s="220"/>
      <c r="B66" s="221"/>
      <c r="C66" s="268" t="s">
        <v>1403</v>
      </c>
      <c r="D66" s="253"/>
      <c r="E66" s="254">
        <v>1</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288</v>
      </c>
      <c r="AH66" s="213">
        <v>2</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5">
      <c r="A67" s="220"/>
      <c r="B67" s="221"/>
      <c r="C67" s="268" t="s">
        <v>1404</v>
      </c>
      <c r="D67" s="253"/>
      <c r="E67" s="254">
        <v>761.76155000000006</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288</v>
      </c>
      <c r="AH67" s="213">
        <v>2</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5">
      <c r="A68" s="220"/>
      <c r="B68" s="221"/>
      <c r="C68" s="268" t="s">
        <v>1405</v>
      </c>
      <c r="D68" s="253"/>
      <c r="E68" s="254">
        <v>216.4</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288</v>
      </c>
      <c r="AH68" s="213">
        <v>2</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5">
      <c r="A69" s="220"/>
      <c r="B69" s="221"/>
      <c r="C69" s="267" t="s">
        <v>337</v>
      </c>
      <c r="D69" s="253"/>
      <c r="E69" s="254"/>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288</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5">
      <c r="A70" s="220"/>
      <c r="B70" s="221"/>
      <c r="C70" s="275" t="s">
        <v>1031</v>
      </c>
      <c r="D70" s="273"/>
      <c r="E70" s="274"/>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288</v>
      </c>
      <c r="AH70" s="213">
        <v>1</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5">
      <c r="A71" s="220"/>
      <c r="B71" s="221"/>
      <c r="C71" s="266" t="s">
        <v>1421</v>
      </c>
      <c r="D71" s="251"/>
      <c r="E71" s="252">
        <v>457.05693000000002</v>
      </c>
      <c r="F71" s="222"/>
      <c r="G71" s="222"/>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288</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5">
      <c r="A72" s="220"/>
      <c r="B72" s="221"/>
      <c r="C72" s="266" t="s">
        <v>1422</v>
      </c>
      <c r="D72" s="251"/>
      <c r="E72" s="252">
        <v>129.84</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288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5">
      <c r="A73" s="233">
        <v>14</v>
      </c>
      <c r="B73" s="234" t="s">
        <v>1423</v>
      </c>
      <c r="C73" s="245" t="s">
        <v>1424</v>
      </c>
      <c r="D73" s="235" t="s">
        <v>280</v>
      </c>
      <c r="E73" s="236">
        <v>586.89693</v>
      </c>
      <c r="F73" s="237">
        <v>35.700000000000003</v>
      </c>
      <c r="G73" s="238">
        <f>ROUND(E73*F73,2)</f>
        <v>20952.22</v>
      </c>
      <c r="H73" s="237">
        <v>0</v>
      </c>
      <c r="I73" s="238">
        <f>ROUND(E73*H73,2)</f>
        <v>0</v>
      </c>
      <c r="J73" s="237">
        <v>35.700000000000003</v>
      </c>
      <c r="K73" s="238">
        <f>ROUND(E73*J73,2)</f>
        <v>20952.22</v>
      </c>
      <c r="L73" s="238">
        <v>21</v>
      </c>
      <c r="M73" s="238">
        <f>G73*(1+L73/100)</f>
        <v>25352.1862</v>
      </c>
      <c r="N73" s="238">
        <v>0</v>
      </c>
      <c r="O73" s="238">
        <f>ROUND(E73*N73,2)</f>
        <v>0</v>
      </c>
      <c r="P73" s="238">
        <v>0</v>
      </c>
      <c r="Q73" s="238">
        <f>ROUND(E73*P73,2)</f>
        <v>0</v>
      </c>
      <c r="R73" s="238" t="s">
        <v>281</v>
      </c>
      <c r="S73" s="238" t="s">
        <v>237</v>
      </c>
      <c r="T73" s="239" t="s">
        <v>282</v>
      </c>
      <c r="U73" s="222">
        <v>8.4000000000000005E-2</v>
      </c>
      <c r="V73" s="222">
        <f>ROUND(E73*U73,2)</f>
        <v>49.3</v>
      </c>
      <c r="W73" s="222"/>
      <c r="X73" s="222" t="s">
        <v>265</v>
      </c>
      <c r="Y73" s="213"/>
      <c r="Z73" s="213"/>
      <c r="AA73" s="213"/>
      <c r="AB73" s="213"/>
      <c r="AC73" s="213"/>
      <c r="AD73" s="213"/>
      <c r="AE73" s="213"/>
      <c r="AF73" s="213"/>
      <c r="AG73" s="213" t="s">
        <v>266</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1" outlineLevel="1" x14ac:dyDescent="0.25">
      <c r="A74" s="220"/>
      <c r="B74" s="221"/>
      <c r="C74" s="265" t="s">
        <v>396</v>
      </c>
      <c r="D74" s="257"/>
      <c r="E74" s="257"/>
      <c r="F74" s="257"/>
      <c r="G74" s="257"/>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41" t="str">
        <f>C74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74" s="213"/>
      <c r="BC74" s="213"/>
      <c r="BD74" s="213"/>
      <c r="BE74" s="213"/>
      <c r="BF74" s="213"/>
      <c r="BG74" s="213"/>
      <c r="BH74" s="213"/>
    </row>
    <row r="75" spans="1:60" outlineLevel="1" x14ac:dyDescent="0.25">
      <c r="A75" s="220"/>
      <c r="B75" s="221"/>
      <c r="C75" s="247" t="s">
        <v>1341</v>
      </c>
      <c r="D75" s="242"/>
      <c r="E75" s="242"/>
      <c r="F75" s="242"/>
      <c r="G75" s="24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241</v>
      </c>
      <c r="AH75" s="213"/>
      <c r="AI75" s="213"/>
      <c r="AJ75" s="213"/>
      <c r="AK75" s="213"/>
      <c r="AL75" s="213"/>
      <c r="AM75" s="213"/>
      <c r="AN75" s="213"/>
      <c r="AO75" s="213"/>
      <c r="AP75" s="213"/>
      <c r="AQ75" s="213"/>
      <c r="AR75" s="213"/>
      <c r="AS75" s="213"/>
      <c r="AT75" s="213"/>
      <c r="AU75" s="213"/>
      <c r="AV75" s="213"/>
      <c r="AW75" s="213"/>
      <c r="AX75" s="213"/>
      <c r="AY75" s="213"/>
      <c r="AZ75" s="213"/>
      <c r="BA75" s="241" t="str">
        <f>C75</f>
        <v>D.1.1a+D.1.1b-01+D.1.1b-02+D.1.1b-03+D.1.1b-04+D.1.1b-05+D.1.1b-06+D.1.1b-07+D.1.1b-08+D.1.1b-09+D.1.1b-10</v>
      </c>
      <c r="BB75" s="213"/>
      <c r="BC75" s="213"/>
      <c r="BD75" s="213"/>
      <c r="BE75" s="213"/>
      <c r="BF75" s="213"/>
      <c r="BG75" s="213"/>
      <c r="BH75" s="213"/>
    </row>
    <row r="76" spans="1:60" outlineLevel="1" x14ac:dyDescent="0.25">
      <c r="A76" s="220"/>
      <c r="B76" s="221"/>
      <c r="C76" s="267" t="s">
        <v>331</v>
      </c>
      <c r="D76" s="253"/>
      <c r="E76" s="254"/>
      <c r="F76" s="222"/>
      <c r="G76" s="22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288</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5">
      <c r="A77" s="220"/>
      <c r="B77" s="221"/>
      <c r="C77" s="268" t="s">
        <v>1401</v>
      </c>
      <c r="D77" s="253"/>
      <c r="E77" s="254">
        <v>307.10000000000002</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288</v>
      </c>
      <c r="AH77" s="213">
        <v>2</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30.6" outlineLevel="1" x14ac:dyDescent="0.25">
      <c r="A78" s="220"/>
      <c r="B78" s="221"/>
      <c r="C78" s="268" t="s">
        <v>1402</v>
      </c>
      <c r="D78" s="253"/>
      <c r="E78" s="254">
        <v>2.4805000000000001</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288</v>
      </c>
      <c r="AH78" s="213">
        <v>2</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5">
      <c r="A79" s="220"/>
      <c r="B79" s="221"/>
      <c r="C79" s="268" t="s">
        <v>1403</v>
      </c>
      <c r="D79" s="253"/>
      <c r="E79" s="254">
        <v>1</v>
      </c>
      <c r="F79" s="222"/>
      <c r="G79" s="22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288</v>
      </c>
      <c r="AH79" s="213">
        <v>2</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5">
      <c r="A80" s="220"/>
      <c r="B80" s="221"/>
      <c r="C80" s="268" t="s">
        <v>1404</v>
      </c>
      <c r="D80" s="253"/>
      <c r="E80" s="254">
        <v>761.76155000000006</v>
      </c>
      <c r="F80" s="222"/>
      <c r="G80" s="22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288</v>
      </c>
      <c r="AH80" s="213">
        <v>2</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5">
      <c r="A81" s="220"/>
      <c r="B81" s="221"/>
      <c r="C81" s="268" t="s">
        <v>1405</v>
      </c>
      <c r="D81" s="253"/>
      <c r="E81" s="254">
        <v>216.4</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288</v>
      </c>
      <c r="AH81" s="213">
        <v>2</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5">
      <c r="A82" s="220"/>
      <c r="B82" s="221"/>
      <c r="C82" s="267" t="s">
        <v>337</v>
      </c>
      <c r="D82" s="253"/>
      <c r="E82" s="254"/>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288</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5">
      <c r="A83" s="220"/>
      <c r="B83" s="221"/>
      <c r="C83" s="275" t="s">
        <v>1031</v>
      </c>
      <c r="D83" s="273"/>
      <c r="E83" s="274"/>
      <c r="F83" s="222"/>
      <c r="G83" s="22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288</v>
      </c>
      <c r="AH83" s="213">
        <v>1</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5">
      <c r="A84" s="220"/>
      <c r="B84" s="221"/>
      <c r="C84" s="266" t="s">
        <v>1421</v>
      </c>
      <c r="D84" s="251"/>
      <c r="E84" s="252">
        <v>457.05693000000002</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288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5">
      <c r="A85" s="220"/>
      <c r="B85" s="221"/>
      <c r="C85" s="266" t="s">
        <v>1422</v>
      </c>
      <c r="D85" s="251"/>
      <c r="E85" s="252">
        <v>129.84</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288</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5">
      <c r="A86" s="233">
        <v>15</v>
      </c>
      <c r="B86" s="234" t="s">
        <v>1425</v>
      </c>
      <c r="C86" s="245" t="s">
        <v>1426</v>
      </c>
      <c r="D86" s="235" t="s">
        <v>280</v>
      </c>
      <c r="E86" s="236">
        <v>391.26461999999998</v>
      </c>
      <c r="F86" s="237">
        <v>284.5</v>
      </c>
      <c r="G86" s="238">
        <f>ROUND(E86*F86,2)</f>
        <v>111314.78</v>
      </c>
      <c r="H86" s="237">
        <v>0</v>
      </c>
      <c r="I86" s="238">
        <f>ROUND(E86*H86,2)</f>
        <v>0</v>
      </c>
      <c r="J86" s="237">
        <v>284.5</v>
      </c>
      <c r="K86" s="238">
        <f>ROUND(E86*J86,2)</f>
        <v>111314.78</v>
      </c>
      <c r="L86" s="238">
        <v>21</v>
      </c>
      <c r="M86" s="238">
        <f>G86*(1+L86/100)</f>
        <v>134690.88379999998</v>
      </c>
      <c r="N86" s="238">
        <v>0</v>
      </c>
      <c r="O86" s="238">
        <f>ROUND(E86*N86,2)</f>
        <v>0</v>
      </c>
      <c r="P86" s="238">
        <v>0</v>
      </c>
      <c r="Q86" s="238">
        <f>ROUND(E86*P86,2)</f>
        <v>0</v>
      </c>
      <c r="R86" s="238" t="s">
        <v>281</v>
      </c>
      <c r="S86" s="238" t="s">
        <v>237</v>
      </c>
      <c r="T86" s="239" t="s">
        <v>282</v>
      </c>
      <c r="U86" s="222">
        <v>0.25</v>
      </c>
      <c r="V86" s="222">
        <f>ROUND(E86*U86,2)</f>
        <v>97.82</v>
      </c>
      <c r="W86" s="222"/>
      <c r="X86" s="222" t="s">
        <v>265</v>
      </c>
      <c r="Y86" s="213"/>
      <c r="Z86" s="213"/>
      <c r="AA86" s="213"/>
      <c r="AB86" s="213"/>
      <c r="AC86" s="213"/>
      <c r="AD86" s="213"/>
      <c r="AE86" s="213"/>
      <c r="AF86" s="213"/>
      <c r="AG86" s="213" t="s">
        <v>283</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1" outlineLevel="1" x14ac:dyDescent="0.25">
      <c r="A87" s="220"/>
      <c r="B87" s="221"/>
      <c r="C87" s="265" t="s">
        <v>396</v>
      </c>
      <c r="D87" s="257"/>
      <c r="E87" s="257"/>
      <c r="F87" s="257"/>
      <c r="G87" s="257"/>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41" t="str">
        <f>C87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7" s="213"/>
      <c r="BC87" s="213"/>
      <c r="BD87" s="213"/>
      <c r="BE87" s="213"/>
      <c r="BF87" s="213"/>
      <c r="BG87" s="213"/>
      <c r="BH87" s="213"/>
    </row>
    <row r="88" spans="1:60" outlineLevel="1" x14ac:dyDescent="0.25">
      <c r="A88" s="220"/>
      <c r="B88" s="221"/>
      <c r="C88" s="247" t="s">
        <v>1341</v>
      </c>
      <c r="D88" s="242"/>
      <c r="E88" s="242"/>
      <c r="F88" s="242"/>
      <c r="G88" s="24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241</v>
      </c>
      <c r="AH88" s="213"/>
      <c r="AI88" s="213"/>
      <c r="AJ88" s="213"/>
      <c r="AK88" s="213"/>
      <c r="AL88" s="213"/>
      <c r="AM88" s="213"/>
      <c r="AN88" s="213"/>
      <c r="AO88" s="213"/>
      <c r="AP88" s="213"/>
      <c r="AQ88" s="213"/>
      <c r="AR88" s="213"/>
      <c r="AS88" s="213"/>
      <c r="AT88" s="213"/>
      <c r="AU88" s="213"/>
      <c r="AV88" s="213"/>
      <c r="AW88" s="213"/>
      <c r="AX88" s="213"/>
      <c r="AY88" s="213"/>
      <c r="AZ88" s="213"/>
      <c r="BA88" s="241" t="str">
        <f>C88</f>
        <v>D.1.1a+D.1.1b-01+D.1.1b-02+D.1.1b-03+D.1.1b-04+D.1.1b-05+D.1.1b-06+D.1.1b-07+D.1.1b-08+D.1.1b-09+D.1.1b-10</v>
      </c>
      <c r="BB88" s="213"/>
      <c r="BC88" s="213"/>
      <c r="BD88" s="213"/>
      <c r="BE88" s="213"/>
      <c r="BF88" s="213"/>
      <c r="BG88" s="213"/>
      <c r="BH88" s="213"/>
    </row>
    <row r="89" spans="1:60" outlineLevel="1" x14ac:dyDescent="0.25">
      <c r="A89" s="220"/>
      <c r="B89" s="221"/>
      <c r="C89" s="267" t="s">
        <v>331</v>
      </c>
      <c r="D89" s="253"/>
      <c r="E89" s="254"/>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288</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5">
      <c r="A90" s="220"/>
      <c r="B90" s="221"/>
      <c r="C90" s="268" t="s">
        <v>1401</v>
      </c>
      <c r="D90" s="253"/>
      <c r="E90" s="254">
        <v>307.10000000000002</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288</v>
      </c>
      <c r="AH90" s="213">
        <v>2</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30.6" outlineLevel="1" x14ac:dyDescent="0.25">
      <c r="A91" s="220"/>
      <c r="B91" s="221"/>
      <c r="C91" s="268" t="s">
        <v>1402</v>
      </c>
      <c r="D91" s="253"/>
      <c r="E91" s="254">
        <v>2.4805000000000001</v>
      </c>
      <c r="F91" s="222"/>
      <c r="G91" s="22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288</v>
      </c>
      <c r="AH91" s="213">
        <v>2</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5">
      <c r="A92" s="220"/>
      <c r="B92" s="221"/>
      <c r="C92" s="268" t="s">
        <v>1403</v>
      </c>
      <c r="D92" s="253"/>
      <c r="E92" s="254">
        <v>1</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288</v>
      </c>
      <c r="AH92" s="213">
        <v>2</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5">
      <c r="A93" s="220"/>
      <c r="B93" s="221"/>
      <c r="C93" s="268" t="s">
        <v>1404</v>
      </c>
      <c r="D93" s="253"/>
      <c r="E93" s="254">
        <v>761.76155000000006</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288</v>
      </c>
      <c r="AH93" s="213">
        <v>2</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5">
      <c r="A94" s="220"/>
      <c r="B94" s="221"/>
      <c r="C94" s="268" t="s">
        <v>1405</v>
      </c>
      <c r="D94" s="253"/>
      <c r="E94" s="254">
        <v>216.4</v>
      </c>
      <c r="F94" s="222"/>
      <c r="G94" s="222"/>
      <c r="H94" s="222"/>
      <c r="I94" s="222"/>
      <c r="J94" s="222"/>
      <c r="K94" s="222"/>
      <c r="L94" s="222"/>
      <c r="M94" s="222"/>
      <c r="N94" s="222"/>
      <c r="O94" s="222"/>
      <c r="P94" s="222"/>
      <c r="Q94" s="222"/>
      <c r="R94" s="222"/>
      <c r="S94" s="222"/>
      <c r="T94" s="222"/>
      <c r="U94" s="222"/>
      <c r="V94" s="222"/>
      <c r="W94" s="222"/>
      <c r="X94" s="222"/>
      <c r="Y94" s="213"/>
      <c r="Z94" s="213"/>
      <c r="AA94" s="213"/>
      <c r="AB94" s="213"/>
      <c r="AC94" s="213"/>
      <c r="AD94" s="213"/>
      <c r="AE94" s="213"/>
      <c r="AF94" s="213"/>
      <c r="AG94" s="213" t="s">
        <v>288</v>
      </c>
      <c r="AH94" s="213">
        <v>2</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5">
      <c r="A95" s="220"/>
      <c r="B95" s="221"/>
      <c r="C95" s="267" t="s">
        <v>337</v>
      </c>
      <c r="D95" s="253"/>
      <c r="E95" s="254"/>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288</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5">
      <c r="A96" s="220"/>
      <c r="B96" s="221"/>
      <c r="C96" s="275" t="s">
        <v>1031</v>
      </c>
      <c r="D96" s="273"/>
      <c r="E96" s="274"/>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288</v>
      </c>
      <c r="AH96" s="213">
        <v>1</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5">
      <c r="A97" s="220"/>
      <c r="B97" s="221"/>
      <c r="C97" s="266" t="s">
        <v>1427</v>
      </c>
      <c r="D97" s="251"/>
      <c r="E97" s="252">
        <v>304.70461999999998</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288</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5">
      <c r="A98" s="220"/>
      <c r="B98" s="221"/>
      <c r="C98" s="266" t="s">
        <v>1428</v>
      </c>
      <c r="D98" s="251"/>
      <c r="E98" s="252">
        <v>86.56</v>
      </c>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288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5">
      <c r="A99" s="233">
        <v>16</v>
      </c>
      <c r="B99" s="234" t="s">
        <v>1429</v>
      </c>
      <c r="C99" s="245" t="s">
        <v>1430</v>
      </c>
      <c r="D99" s="235" t="s">
        <v>280</v>
      </c>
      <c r="E99" s="236">
        <v>391.26461999999998</v>
      </c>
      <c r="F99" s="237">
        <v>71.900000000000006</v>
      </c>
      <c r="G99" s="238">
        <f>ROUND(E99*F99,2)</f>
        <v>28131.93</v>
      </c>
      <c r="H99" s="237">
        <v>0</v>
      </c>
      <c r="I99" s="238">
        <f>ROUND(E99*H99,2)</f>
        <v>0</v>
      </c>
      <c r="J99" s="237">
        <v>71.900000000000006</v>
      </c>
      <c r="K99" s="238">
        <f>ROUND(E99*J99,2)</f>
        <v>28131.93</v>
      </c>
      <c r="L99" s="238">
        <v>21</v>
      </c>
      <c r="M99" s="238">
        <f>G99*(1+L99/100)</f>
        <v>34039.635300000002</v>
      </c>
      <c r="N99" s="238">
        <v>0</v>
      </c>
      <c r="O99" s="238">
        <f>ROUND(E99*N99,2)</f>
        <v>0</v>
      </c>
      <c r="P99" s="238">
        <v>0</v>
      </c>
      <c r="Q99" s="238">
        <f>ROUND(E99*P99,2)</f>
        <v>0</v>
      </c>
      <c r="R99" s="238" t="s">
        <v>281</v>
      </c>
      <c r="S99" s="238" t="s">
        <v>237</v>
      </c>
      <c r="T99" s="239" t="s">
        <v>282</v>
      </c>
      <c r="U99" s="222">
        <v>0.15</v>
      </c>
      <c r="V99" s="222">
        <f>ROUND(E99*U99,2)</f>
        <v>58.69</v>
      </c>
      <c r="W99" s="222"/>
      <c r="X99" s="222" t="s">
        <v>265</v>
      </c>
      <c r="Y99" s="213"/>
      <c r="Z99" s="213"/>
      <c r="AA99" s="213"/>
      <c r="AB99" s="213"/>
      <c r="AC99" s="213"/>
      <c r="AD99" s="213"/>
      <c r="AE99" s="213"/>
      <c r="AF99" s="213"/>
      <c r="AG99" s="213" t="s">
        <v>283</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ht="21" outlineLevel="1" x14ac:dyDescent="0.25">
      <c r="A100" s="220"/>
      <c r="B100" s="221"/>
      <c r="C100" s="265" t="s">
        <v>396</v>
      </c>
      <c r="D100" s="257"/>
      <c r="E100" s="257"/>
      <c r="F100" s="257"/>
      <c r="G100" s="257"/>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285</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41" t="str">
        <f>C100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0" s="213"/>
      <c r="BC100" s="213"/>
      <c r="BD100" s="213"/>
      <c r="BE100" s="213"/>
      <c r="BF100" s="213"/>
      <c r="BG100" s="213"/>
      <c r="BH100" s="213"/>
    </row>
    <row r="101" spans="1:60" outlineLevel="1" x14ac:dyDescent="0.25">
      <c r="A101" s="220"/>
      <c r="B101" s="221"/>
      <c r="C101" s="247" t="s">
        <v>1341</v>
      </c>
      <c r="D101" s="242"/>
      <c r="E101" s="242"/>
      <c r="F101" s="242"/>
      <c r="G101" s="24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241</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41" t="str">
        <f>C101</f>
        <v>D.1.1a+D.1.1b-01+D.1.1b-02+D.1.1b-03+D.1.1b-04+D.1.1b-05+D.1.1b-06+D.1.1b-07+D.1.1b-08+D.1.1b-09+D.1.1b-10</v>
      </c>
      <c r="BB101" s="213"/>
      <c r="BC101" s="213"/>
      <c r="BD101" s="213"/>
      <c r="BE101" s="213"/>
      <c r="BF101" s="213"/>
      <c r="BG101" s="213"/>
      <c r="BH101" s="213"/>
    </row>
    <row r="102" spans="1:60" outlineLevel="1" x14ac:dyDescent="0.25">
      <c r="A102" s="220"/>
      <c r="B102" s="221"/>
      <c r="C102" s="267" t="s">
        <v>331</v>
      </c>
      <c r="D102" s="253"/>
      <c r="E102" s="254"/>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288</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5">
      <c r="A103" s="220"/>
      <c r="B103" s="221"/>
      <c r="C103" s="268" t="s">
        <v>1401</v>
      </c>
      <c r="D103" s="253"/>
      <c r="E103" s="254">
        <v>307.10000000000002</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288</v>
      </c>
      <c r="AH103" s="213">
        <v>2</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ht="30.6" outlineLevel="1" x14ac:dyDescent="0.25">
      <c r="A104" s="220"/>
      <c r="B104" s="221"/>
      <c r="C104" s="268" t="s">
        <v>1402</v>
      </c>
      <c r="D104" s="253"/>
      <c r="E104" s="254">
        <v>2.4805000000000001</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288</v>
      </c>
      <c r="AH104" s="213">
        <v>2</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5">
      <c r="A105" s="220"/>
      <c r="B105" s="221"/>
      <c r="C105" s="268" t="s">
        <v>1403</v>
      </c>
      <c r="D105" s="253"/>
      <c r="E105" s="254">
        <v>1</v>
      </c>
      <c r="F105" s="222"/>
      <c r="G105" s="222"/>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288</v>
      </c>
      <c r="AH105" s="213">
        <v>2</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5">
      <c r="A106" s="220"/>
      <c r="B106" s="221"/>
      <c r="C106" s="268" t="s">
        <v>1404</v>
      </c>
      <c r="D106" s="253"/>
      <c r="E106" s="254">
        <v>761.76155000000006</v>
      </c>
      <c r="F106" s="222"/>
      <c r="G106" s="22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288</v>
      </c>
      <c r="AH106" s="213">
        <v>2</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5">
      <c r="A107" s="220"/>
      <c r="B107" s="221"/>
      <c r="C107" s="268" t="s">
        <v>1405</v>
      </c>
      <c r="D107" s="253"/>
      <c r="E107" s="254">
        <v>216.4</v>
      </c>
      <c r="F107" s="222"/>
      <c r="G107" s="22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288</v>
      </c>
      <c r="AH107" s="213">
        <v>2</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5">
      <c r="A108" s="220"/>
      <c r="B108" s="221"/>
      <c r="C108" s="267" t="s">
        <v>337</v>
      </c>
      <c r="D108" s="253"/>
      <c r="E108" s="254"/>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288</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5">
      <c r="A109" s="220"/>
      <c r="B109" s="221"/>
      <c r="C109" s="275" t="s">
        <v>1031</v>
      </c>
      <c r="D109" s="273"/>
      <c r="E109" s="274"/>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288</v>
      </c>
      <c r="AH109" s="213">
        <v>1</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5">
      <c r="A110" s="220"/>
      <c r="B110" s="221"/>
      <c r="C110" s="266" t="s">
        <v>1427</v>
      </c>
      <c r="D110" s="251"/>
      <c r="E110" s="252">
        <v>304.70461999999998</v>
      </c>
      <c r="F110" s="222"/>
      <c r="G110" s="22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288</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5">
      <c r="A111" s="220"/>
      <c r="B111" s="221"/>
      <c r="C111" s="266" t="s">
        <v>1428</v>
      </c>
      <c r="D111" s="251"/>
      <c r="E111" s="252">
        <v>86.56</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288</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5">
      <c r="A112" s="233">
        <v>17</v>
      </c>
      <c r="B112" s="234" t="s">
        <v>1431</v>
      </c>
      <c r="C112" s="245" t="s">
        <v>1432</v>
      </c>
      <c r="D112" s="235" t="s">
        <v>313</v>
      </c>
      <c r="E112" s="236">
        <v>1956.3231000000001</v>
      </c>
      <c r="F112" s="237">
        <v>236</v>
      </c>
      <c r="G112" s="238">
        <f>ROUND(E112*F112,2)</f>
        <v>461692.25</v>
      </c>
      <c r="H112" s="237">
        <v>17.22</v>
      </c>
      <c r="I112" s="238">
        <f>ROUND(E112*H112,2)</f>
        <v>33687.879999999997</v>
      </c>
      <c r="J112" s="237">
        <v>218.78</v>
      </c>
      <c r="K112" s="238">
        <f>ROUND(E112*J112,2)</f>
        <v>428004.37</v>
      </c>
      <c r="L112" s="238">
        <v>21</v>
      </c>
      <c r="M112" s="238">
        <f>G112*(1+L112/100)</f>
        <v>558647.62249999994</v>
      </c>
      <c r="N112" s="238">
        <v>8.5999999999999998E-4</v>
      </c>
      <c r="O112" s="238">
        <f>ROUND(E112*N112,2)</f>
        <v>1.68</v>
      </c>
      <c r="P112" s="238">
        <v>0</v>
      </c>
      <c r="Q112" s="238">
        <f>ROUND(E112*P112,2)</f>
        <v>0</v>
      </c>
      <c r="R112" s="238" t="s">
        <v>281</v>
      </c>
      <c r="S112" s="238" t="s">
        <v>237</v>
      </c>
      <c r="T112" s="239" t="s">
        <v>282</v>
      </c>
      <c r="U112" s="222">
        <v>0.47899999999999998</v>
      </c>
      <c r="V112" s="222">
        <f>ROUND(E112*U112,2)</f>
        <v>937.08</v>
      </c>
      <c r="W112" s="222"/>
      <c r="X112" s="222" t="s">
        <v>265</v>
      </c>
      <c r="Y112" s="213"/>
      <c r="Z112" s="213"/>
      <c r="AA112" s="213"/>
      <c r="AB112" s="213"/>
      <c r="AC112" s="213"/>
      <c r="AD112" s="213"/>
      <c r="AE112" s="213"/>
      <c r="AF112" s="213"/>
      <c r="AG112" s="213" t="s">
        <v>266</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5">
      <c r="A113" s="220"/>
      <c r="B113" s="221"/>
      <c r="C113" s="265" t="s">
        <v>1433</v>
      </c>
      <c r="D113" s="257"/>
      <c r="E113" s="257"/>
      <c r="F113" s="257"/>
      <c r="G113" s="257"/>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5">
      <c r="A114" s="220"/>
      <c r="B114" s="221"/>
      <c r="C114" s="247" t="s">
        <v>1341</v>
      </c>
      <c r="D114" s="242"/>
      <c r="E114" s="242"/>
      <c r="F114" s="242"/>
      <c r="G114" s="24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241</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41" t="str">
        <f>C114</f>
        <v>D.1.1a+D.1.1b-01+D.1.1b-02+D.1.1b-03+D.1.1b-04+D.1.1b-05+D.1.1b-06+D.1.1b-07+D.1.1b-08+D.1.1b-09+D.1.1b-10</v>
      </c>
      <c r="BB114" s="213"/>
      <c r="BC114" s="213"/>
      <c r="BD114" s="213"/>
      <c r="BE114" s="213"/>
      <c r="BF114" s="213"/>
      <c r="BG114" s="213"/>
      <c r="BH114" s="213"/>
    </row>
    <row r="115" spans="1:60" outlineLevel="1" x14ac:dyDescent="0.25">
      <c r="A115" s="220"/>
      <c r="B115" s="221"/>
      <c r="C115" s="266" t="s">
        <v>1434</v>
      </c>
      <c r="D115" s="251"/>
      <c r="E115" s="252">
        <v>1523.5231000000001</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288</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5">
      <c r="A116" s="220"/>
      <c r="B116" s="221"/>
      <c r="C116" s="266" t="s">
        <v>1435</v>
      </c>
      <c r="D116" s="251"/>
      <c r="E116" s="252">
        <v>432.8</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288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5">
      <c r="A117" s="233">
        <v>18</v>
      </c>
      <c r="B117" s="234" t="s">
        <v>1436</v>
      </c>
      <c r="C117" s="245" t="s">
        <v>1437</v>
      </c>
      <c r="D117" s="235" t="s">
        <v>313</v>
      </c>
      <c r="E117" s="236">
        <v>1956.3231000000001</v>
      </c>
      <c r="F117" s="237">
        <v>126</v>
      </c>
      <c r="G117" s="238">
        <f>ROUND(E117*F117,2)</f>
        <v>246496.71</v>
      </c>
      <c r="H117" s="237">
        <v>0</v>
      </c>
      <c r="I117" s="238">
        <f>ROUND(E117*H117,2)</f>
        <v>0</v>
      </c>
      <c r="J117" s="237">
        <v>126</v>
      </c>
      <c r="K117" s="238">
        <f>ROUND(E117*J117,2)</f>
        <v>246496.71</v>
      </c>
      <c r="L117" s="238">
        <v>21</v>
      </c>
      <c r="M117" s="238">
        <f>G117*(1+L117/100)</f>
        <v>298261.01909999998</v>
      </c>
      <c r="N117" s="238">
        <v>0</v>
      </c>
      <c r="O117" s="238">
        <f>ROUND(E117*N117,2)</f>
        <v>0</v>
      </c>
      <c r="P117" s="238">
        <v>0</v>
      </c>
      <c r="Q117" s="238">
        <f>ROUND(E117*P117,2)</f>
        <v>0</v>
      </c>
      <c r="R117" s="238" t="s">
        <v>281</v>
      </c>
      <c r="S117" s="238" t="s">
        <v>237</v>
      </c>
      <c r="T117" s="239" t="s">
        <v>282</v>
      </c>
      <c r="U117" s="222">
        <v>0.32700000000000001</v>
      </c>
      <c r="V117" s="222">
        <f>ROUND(E117*U117,2)</f>
        <v>639.72</v>
      </c>
      <c r="W117" s="222"/>
      <c r="X117" s="222" t="s">
        <v>265</v>
      </c>
      <c r="Y117" s="213"/>
      <c r="Z117" s="213"/>
      <c r="AA117" s="213"/>
      <c r="AB117" s="213"/>
      <c r="AC117" s="213"/>
      <c r="AD117" s="213"/>
      <c r="AE117" s="213"/>
      <c r="AF117" s="213"/>
      <c r="AG117" s="213" t="s">
        <v>283</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5">
      <c r="A118" s="220"/>
      <c r="B118" s="221"/>
      <c r="C118" s="265" t="s">
        <v>1438</v>
      </c>
      <c r="D118" s="257"/>
      <c r="E118" s="257"/>
      <c r="F118" s="257"/>
      <c r="G118" s="257"/>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5">
      <c r="A119" s="220"/>
      <c r="B119" s="221"/>
      <c r="C119" s="247" t="s">
        <v>1341</v>
      </c>
      <c r="D119" s="242"/>
      <c r="E119" s="242"/>
      <c r="F119" s="242"/>
      <c r="G119" s="24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241</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41" t="str">
        <f>C119</f>
        <v>D.1.1a+D.1.1b-01+D.1.1b-02+D.1.1b-03+D.1.1b-04+D.1.1b-05+D.1.1b-06+D.1.1b-07+D.1.1b-08+D.1.1b-09+D.1.1b-10</v>
      </c>
      <c r="BB119" s="213"/>
      <c r="BC119" s="213"/>
      <c r="BD119" s="213"/>
      <c r="BE119" s="213"/>
      <c r="BF119" s="213"/>
      <c r="BG119" s="213"/>
      <c r="BH119" s="213"/>
    </row>
    <row r="120" spans="1:60" outlineLevel="1" x14ac:dyDescent="0.25">
      <c r="A120" s="220"/>
      <c r="B120" s="221"/>
      <c r="C120" s="266" t="s">
        <v>1434</v>
      </c>
      <c r="D120" s="251"/>
      <c r="E120" s="252">
        <v>1523.5231000000001</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288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5">
      <c r="A121" s="220"/>
      <c r="B121" s="221"/>
      <c r="C121" s="266" t="s">
        <v>1435</v>
      </c>
      <c r="D121" s="251"/>
      <c r="E121" s="252">
        <v>432.8</v>
      </c>
      <c r="F121" s="222"/>
      <c r="G121" s="222"/>
      <c r="H121" s="222"/>
      <c r="I121" s="222"/>
      <c r="J121" s="222"/>
      <c r="K121" s="222"/>
      <c r="L121" s="222"/>
      <c r="M121" s="222"/>
      <c r="N121" s="222"/>
      <c r="O121" s="222"/>
      <c r="P121" s="222"/>
      <c r="Q121" s="222"/>
      <c r="R121" s="222"/>
      <c r="S121" s="222"/>
      <c r="T121" s="222"/>
      <c r="U121" s="222"/>
      <c r="V121" s="222"/>
      <c r="W121" s="222"/>
      <c r="X121" s="222"/>
      <c r="Y121" s="213"/>
      <c r="Z121" s="213"/>
      <c r="AA121" s="213"/>
      <c r="AB121" s="213"/>
      <c r="AC121" s="213"/>
      <c r="AD121" s="213"/>
      <c r="AE121" s="213"/>
      <c r="AF121" s="213"/>
      <c r="AG121" s="213" t="s">
        <v>288</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5">
      <c r="A122" s="233">
        <v>19</v>
      </c>
      <c r="B122" s="234" t="s">
        <v>297</v>
      </c>
      <c r="C122" s="245" t="s">
        <v>298</v>
      </c>
      <c r="D122" s="235" t="s">
        <v>280</v>
      </c>
      <c r="E122" s="236">
        <v>765.28076999999996</v>
      </c>
      <c r="F122" s="237">
        <v>123.5</v>
      </c>
      <c r="G122" s="238">
        <f>ROUND(E122*F122,2)</f>
        <v>94512.18</v>
      </c>
      <c r="H122" s="237">
        <v>0</v>
      </c>
      <c r="I122" s="238">
        <f>ROUND(E122*H122,2)</f>
        <v>0</v>
      </c>
      <c r="J122" s="237">
        <v>123.5</v>
      </c>
      <c r="K122" s="238">
        <f>ROUND(E122*J122,2)</f>
        <v>94512.18</v>
      </c>
      <c r="L122" s="238">
        <v>21</v>
      </c>
      <c r="M122" s="238">
        <f>G122*(1+L122/100)</f>
        <v>114359.73779999999</v>
      </c>
      <c r="N122" s="238">
        <v>0</v>
      </c>
      <c r="O122" s="238">
        <f>ROUND(E122*N122,2)</f>
        <v>0</v>
      </c>
      <c r="P122" s="238">
        <v>0</v>
      </c>
      <c r="Q122" s="238">
        <f>ROUND(E122*P122,2)</f>
        <v>0</v>
      </c>
      <c r="R122" s="238" t="s">
        <v>281</v>
      </c>
      <c r="S122" s="238" t="s">
        <v>237</v>
      </c>
      <c r="T122" s="239" t="s">
        <v>282</v>
      </c>
      <c r="U122" s="222">
        <v>0.34499999999999997</v>
      </c>
      <c r="V122" s="222">
        <f>ROUND(E122*U122,2)</f>
        <v>264.02</v>
      </c>
      <c r="W122" s="222"/>
      <c r="X122" s="222" t="s">
        <v>265</v>
      </c>
      <c r="Y122" s="213"/>
      <c r="Z122" s="213"/>
      <c r="AA122" s="213"/>
      <c r="AB122" s="213"/>
      <c r="AC122" s="213"/>
      <c r="AD122" s="213"/>
      <c r="AE122" s="213"/>
      <c r="AF122" s="213"/>
      <c r="AG122" s="213" t="s">
        <v>1348</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5">
      <c r="A123" s="220"/>
      <c r="B123" s="221"/>
      <c r="C123" s="265" t="s">
        <v>299</v>
      </c>
      <c r="D123" s="257"/>
      <c r="E123" s="257"/>
      <c r="F123" s="257"/>
      <c r="G123" s="257"/>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285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41" t="str">
        <f>C123</f>
        <v>bez naložení do dopravní nádoby, ale s vyprázdněním dopravní nádoby na hromadu nebo na dopravní prostředek,</v>
      </c>
      <c r="BB123" s="213"/>
      <c r="BC123" s="213"/>
      <c r="BD123" s="213"/>
      <c r="BE123" s="213"/>
      <c r="BF123" s="213"/>
      <c r="BG123" s="213"/>
      <c r="BH123" s="213"/>
    </row>
    <row r="124" spans="1:60" outlineLevel="1" x14ac:dyDescent="0.25">
      <c r="A124" s="220"/>
      <c r="B124" s="221"/>
      <c r="C124" s="247" t="s">
        <v>1341</v>
      </c>
      <c r="D124" s="242"/>
      <c r="E124" s="242"/>
      <c r="F124" s="242"/>
      <c r="G124" s="24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241</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41" t="str">
        <f>C124</f>
        <v>D.1.1a+D.1.1b-01+D.1.1b-02+D.1.1b-03+D.1.1b-04+D.1.1b-05+D.1.1b-06+D.1.1b-07+D.1.1b-08+D.1.1b-09+D.1.1b-10</v>
      </c>
      <c r="BB124" s="213"/>
      <c r="BC124" s="213"/>
      <c r="BD124" s="213"/>
      <c r="BE124" s="213"/>
      <c r="BF124" s="213"/>
      <c r="BG124" s="213"/>
      <c r="BH124" s="213"/>
    </row>
    <row r="125" spans="1:60" outlineLevel="1" x14ac:dyDescent="0.25">
      <c r="A125" s="220"/>
      <c r="B125" s="221"/>
      <c r="C125" s="267" t="s">
        <v>331</v>
      </c>
      <c r="D125" s="253"/>
      <c r="E125" s="254"/>
      <c r="F125" s="222"/>
      <c r="G125" s="22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288</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5">
      <c r="A126" s="220"/>
      <c r="B126" s="221"/>
      <c r="C126" s="268" t="s">
        <v>1401</v>
      </c>
      <c r="D126" s="253"/>
      <c r="E126" s="254">
        <v>307.10000000000002</v>
      </c>
      <c r="F126" s="222"/>
      <c r="G126" s="222"/>
      <c r="H126" s="222"/>
      <c r="I126" s="222"/>
      <c r="J126" s="222"/>
      <c r="K126" s="222"/>
      <c r="L126" s="222"/>
      <c r="M126" s="222"/>
      <c r="N126" s="222"/>
      <c r="O126" s="222"/>
      <c r="P126" s="222"/>
      <c r="Q126" s="222"/>
      <c r="R126" s="222"/>
      <c r="S126" s="222"/>
      <c r="T126" s="222"/>
      <c r="U126" s="222"/>
      <c r="V126" s="222"/>
      <c r="W126" s="222"/>
      <c r="X126" s="222"/>
      <c r="Y126" s="213"/>
      <c r="Z126" s="213"/>
      <c r="AA126" s="213"/>
      <c r="AB126" s="213"/>
      <c r="AC126" s="213"/>
      <c r="AD126" s="213"/>
      <c r="AE126" s="213"/>
      <c r="AF126" s="213"/>
      <c r="AG126" s="213" t="s">
        <v>288</v>
      </c>
      <c r="AH126" s="213">
        <v>2</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30.6" outlineLevel="1" x14ac:dyDescent="0.25">
      <c r="A127" s="220"/>
      <c r="B127" s="221"/>
      <c r="C127" s="268" t="s">
        <v>1402</v>
      </c>
      <c r="D127" s="253"/>
      <c r="E127" s="254">
        <v>2.4805000000000001</v>
      </c>
      <c r="F127" s="222"/>
      <c r="G127" s="222"/>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288</v>
      </c>
      <c r="AH127" s="213">
        <v>2</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5">
      <c r="A128" s="220"/>
      <c r="B128" s="221"/>
      <c r="C128" s="268" t="s">
        <v>1403</v>
      </c>
      <c r="D128" s="253"/>
      <c r="E128" s="254">
        <v>1</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288</v>
      </c>
      <c r="AH128" s="213">
        <v>2</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5">
      <c r="A129" s="220"/>
      <c r="B129" s="221"/>
      <c r="C129" s="268" t="s">
        <v>1404</v>
      </c>
      <c r="D129" s="253"/>
      <c r="E129" s="254">
        <v>761.76155000000006</v>
      </c>
      <c r="F129" s="222"/>
      <c r="G129" s="22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288</v>
      </c>
      <c r="AH129" s="213">
        <v>2</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5">
      <c r="A130" s="220"/>
      <c r="B130" s="221"/>
      <c r="C130" s="268" t="s">
        <v>1405</v>
      </c>
      <c r="D130" s="253"/>
      <c r="E130" s="254">
        <v>216.4</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288</v>
      </c>
      <c r="AH130" s="213">
        <v>2</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5">
      <c r="A131" s="220"/>
      <c r="B131" s="221"/>
      <c r="C131" s="267" t="s">
        <v>337</v>
      </c>
      <c r="D131" s="253"/>
      <c r="E131" s="254"/>
      <c r="F131" s="222"/>
      <c r="G131" s="222"/>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288</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5">
      <c r="A132" s="220"/>
      <c r="B132" s="221"/>
      <c r="C132" s="275" t="s">
        <v>1031</v>
      </c>
      <c r="D132" s="273"/>
      <c r="E132" s="274"/>
      <c r="F132" s="222"/>
      <c r="G132" s="22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288</v>
      </c>
      <c r="AH132" s="213">
        <v>1</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5">
      <c r="A133" s="220"/>
      <c r="B133" s="221"/>
      <c r="C133" s="266" t="s">
        <v>1439</v>
      </c>
      <c r="D133" s="251"/>
      <c r="E133" s="252">
        <v>380.88078000000002</v>
      </c>
      <c r="F133" s="222"/>
      <c r="G133" s="222"/>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288</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5">
      <c r="A134" s="220"/>
      <c r="B134" s="221"/>
      <c r="C134" s="266" t="s">
        <v>1440</v>
      </c>
      <c r="D134" s="251"/>
      <c r="E134" s="252">
        <v>108.2</v>
      </c>
      <c r="F134" s="222"/>
      <c r="G134" s="22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288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x14ac:dyDescent="0.25">
      <c r="A135" s="220"/>
      <c r="B135" s="221"/>
      <c r="C135" s="266" t="s">
        <v>1441</v>
      </c>
      <c r="D135" s="251"/>
      <c r="E135" s="252">
        <v>276.2</v>
      </c>
      <c r="F135" s="222"/>
      <c r="G135" s="222"/>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288</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5">
      <c r="A136" s="233">
        <v>20</v>
      </c>
      <c r="B136" s="234" t="s">
        <v>300</v>
      </c>
      <c r="C136" s="245" t="s">
        <v>301</v>
      </c>
      <c r="D136" s="235" t="s">
        <v>280</v>
      </c>
      <c r="E136" s="236">
        <v>2047.74053</v>
      </c>
      <c r="F136" s="237">
        <v>96.6</v>
      </c>
      <c r="G136" s="238">
        <f>ROUND(E136*F136,2)</f>
        <v>197811.74</v>
      </c>
      <c r="H136" s="237">
        <v>0</v>
      </c>
      <c r="I136" s="238">
        <f>ROUND(E136*H136,2)</f>
        <v>0</v>
      </c>
      <c r="J136" s="237">
        <v>96.6</v>
      </c>
      <c r="K136" s="238">
        <f>ROUND(E136*J136,2)</f>
        <v>197811.74</v>
      </c>
      <c r="L136" s="238">
        <v>21</v>
      </c>
      <c r="M136" s="238">
        <f>G136*(1+L136/100)</f>
        <v>239352.20539999998</v>
      </c>
      <c r="N136" s="238">
        <v>0</v>
      </c>
      <c r="O136" s="238">
        <f>ROUND(E136*N136,2)</f>
        <v>0</v>
      </c>
      <c r="P136" s="238">
        <v>0</v>
      </c>
      <c r="Q136" s="238">
        <f>ROUND(E136*P136,2)</f>
        <v>0</v>
      </c>
      <c r="R136" s="238" t="s">
        <v>281</v>
      </c>
      <c r="S136" s="238" t="s">
        <v>237</v>
      </c>
      <c r="T136" s="239" t="s">
        <v>282</v>
      </c>
      <c r="U136" s="222">
        <v>1.0999999999999999E-2</v>
      </c>
      <c r="V136" s="222">
        <f>ROUND(E136*U136,2)</f>
        <v>22.53</v>
      </c>
      <c r="W136" s="222"/>
      <c r="X136" s="222" t="s">
        <v>265</v>
      </c>
      <c r="Y136" s="213"/>
      <c r="Z136" s="213"/>
      <c r="AA136" s="213"/>
      <c r="AB136" s="213"/>
      <c r="AC136" s="213"/>
      <c r="AD136" s="213"/>
      <c r="AE136" s="213"/>
      <c r="AF136" s="213"/>
      <c r="AG136" s="213" t="s">
        <v>283</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5">
      <c r="A137" s="220"/>
      <c r="B137" s="221"/>
      <c r="C137" s="265" t="s">
        <v>302</v>
      </c>
      <c r="D137" s="257"/>
      <c r="E137" s="257"/>
      <c r="F137" s="257"/>
      <c r="G137" s="257"/>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285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5">
      <c r="A138" s="220"/>
      <c r="B138" s="221"/>
      <c r="C138" s="247" t="s">
        <v>1341</v>
      </c>
      <c r="D138" s="242"/>
      <c r="E138" s="242"/>
      <c r="F138" s="242"/>
      <c r="G138" s="242"/>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241</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41" t="str">
        <f>C138</f>
        <v>D.1.1a+D.1.1b-01+D.1.1b-02+D.1.1b-03+D.1.1b-04+D.1.1b-05+D.1.1b-06+D.1.1b-07+D.1.1b-08+D.1.1b-09+D.1.1b-10</v>
      </c>
      <c r="BB138" s="213"/>
      <c r="BC138" s="213"/>
      <c r="BD138" s="213"/>
      <c r="BE138" s="213"/>
      <c r="BF138" s="213"/>
      <c r="BG138" s="213"/>
      <c r="BH138" s="213"/>
    </row>
    <row r="139" spans="1:60" outlineLevel="1" x14ac:dyDescent="0.25">
      <c r="A139" s="220"/>
      <c r="B139" s="221"/>
      <c r="C139" s="247" t="s">
        <v>303</v>
      </c>
      <c r="D139" s="242"/>
      <c r="E139" s="242"/>
      <c r="F139" s="242"/>
      <c r="G139" s="24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241</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5">
      <c r="A140" s="220"/>
      <c r="B140" s="221"/>
      <c r="C140" s="267" t="s">
        <v>331</v>
      </c>
      <c r="D140" s="253"/>
      <c r="E140" s="254"/>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288</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x14ac:dyDescent="0.25">
      <c r="A141" s="220"/>
      <c r="B141" s="221"/>
      <c r="C141" s="268" t="s">
        <v>1401</v>
      </c>
      <c r="D141" s="253"/>
      <c r="E141" s="254">
        <v>307.10000000000002</v>
      </c>
      <c r="F141" s="222"/>
      <c r="G141" s="222"/>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288</v>
      </c>
      <c r="AH141" s="213">
        <v>2</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30.6" outlineLevel="1" x14ac:dyDescent="0.25">
      <c r="A142" s="220"/>
      <c r="B142" s="221"/>
      <c r="C142" s="268" t="s">
        <v>1402</v>
      </c>
      <c r="D142" s="253"/>
      <c r="E142" s="254">
        <v>2.4805000000000001</v>
      </c>
      <c r="F142" s="222"/>
      <c r="G142" s="222"/>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288</v>
      </c>
      <c r="AH142" s="213">
        <v>2</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5">
      <c r="A143" s="220"/>
      <c r="B143" s="221"/>
      <c r="C143" s="268" t="s">
        <v>1403</v>
      </c>
      <c r="D143" s="253"/>
      <c r="E143" s="254">
        <v>1</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288</v>
      </c>
      <c r="AH143" s="213">
        <v>2</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5">
      <c r="A144" s="220"/>
      <c r="B144" s="221"/>
      <c r="C144" s="268" t="s">
        <v>1404</v>
      </c>
      <c r="D144" s="253"/>
      <c r="E144" s="254">
        <v>761.76155000000006</v>
      </c>
      <c r="F144" s="222"/>
      <c r="G144" s="222"/>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288</v>
      </c>
      <c r="AH144" s="213">
        <v>2</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x14ac:dyDescent="0.25">
      <c r="A145" s="220"/>
      <c r="B145" s="221"/>
      <c r="C145" s="268" t="s">
        <v>1405</v>
      </c>
      <c r="D145" s="253"/>
      <c r="E145" s="254">
        <v>216.4</v>
      </c>
      <c r="F145" s="222"/>
      <c r="G145" s="222"/>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288</v>
      </c>
      <c r="AH145" s="213">
        <v>2</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5">
      <c r="A146" s="220"/>
      <c r="B146" s="221"/>
      <c r="C146" s="267" t="s">
        <v>337</v>
      </c>
      <c r="D146" s="253"/>
      <c r="E146" s="254"/>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288</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5">
      <c r="A147" s="220"/>
      <c r="B147" s="221"/>
      <c r="C147" s="275" t="s">
        <v>1031</v>
      </c>
      <c r="D147" s="273"/>
      <c r="E147" s="274"/>
      <c r="F147" s="222"/>
      <c r="G147" s="222"/>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288</v>
      </c>
      <c r="AH147" s="213">
        <v>1</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5">
      <c r="A148" s="220"/>
      <c r="B148" s="221"/>
      <c r="C148" s="266" t="s">
        <v>1442</v>
      </c>
      <c r="D148" s="251"/>
      <c r="E148" s="252">
        <v>729.20894999999996</v>
      </c>
      <c r="F148" s="222"/>
      <c r="G148" s="222"/>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288</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x14ac:dyDescent="0.25">
      <c r="A149" s="220"/>
      <c r="B149" s="221"/>
      <c r="C149" s="266" t="s">
        <v>1443</v>
      </c>
      <c r="D149" s="251"/>
      <c r="E149" s="252">
        <v>216.4</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288</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5">
      <c r="A150" s="220"/>
      <c r="B150" s="221"/>
      <c r="C150" s="266" t="s">
        <v>1444</v>
      </c>
      <c r="D150" s="251"/>
      <c r="E150" s="252">
        <v>552.4</v>
      </c>
      <c r="F150" s="222"/>
      <c r="G150" s="222"/>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288</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x14ac:dyDescent="0.25">
      <c r="A151" s="220"/>
      <c r="B151" s="221"/>
      <c r="C151" s="266" t="s">
        <v>1445</v>
      </c>
      <c r="D151" s="251"/>
      <c r="E151" s="252">
        <v>339.80158</v>
      </c>
      <c r="F151" s="222"/>
      <c r="G151" s="222"/>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288</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5">
      <c r="A152" s="220"/>
      <c r="B152" s="221"/>
      <c r="C152" s="266" t="s">
        <v>1446</v>
      </c>
      <c r="D152" s="251"/>
      <c r="E152" s="252">
        <v>66.95</v>
      </c>
      <c r="F152" s="222"/>
      <c r="G152" s="22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288</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x14ac:dyDescent="0.25">
      <c r="A153" s="220"/>
      <c r="B153" s="221"/>
      <c r="C153" s="266" t="s">
        <v>1447</v>
      </c>
      <c r="D153" s="251"/>
      <c r="E153" s="252">
        <v>142.97999999999999</v>
      </c>
      <c r="F153" s="222"/>
      <c r="G153" s="222"/>
      <c r="H153" s="222"/>
      <c r="I153" s="222"/>
      <c r="J153" s="222"/>
      <c r="K153" s="222"/>
      <c r="L153" s="222"/>
      <c r="M153" s="222"/>
      <c r="N153" s="222"/>
      <c r="O153" s="222"/>
      <c r="P153" s="222"/>
      <c r="Q153" s="222"/>
      <c r="R153" s="222"/>
      <c r="S153" s="222"/>
      <c r="T153" s="222"/>
      <c r="U153" s="222"/>
      <c r="V153" s="222"/>
      <c r="W153" s="222"/>
      <c r="X153" s="222"/>
      <c r="Y153" s="213"/>
      <c r="Z153" s="213"/>
      <c r="AA153" s="213"/>
      <c r="AB153" s="213"/>
      <c r="AC153" s="213"/>
      <c r="AD153" s="213"/>
      <c r="AE153" s="213"/>
      <c r="AF153" s="213"/>
      <c r="AG153" s="213" t="s">
        <v>288</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0.399999999999999" outlineLevel="1" x14ac:dyDescent="0.25">
      <c r="A154" s="233">
        <v>21</v>
      </c>
      <c r="B154" s="234" t="s">
        <v>1448</v>
      </c>
      <c r="C154" s="245" t="s">
        <v>1449</v>
      </c>
      <c r="D154" s="235" t="s">
        <v>375</v>
      </c>
      <c r="E154" s="236">
        <v>8</v>
      </c>
      <c r="F154" s="237">
        <v>1086</v>
      </c>
      <c r="G154" s="238">
        <f>ROUND(E154*F154,2)</f>
        <v>8688</v>
      </c>
      <c r="H154" s="237">
        <v>0</v>
      </c>
      <c r="I154" s="238">
        <f>ROUND(E154*H154,2)</f>
        <v>0</v>
      </c>
      <c r="J154" s="237">
        <v>1086</v>
      </c>
      <c r="K154" s="238">
        <f>ROUND(E154*J154,2)</f>
        <v>8688</v>
      </c>
      <c r="L154" s="238">
        <v>21</v>
      </c>
      <c r="M154" s="238">
        <f>G154*(1+L154/100)</f>
        <v>10512.48</v>
      </c>
      <c r="N154" s="238">
        <v>0</v>
      </c>
      <c r="O154" s="238">
        <f>ROUND(E154*N154,2)</f>
        <v>0</v>
      </c>
      <c r="P154" s="238">
        <v>0</v>
      </c>
      <c r="Q154" s="238">
        <f>ROUND(E154*P154,2)</f>
        <v>0</v>
      </c>
      <c r="R154" s="238" t="s">
        <v>281</v>
      </c>
      <c r="S154" s="238" t="s">
        <v>237</v>
      </c>
      <c r="T154" s="239" t="s">
        <v>282</v>
      </c>
      <c r="U154" s="222">
        <v>0.96</v>
      </c>
      <c r="V154" s="222">
        <f>ROUND(E154*U154,2)</f>
        <v>7.68</v>
      </c>
      <c r="W154" s="222"/>
      <c r="X154" s="222" t="s">
        <v>265</v>
      </c>
      <c r="Y154" s="213"/>
      <c r="Z154" s="213"/>
      <c r="AA154" s="213"/>
      <c r="AB154" s="213"/>
      <c r="AC154" s="213"/>
      <c r="AD154" s="213"/>
      <c r="AE154" s="213"/>
      <c r="AF154" s="213"/>
      <c r="AG154" s="213" t="s">
        <v>283</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5">
      <c r="A155" s="220"/>
      <c r="B155" s="221"/>
      <c r="C155" s="265" t="s">
        <v>844</v>
      </c>
      <c r="D155" s="257"/>
      <c r="E155" s="257"/>
      <c r="F155" s="257"/>
      <c r="G155" s="257"/>
      <c r="H155" s="222"/>
      <c r="I155" s="222"/>
      <c r="J155" s="222"/>
      <c r="K155" s="222"/>
      <c r="L155" s="222"/>
      <c r="M155" s="222"/>
      <c r="N155" s="222"/>
      <c r="O155" s="222"/>
      <c r="P155" s="222"/>
      <c r="Q155" s="222"/>
      <c r="R155" s="222"/>
      <c r="S155" s="222"/>
      <c r="T155" s="222"/>
      <c r="U155" s="222"/>
      <c r="V155" s="222"/>
      <c r="W155" s="222"/>
      <c r="X155" s="222"/>
      <c r="Y155" s="213"/>
      <c r="Z155" s="213"/>
      <c r="AA155" s="213"/>
      <c r="AB155" s="213"/>
      <c r="AC155" s="213"/>
      <c r="AD155" s="213"/>
      <c r="AE155" s="213"/>
      <c r="AF155" s="213"/>
      <c r="AG155" s="213" t="s">
        <v>285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x14ac:dyDescent="0.25">
      <c r="A156" s="220"/>
      <c r="B156" s="221"/>
      <c r="C156" s="247" t="s">
        <v>1341</v>
      </c>
      <c r="D156" s="242"/>
      <c r="E156" s="242"/>
      <c r="F156" s="242"/>
      <c r="G156" s="242"/>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241</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41" t="str">
        <f>C156</f>
        <v>D.1.1a+D.1.1b-01+D.1.1b-02+D.1.1b-03+D.1.1b-04+D.1.1b-05+D.1.1b-06+D.1.1b-07+D.1.1b-08+D.1.1b-09+D.1.1b-10</v>
      </c>
      <c r="BB156" s="213"/>
      <c r="BC156" s="213"/>
      <c r="BD156" s="213"/>
      <c r="BE156" s="213"/>
      <c r="BF156" s="213"/>
      <c r="BG156" s="213"/>
      <c r="BH156" s="213"/>
    </row>
    <row r="157" spans="1:60" ht="20.399999999999999" outlineLevel="1" x14ac:dyDescent="0.25">
      <c r="A157" s="233">
        <v>22</v>
      </c>
      <c r="B157" s="234" t="s">
        <v>1450</v>
      </c>
      <c r="C157" s="245" t="s">
        <v>1451</v>
      </c>
      <c r="D157" s="235" t="s">
        <v>280</v>
      </c>
      <c r="E157" s="236">
        <v>478.24158</v>
      </c>
      <c r="F157" s="237">
        <v>67</v>
      </c>
      <c r="G157" s="238">
        <f>ROUND(E157*F157,2)</f>
        <v>32042.19</v>
      </c>
      <c r="H157" s="237">
        <v>0</v>
      </c>
      <c r="I157" s="238">
        <f>ROUND(E157*H157,2)</f>
        <v>0</v>
      </c>
      <c r="J157" s="237">
        <v>67</v>
      </c>
      <c r="K157" s="238">
        <f>ROUND(E157*J157,2)</f>
        <v>32042.19</v>
      </c>
      <c r="L157" s="238">
        <v>21</v>
      </c>
      <c r="M157" s="238">
        <f>G157*(1+L157/100)</f>
        <v>38771.049899999998</v>
      </c>
      <c r="N157" s="238">
        <v>0</v>
      </c>
      <c r="O157" s="238">
        <f>ROUND(E157*N157,2)</f>
        <v>0</v>
      </c>
      <c r="P157" s="238">
        <v>0</v>
      </c>
      <c r="Q157" s="238">
        <f>ROUND(E157*P157,2)</f>
        <v>0</v>
      </c>
      <c r="R157" s="238" t="s">
        <v>281</v>
      </c>
      <c r="S157" s="238" t="s">
        <v>237</v>
      </c>
      <c r="T157" s="239" t="s">
        <v>282</v>
      </c>
      <c r="U157" s="222">
        <v>0.05</v>
      </c>
      <c r="V157" s="222">
        <f>ROUND(E157*U157,2)</f>
        <v>23.91</v>
      </c>
      <c r="W157" s="222"/>
      <c r="X157" s="222" t="s">
        <v>265</v>
      </c>
      <c r="Y157" s="213"/>
      <c r="Z157" s="213"/>
      <c r="AA157" s="213"/>
      <c r="AB157" s="213"/>
      <c r="AC157" s="213"/>
      <c r="AD157" s="213"/>
      <c r="AE157" s="213"/>
      <c r="AF157" s="213"/>
      <c r="AG157" s="213" t="s">
        <v>283</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5">
      <c r="A158" s="220"/>
      <c r="B158" s="221"/>
      <c r="C158" s="246" t="s">
        <v>1341</v>
      </c>
      <c r="D158" s="240"/>
      <c r="E158" s="240"/>
      <c r="F158" s="240"/>
      <c r="G158" s="240"/>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241</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41" t="str">
        <f>C158</f>
        <v>D.1.1a+D.1.1b-01+D.1.1b-02+D.1.1b-03+D.1.1b-04+D.1.1b-05+D.1.1b-06+D.1.1b-07+D.1.1b-08+D.1.1b-09+D.1.1b-10</v>
      </c>
      <c r="BB158" s="213"/>
      <c r="BC158" s="213"/>
      <c r="BD158" s="213"/>
      <c r="BE158" s="213"/>
      <c r="BF158" s="213"/>
      <c r="BG158" s="213"/>
      <c r="BH158" s="213"/>
    </row>
    <row r="159" spans="1:60" outlineLevel="1" x14ac:dyDescent="0.25">
      <c r="A159" s="220"/>
      <c r="B159" s="221"/>
      <c r="C159" s="267" t="s">
        <v>331</v>
      </c>
      <c r="D159" s="253"/>
      <c r="E159" s="254"/>
      <c r="F159" s="222"/>
      <c r="G159" s="222"/>
      <c r="H159" s="222"/>
      <c r="I159" s="222"/>
      <c r="J159" s="222"/>
      <c r="K159" s="222"/>
      <c r="L159" s="222"/>
      <c r="M159" s="222"/>
      <c r="N159" s="222"/>
      <c r="O159" s="222"/>
      <c r="P159" s="222"/>
      <c r="Q159" s="222"/>
      <c r="R159" s="222"/>
      <c r="S159" s="222"/>
      <c r="T159" s="222"/>
      <c r="U159" s="222"/>
      <c r="V159" s="222"/>
      <c r="W159" s="222"/>
      <c r="X159" s="222"/>
      <c r="Y159" s="213"/>
      <c r="Z159" s="213"/>
      <c r="AA159" s="213"/>
      <c r="AB159" s="213"/>
      <c r="AC159" s="213"/>
      <c r="AD159" s="213"/>
      <c r="AE159" s="213"/>
      <c r="AF159" s="213"/>
      <c r="AG159" s="213" t="s">
        <v>288</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x14ac:dyDescent="0.25">
      <c r="A160" s="220"/>
      <c r="B160" s="221"/>
      <c r="C160" s="268" t="s">
        <v>1401</v>
      </c>
      <c r="D160" s="253"/>
      <c r="E160" s="254">
        <v>307.10000000000002</v>
      </c>
      <c r="F160" s="222"/>
      <c r="G160" s="222"/>
      <c r="H160" s="222"/>
      <c r="I160" s="222"/>
      <c r="J160" s="222"/>
      <c r="K160" s="222"/>
      <c r="L160" s="222"/>
      <c r="M160" s="222"/>
      <c r="N160" s="222"/>
      <c r="O160" s="222"/>
      <c r="P160" s="222"/>
      <c r="Q160" s="222"/>
      <c r="R160" s="222"/>
      <c r="S160" s="222"/>
      <c r="T160" s="222"/>
      <c r="U160" s="222"/>
      <c r="V160" s="222"/>
      <c r="W160" s="222"/>
      <c r="X160" s="222"/>
      <c r="Y160" s="213"/>
      <c r="Z160" s="213"/>
      <c r="AA160" s="213"/>
      <c r="AB160" s="213"/>
      <c r="AC160" s="213"/>
      <c r="AD160" s="213"/>
      <c r="AE160" s="213"/>
      <c r="AF160" s="213"/>
      <c r="AG160" s="213" t="s">
        <v>288</v>
      </c>
      <c r="AH160" s="213">
        <v>2</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ht="30.6" outlineLevel="1" x14ac:dyDescent="0.25">
      <c r="A161" s="220"/>
      <c r="B161" s="221"/>
      <c r="C161" s="268" t="s">
        <v>1402</v>
      </c>
      <c r="D161" s="253"/>
      <c r="E161" s="254">
        <v>2.4805000000000001</v>
      </c>
      <c r="F161" s="222"/>
      <c r="G161" s="222"/>
      <c r="H161" s="222"/>
      <c r="I161" s="222"/>
      <c r="J161" s="222"/>
      <c r="K161" s="222"/>
      <c r="L161" s="222"/>
      <c r="M161" s="222"/>
      <c r="N161" s="222"/>
      <c r="O161" s="222"/>
      <c r="P161" s="222"/>
      <c r="Q161" s="222"/>
      <c r="R161" s="222"/>
      <c r="S161" s="222"/>
      <c r="T161" s="222"/>
      <c r="U161" s="222"/>
      <c r="V161" s="222"/>
      <c r="W161" s="222"/>
      <c r="X161" s="222"/>
      <c r="Y161" s="213"/>
      <c r="Z161" s="213"/>
      <c r="AA161" s="213"/>
      <c r="AB161" s="213"/>
      <c r="AC161" s="213"/>
      <c r="AD161" s="213"/>
      <c r="AE161" s="213"/>
      <c r="AF161" s="213"/>
      <c r="AG161" s="213" t="s">
        <v>288</v>
      </c>
      <c r="AH161" s="213">
        <v>2</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x14ac:dyDescent="0.25">
      <c r="A162" s="220"/>
      <c r="B162" s="221"/>
      <c r="C162" s="268" t="s">
        <v>1403</v>
      </c>
      <c r="D162" s="253"/>
      <c r="E162" s="254">
        <v>1</v>
      </c>
      <c r="F162" s="222"/>
      <c r="G162" s="222"/>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288</v>
      </c>
      <c r="AH162" s="213">
        <v>2</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x14ac:dyDescent="0.25">
      <c r="A163" s="220"/>
      <c r="B163" s="221"/>
      <c r="C163" s="268" t="s">
        <v>1404</v>
      </c>
      <c r="D163" s="253"/>
      <c r="E163" s="254">
        <v>761.76155000000006</v>
      </c>
      <c r="F163" s="222"/>
      <c r="G163" s="222"/>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288</v>
      </c>
      <c r="AH163" s="213">
        <v>2</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5">
      <c r="A164" s="220"/>
      <c r="B164" s="221"/>
      <c r="C164" s="268" t="s">
        <v>1405</v>
      </c>
      <c r="D164" s="253"/>
      <c r="E164" s="254">
        <v>216.4</v>
      </c>
      <c r="F164" s="222"/>
      <c r="G164" s="222"/>
      <c r="H164" s="222"/>
      <c r="I164" s="222"/>
      <c r="J164" s="222"/>
      <c r="K164" s="222"/>
      <c r="L164" s="222"/>
      <c r="M164" s="222"/>
      <c r="N164" s="222"/>
      <c r="O164" s="222"/>
      <c r="P164" s="222"/>
      <c r="Q164" s="222"/>
      <c r="R164" s="222"/>
      <c r="S164" s="222"/>
      <c r="T164" s="222"/>
      <c r="U164" s="222"/>
      <c r="V164" s="222"/>
      <c r="W164" s="222"/>
      <c r="X164" s="222"/>
      <c r="Y164" s="213"/>
      <c r="Z164" s="213"/>
      <c r="AA164" s="213"/>
      <c r="AB164" s="213"/>
      <c r="AC164" s="213"/>
      <c r="AD164" s="213"/>
      <c r="AE164" s="213"/>
      <c r="AF164" s="213"/>
      <c r="AG164" s="213" t="s">
        <v>288</v>
      </c>
      <c r="AH164" s="213">
        <v>2</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5">
      <c r="A165" s="220"/>
      <c r="B165" s="221"/>
      <c r="C165" s="267" t="s">
        <v>337</v>
      </c>
      <c r="D165" s="253"/>
      <c r="E165" s="254"/>
      <c r="F165" s="222"/>
      <c r="G165" s="222"/>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288</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5">
      <c r="A166" s="220"/>
      <c r="B166" s="221"/>
      <c r="C166" s="275" t="s">
        <v>1031</v>
      </c>
      <c r="D166" s="273"/>
      <c r="E166" s="274"/>
      <c r="F166" s="222"/>
      <c r="G166" s="222"/>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288</v>
      </c>
      <c r="AH166" s="213">
        <v>1</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5">
      <c r="A167" s="220"/>
      <c r="B167" s="221"/>
      <c r="C167" s="266" t="s">
        <v>1445</v>
      </c>
      <c r="D167" s="251"/>
      <c r="E167" s="252">
        <v>339.80158</v>
      </c>
      <c r="F167" s="222"/>
      <c r="G167" s="222"/>
      <c r="H167" s="222"/>
      <c r="I167" s="222"/>
      <c r="J167" s="222"/>
      <c r="K167" s="222"/>
      <c r="L167" s="222"/>
      <c r="M167" s="222"/>
      <c r="N167" s="222"/>
      <c r="O167" s="222"/>
      <c r="P167" s="222"/>
      <c r="Q167" s="222"/>
      <c r="R167" s="222"/>
      <c r="S167" s="222"/>
      <c r="T167" s="222"/>
      <c r="U167" s="222"/>
      <c r="V167" s="222"/>
      <c r="W167" s="222"/>
      <c r="X167" s="222"/>
      <c r="Y167" s="213"/>
      <c r="Z167" s="213"/>
      <c r="AA167" s="213"/>
      <c r="AB167" s="213"/>
      <c r="AC167" s="213"/>
      <c r="AD167" s="213"/>
      <c r="AE167" s="213"/>
      <c r="AF167" s="213"/>
      <c r="AG167" s="213" t="s">
        <v>288</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x14ac:dyDescent="0.25">
      <c r="A168" s="220"/>
      <c r="B168" s="221"/>
      <c r="C168" s="266" t="s">
        <v>1446</v>
      </c>
      <c r="D168" s="251"/>
      <c r="E168" s="252">
        <v>66.95</v>
      </c>
      <c r="F168" s="222"/>
      <c r="G168" s="222"/>
      <c r="H168" s="222"/>
      <c r="I168" s="222"/>
      <c r="J168" s="222"/>
      <c r="K168" s="222"/>
      <c r="L168" s="222"/>
      <c r="M168" s="222"/>
      <c r="N168" s="222"/>
      <c r="O168" s="222"/>
      <c r="P168" s="222"/>
      <c r="Q168" s="222"/>
      <c r="R168" s="222"/>
      <c r="S168" s="222"/>
      <c r="T168" s="222"/>
      <c r="U168" s="222"/>
      <c r="V168" s="222"/>
      <c r="W168" s="222"/>
      <c r="X168" s="222"/>
      <c r="Y168" s="213"/>
      <c r="Z168" s="213"/>
      <c r="AA168" s="213"/>
      <c r="AB168" s="213"/>
      <c r="AC168" s="213"/>
      <c r="AD168" s="213"/>
      <c r="AE168" s="213"/>
      <c r="AF168" s="213"/>
      <c r="AG168" s="213" t="s">
        <v>288</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5">
      <c r="A169" s="220"/>
      <c r="B169" s="221"/>
      <c r="C169" s="266" t="s">
        <v>1452</v>
      </c>
      <c r="D169" s="251"/>
      <c r="E169" s="252">
        <v>71.489999999999995</v>
      </c>
      <c r="F169" s="222"/>
      <c r="G169" s="222"/>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288</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ht="20.399999999999999" outlineLevel="1" x14ac:dyDescent="0.25">
      <c r="A170" s="233">
        <v>23</v>
      </c>
      <c r="B170" s="234" t="s">
        <v>1453</v>
      </c>
      <c r="C170" s="245" t="s">
        <v>1454</v>
      </c>
      <c r="D170" s="235" t="s">
        <v>280</v>
      </c>
      <c r="E170" s="236">
        <v>66.95</v>
      </c>
      <c r="F170" s="237">
        <v>128</v>
      </c>
      <c r="G170" s="238">
        <f>ROUND(E170*F170,2)</f>
        <v>8569.6</v>
      </c>
      <c r="H170" s="237">
        <v>0</v>
      </c>
      <c r="I170" s="238">
        <f>ROUND(E170*H170,2)</f>
        <v>0</v>
      </c>
      <c r="J170" s="237">
        <v>128</v>
      </c>
      <c r="K170" s="238">
        <f>ROUND(E170*J170,2)</f>
        <v>8569.6</v>
      </c>
      <c r="L170" s="238">
        <v>21</v>
      </c>
      <c r="M170" s="238">
        <f>G170*(1+L170/100)</f>
        <v>10369.216</v>
      </c>
      <c r="N170" s="238">
        <v>0</v>
      </c>
      <c r="O170" s="238">
        <f>ROUND(E170*N170,2)</f>
        <v>0</v>
      </c>
      <c r="P170" s="238">
        <v>0</v>
      </c>
      <c r="Q170" s="238">
        <f>ROUND(E170*P170,2)</f>
        <v>0</v>
      </c>
      <c r="R170" s="238" t="s">
        <v>281</v>
      </c>
      <c r="S170" s="238" t="s">
        <v>237</v>
      </c>
      <c r="T170" s="239" t="s">
        <v>282</v>
      </c>
      <c r="U170" s="222">
        <v>6.8000000000000005E-2</v>
      </c>
      <c r="V170" s="222">
        <f>ROUND(E170*U170,2)</f>
        <v>4.55</v>
      </c>
      <c r="W170" s="222"/>
      <c r="X170" s="222" t="s">
        <v>265</v>
      </c>
      <c r="Y170" s="213"/>
      <c r="Z170" s="213"/>
      <c r="AA170" s="213"/>
      <c r="AB170" s="213"/>
      <c r="AC170" s="213"/>
      <c r="AD170" s="213"/>
      <c r="AE170" s="213"/>
      <c r="AF170" s="213"/>
      <c r="AG170" s="213" t="s">
        <v>283</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x14ac:dyDescent="0.25">
      <c r="A171" s="220"/>
      <c r="B171" s="221"/>
      <c r="C171" s="265" t="s">
        <v>1455</v>
      </c>
      <c r="D171" s="257"/>
      <c r="E171" s="257"/>
      <c r="F171" s="257"/>
      <c r="G171" s="257"/>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285</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5">
      <c r="A172" s="220"/>
      <c r="B172" s="221"/>
      <c r="C172" s="247" t="s">
        <v>1341</v>
      </c>
      <c r="D172" s="242"/>
      <c r="E172" s="242"/>
      <c r="F172" s="242"/>
      <c r="G172" s="242"/>
      <c r="H172" s="222"/>
      <c r="I172" s="222"/>
      <c r="J172" s="222"/>
      <c r="K172" s="222"/>
      <c r="L172" s="222"/>
      <c r="M172" s="222"/>
      <c r="N172" s="222"/>
      <c r="O172" s="222"/>
      <c r="P172" s="222"/>
      <c r="Q172" s="222"/>
      <c r="R172" s="222"/>
      <c r="S172" s="222"/>
      <c r="T172" s="222"/>
      <c r="U172" s="222"/>
      <c r="V172" s="222"/>
      <c r="W172" s="222"/>
      <c r="X172" s="222"/>
      <c r="Y172" s="213"/>
      <c r="Z172" s="213"/>
      <c r="AA172" s="213"/>
      <c r="AB172" s="213"/>
      <c r="AC172" s="213"/>
      <c r="AD172" s="213"/>
      <c r="AE172" s="213"/>
      <c r="AF172" s="213"/>
      <c r="AG172" s="213" t="s">
        <v>241</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1" t="str">
        <f>C172</f>
        <v>D.1.1a+D.1.1b-01+D.1.1b-02+D.1.1b-03+D.1.1b-04+D.1.1b-05+D.1.1b-06+D.1.1b-07+D.1.1b-08+D.1.1b-09+D.1.1b-10</v>
      </c>
      <c r="BB172" s="213"/>
      <c r="BC172" s="213"/>
      <c r="BD172" s="213"/>
      <c r="BE172" s="213"/>
      <c r="BF172" s="213"/>
      <c r="BG172" s="213"/>
      <c r="BH172" s="213"/>
    </row>
    <row r="173" spans="1:60" outlineLevel="1" x14ac:dyDescent="0.25">
      <c r="A173" s="220"/>
      <c r="B173" s="221"/>
      <c r="C173" s="266" t="s">
        <v>1456</v>
      </c>
      <c r="D173" s="251"/>
      <c r="E173" s="252">
        <v>66.95</v>
      </c>
      <c r="F173" s="222"/>
      <c r="G173" s="222"/>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288</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0.399999999999999" outlineLevel="1" x14ac:dyDescent="0.25">
      <c r="A174" s="233">
        <v>24</v>
      </c>
      <c r="B174" s="234" t="s">
        <v>305</v>
      </c>
      <c r="C174" s="245" t="s">
        <v>306</v>
      </c>
      <c r="D174" s="235" t="s">
        <v>280</v>
      </c>
      <c r="E174" s="236">
        <v>1602.0515499999999</v>
      </c>
      <c r="F174" s="237">
        <v>16.3</v>
      </c>
      <c r="G174" s="238">
        <f>ROUND(E174*F174,2)</f>
        <v>26113.439999999999</v>
      </c>
      <c r="H174" s="237">
        <v>0</v>
      </c>
      <c r="I174" s="238">
        <f>ROUND(E174*H174,2)</f>
        <v>0</v>
      </c>
      <c r="J174" s="237">
        <v>16.3</v>
      </c>
      <c r="K174" s="238">
        <f>ROUND(E174*J174,2)</f>
        <v>26113.439999999999</v>
      </c>
      <c r="L174" s="238">
        <v>21</v>
      </c>
      <c r="M174" s="238">
        <f>G174*(1+L174/100)</f>
        <v>31597.262399999996</v>
      </c>
      <c r="N174" s="238">
        <v>0</v>
      </c>
      <c r="O174" s="238">
        <f>ROUND(E174*N174,2)</f>
        <v>0</v>
      </c>
      <c r="P174" s="238">
        <v>0</v>
      </c>
      <c r="Q174" s="238">
        <f>ROUND(E174*P174,2)</f>
        <v>0</v>
      </c>
      <c r="R174" s="238" t="s">
        <v>281</v>
      </c>
      <c r="S174" s="238" t="s">
        <v>237</v>
      </c>
      <c r="T174" s="239" t="s">
        <v>282</v>
      </c>
      <c r="U174" s="222">
        <v>8.9999999999999993E-3</v>
      </c>
      <c r="V174" s="222">
        <f>ROUND(E174*U174,2)</f>
        <v>14.42</v>
      </c>
      <c r="W174" s="222"/>
      <c r="X174" s="222" t="s">
        <v>265</v>
      </c>
      <c r="Y174" s="213"/>
      <c r="Z174" s="213"/>
      <c r="AA174" s="213"/>
      <c r="AB174" s="213"/>
      <c r="AC174" s="213"/>
      <c r="AD174" s="213"/>
      <c r="AE174" s="213"/>
      <c r="AF174" s="213"/>
      <c r="AG174" s="213" t="s">
        <v>283</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5">
      <c r="A175" s="220"/>
      <c r="B175" s="221"/>
      <c r="C175" s="246" t="s">
        <v>1341</v>
      </c>
      <c r="D175" s="240"/>
      <c r="E175" s="240"/>
      <c r="F175" s="240"/>
      <c r="G175" s="240"/>
      <c r="H175" s="222"/>
      <c r="I175" s="222"/>
      <c r="J175" s="222"/>
      <c r="K175" s="222"/>
      <c r="L175" s="222"/>
      <c r="M175" s="222"/>
      <c r="N175" s="222"/>
      <c r="O175" s="222"/>
      <c r="P175" s="222"/>
      <c r="Q175" s="222"/>
      <c r="R175" s="222"/>
      <c r="S175" s="222"/>
      <c r="T175" s="222"/>
      <c r="U175" s="222"/>
      <c r="V175" s="222"/>
      <c r="W175" s="222"/>
      <c r="X175" s="222"/>
      <c r="Y175" s="213"/>
      <c r="Z175" s="213"/>
      <c r="AA175" s="213"/>
      <c r="AB175" s="213"/>
      <c r="AC175" s="213"/>
      <c r="AD175" s="213"/>
      <c r="AE175" s="213"/>
      <c r="AF175" s="213"/>
      <c r="AG175" s="213" t="s">
        <v>241</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1" t="str">
        <f>C175</f>
        <v>D.1.1a+D.1.1b-01+D.1.1b-02+D.1.1b-03+D.1.1b-04+D.1.1b-05+D.1.1b-06+D.1.1b-07+D.1.1b-08+D.1.1b-09+D.1.1b-10</v>
      </c>
      <c r="BB175" s="213"/>
      <c r="BC175" s="213"/>
      <c r="BD175" s="213"/>
      <c r="BE175" s="213"/>
      <c r="BF175" s="213"/>
      <c r="BG175" s="213"/>
      <c r="BH175" s="213"/>
    </row>
    <row r="176" spans="1:60" outlineLevel="1" x14ac:dyDescent="0.25">
      <c r="A176" s="220"/>
      <c r="B176" s="221"/>
      <c r="C176" s="247" t="s">
        <v>1457</v>
      </c>
      <c r="D176" s="242"/>
      <c r="E176" s="242"/>
      <c r="F176" s="242"/>
      <c r="G176" s="242"/>
      <c r="H176" s="222"/>
      <c r="I176" s="222"/>
      <c r="J176" s="222"/>
      <c r="K176" s="222"/>
      <c r="L176" s="222"/>
      <c r="M176" s="222"/>
      <c r="N176" s="222"/>
      <c r="O176" s="222"/>
      <c r="P176" s="222"/>
      <c r="Q176" s="222"/>
      <c r="R176" s="222"/>
      <c r="S176" s="222"/>
      <c r="T176" s="222"/>
      <c r="U176" s="222"/>
      <c r="V176" s="222"/>
      <c r="W176" s="222"/>
      <c r="X176" s="222"/>
      <c r="Y176" s="213"/>
      <c r="Z176" s="213"/>
      <c r="AA176" s="213"/>
      <c r="AB176" s="213"/>
      <c r="AC176" s="213"/>
      <c r="AD176" s="213"/>
      <c r="AE176" s="213"/>
      <c r="AF176" s="213"/>
      <c r="AG176" s="213" t="s">
        <v>241</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x14ac:dyDescent="0.25">
      <c r="A177" s="220"/>
      <c r="B177" s="221"/>
      <c r="C177" s="247" t="s">
        <v>1352</v>
      </c>
      <c r="D177" s="242"/>
      <c r="E177" s="242"/>
      <c r="F177" s="242"/>
      <c r="G177" s="242"/>
      <c r="H177" s="222"/>
      <c r="I177" s="222"/>
      <c r="J177" s="222"/>
      <c r="K177" s="222"/>
      <c r="L177" s="222"/>
      <c r="M177" s="222"/>
      <c r="N177" s="222"/>
      <c r="O177" s="222"/>
      <c r="P177" s="222"/>
      <c r="Q177" s="222"/>
      <c r="R177" s="222"/>
      <c r="S177" s="222"/>
      <c r="T177" s="222"/>
      <c r="U177" s="222"/>
      <c r="V177" s="222"/>
      <c r="W177" s="222"/>
      <c r="X177" s="222"/>
      <c r="Y177" s="213"/>
      <c r="Z177" s="213"/>
      <c r="AA177" s="213"/>
      <c r="AB177" s="213"/>
      <c r="AC177" s="213"/>
      <c r="AD177" s="213"/>
      <c r="AE177" s="213"/>
      <c r="AF177" s="213"/>
      <c r="AG177" s="213" t="s">
        <v>241</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41" t="str">
        <f>C177</f>
        <v>Bez poplatku za uložení - zajišťuje objednatel. V položce je uvažováno i rozprostření a úprava zeminy do figury dle požadavku objednatele.</v>
      </c>
      <c r="BB177" s="213"/>
      <c r="BC177" s="213"/>
      <c r="BD177" s="213"/>
      <c r="BE177" s="213"/>
      <c r="BF177" s="213"/>
      <c r="BG177" s="213"/>
      <c r="BH177" s="213"/>
    </row>
    <row r="178" spans="1:60" outlineLevel="1" x14ac:dyDescent="0.25">
      <c r="A178" s="220"/>
      <c r="B178" s="221"/>
      <c r="C178" s="267" t="s">
        <v>331</v>
      </c>
      <c r="D178" s="253"/>
      <c r="E178" s="254"/>
      <c r="F178" s="222"/>
      <c r="G178" s="222"/>
      <c r="H178" s="222"/>
      <c r="I178" s="222"/>
      <c r="J178" s="222"/>
      <c r="K178" s="222"/>
      <c r="L178" s="222"/>
      <c r="M178" s="222"/>
      <c r="N178" s="222"/>
      <c r="O178" s="222"/>
      <c r="P178" s="222"/>
      <c r="Q178" s="222"/>
      <c r="R178" s="222"/>
      <c r="S178" s="222"/>
      <c r="T178" s="222"/>
      <c r="U178" s="222"/>
      <c r="V178" s="222"/>
      <c r="W178" s="222"/>
      <c r="X178" s="222"/>
      <c r="Y178" s="213"/>
      <c r="Z178" s="213"/>
      <c r="AA178" s="213"/>
      <c r="AB178" s="213"/>
      <c r="AC178" s="213"/>
      <c r="AD178" s="213"/>
      <c r="AE178" s="213"/>
      <c r="AF178" s="213"/>
      <c r="AG178" s="213" t="s">
        <v>288</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x14ac:dyDescent="0.25">
      <c r="A179" s="220"/>
      <c r="B179" s="221"/>
      <c r="C179" s="268" t="s">
        <v>1401</v>
      </c>
      <c r="D179" s="253"/>
      <c r="E179" s="254">
        <v>307.10000000000002</v>
      </c>
      <c r="F179" s="222"/>
      <c r="G179" s="222"/>
      <c r="H179" s="222"/>
      <c r="I179" s="222"/>
      <c r="J179" s="222"/>
      <c r="K179" s="222"/>
      <c r="L179" s="222"/>
      <c r="M179" s="222"/>
      <c r="N179" s="222"/>
      <c r="O179" s="222"/>
      <c r="P179" s="222"/>
      <c r="Q179" s="222"/>
      <c r="R179" s="222"/>
      <c r="S179" s="222"/>
      <c r="T179" s="222"/>
      <c r="U179" s="222"/>
      <c r="V179" s="222"/>
      <c r="W179" s="222"/>
      <c r="X179" s="222"/>
      <c r="Y179" s="213"/>
      <c r="Z179" s="213"/>
      <c r="AA179" s="213"/>
      <c r="AB179" s="213"/>
      <c r="AC179" s="213"/>
      <c r="AD179" s="213"/>
      <c r="AE179" s="213"/>
      <c r="AF179" s="213"/>
      <c r="AG179" s="213" t="s">
        <v>288</v>
      </c>
      <c r="AH179" s="213">
        <v>2</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30.6" outlineLevel="1" x14ac:dyDescent="0.25">
      <c r="A180" s="220"/>
      <c r="B180" s="221"/>
      <c r="C180" s="268" t="s">
        <v>1402</v>
      </c>
      <c r="D180" s="253"/>
      <c r="E180" s="254">
        <v>2.4805000000000001</v>
      </c>
      <c r="F180" s="222"/>
      <c r="G180" s="222"/>
      <c r="H180" s="222"/>
      <c r="I180" s="222"/>
      <c r="J180" s="222"/>
      <c r="K180" s="222"/>
      <c r="L180" s="222"/>
      <c r="M180" s="222"/>
      <c r="N180" s="222"/>
      <c r="O180" s="222"/>
      <c r="P180" s="222"/>
      <c r="Q180" s="222"/>
      <c r="R180" s="222"/>
      <c r="S180" s="222"/>
      <c r="T180" s="222"/>
      <c r="U180" s="222"/>
      <c r="V180" s="222"/>
      <c r="W180" s="222"/>
      <c r="X180" s="222"/>
      <c r="Y180" s="213"/>
      <c r="Z180" s="213"/>
      <c r="AA180" s="213"/>
      <c r="AB180" s="213"/>
      <c r="AC180" s="213"/>
      <c r="AD180" s="213"/>
      <c r="AE180" s="213"/>
      <c r="AF180" s="213"/>
      <c r="AG180" s="213" t="s">
        <v>288</v>
      </c>
      <c r="AH180" s="213">
        <v>2</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x14ac:dyDescent="0.25">
      <c r="A181" s="220"/>
      <c r="B181" s="221"/>
      <c r="C181" s="268" t="s">
        <v>1403</v>
      </c>
      <c r="D181" s="253"/>
      <c r="E181" s="254">
        <v>1</v>
      </c>
      <c r="F181" s="222"/>
      <c r="G181" s="222"/>
      <c r="H181" s="222"/>
      <c r="I181" s="222"/>
      <c r="J181" s="222"/>
      <c r="K181" s="222"/>
      <c r="L181" s="222"/>
      <c r="M181" s="222"/>
      <c r="N181" s="222"/>
      <c r="O181" s="222"/>
      <c r="P181" s="222"/>
      <c r="Q181" s="222"/>
      <c r="R181" s="222"/>
      <c r="S181" s="222"/>
      <c r="T181" s="222"/>
      <c r="U181" s="222"/>
      <c r="V181" s="222"/>
      <c r="W181" s="222"/>
      <c r="X181" s="222"/>
      <c r="Y181" s="213"/>
      <c r="Z181" s="213"/>
      <c r="AA181" s="213"/>
      <c r="AB181" s="213"/>
      <c r="AC181" s="213"/>
      <c r="AD181" s="213"/>
      <c r="AE181" s="213"/>
      <c r="AF181" s="213"/>
      <c r="AG181" s="213" t="s">
        <v>288</v>
      </c>
      <c r="AH181" s="213">
        <v>2</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x14ac:dyDescent="0.25">
      <c r="A182" s="220"/>
      <c r="B182" s="221"/>
      <c r="C182" s="268" t="s">
        <v>1404</v>
      </c>
      <c r="D182" s="253"/>
      <c r="E182" s="254">
        <v>761.76155000000006</v>
      </c>
      <c r="F182" s="222"/>
      <c r="G182" s="222"/>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288</v>
      </c>
      <c r="AH182" s="213">
        <v>2</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x14ac:dyDescent="0.25">
      <c r="A183" s="220"/>
      <c r="B183" s="221"/>
      <c r="C183" s="268" t="s">
        <v>1405</v>
      </c>
      <c r="D183" s="253"/>
      <c r="E183" s="254">
        <v>216.4</v>
      </c>
      <c r="F183" s="222"/>
      <c r="G183" s="222"/>
      <c r="H183" s="222"/>
      <c r="I183" s="222"/>
      <c r="J183" s="222"/>
      <c r="K183" s="222"/>
      <c r="L183" s="222"/>
      <c r="M183" s="222"/>
      <c r="N183" s="222"/>
      <c r="O183" s="222"/>
      <c r="P183" s="222"/>
      <c r="Q183" s="222"/>
      <c r="R183" s="222"/>
      <c r="S183" s="222"/>
      <c r="T183" s="222"/>
      <c r="U183" s="222"/>
      <c r="V183" s="222"/>
      <c r="W183" s="222"/>
      <c r="X183" s="222"/>
      <c r="Y183" s="213"/>
      <c r="Z183" s="213"/>
      <c r="AA183" s="213"/>
      <c r="AB183" s="213"/>
      <c r="AC183" s="213"/>
      <c r="AD183" s="213"/>
      <c r="AE183" s="213"/>
      <c r="AF183" s="213"/>
      <c r="AG183" s="213" t="s">
        <v>288</v>
      </c>
      <c r="AH183" s="213">
        <v>2</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5">
      <c r="A184" s="220"/>
      <c r="B184" s="221"/>
      <c r="C184" s="267" t="s">
        <v>337</v>
      </c>
      <c r="D184" s="253"/>
      <c r="E184" s="254"/>
      <c r="F184" s="222"/>
      <c r="G184" s="222"/>
      <c r="H184" s="222"/>
      <c r="I184" s="222"/>
      <c r="J184" s="222"/>
      <c r="K184" s="222"/>
      <c r="L184" s="222"/>
      <c r="M184" s="222"/>
      <c r="N184" s="222"/>
      <c r="O184" s="222"/>
      <c r="P184" s="222"/>
      <c r="Q184" s="222"/>
      <c r="R184" s="222"/>
      <c r="S184" s="222"/>
      <c r="T184" s="222"/>
      <c r="U184" s="222"/>
      <c r="V184" s="222"/>
      <c r="W184" s="222"/>
      <c r="X184" s="222"/>
      <c r="Y184" s="213"/>
      <c r="Z184" s="213"/>
      <c r="AA184" s="213"/>
      <c r="AB184" s="213"/>
      <c r="AC184" s="213"/>
      <c r="AD184" s="213"/>
      <c r="AE184" s="213"/>
      <c r="AF184" s="213"/>
      <c r="AG184" s="213" t="s">
        <v>288</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x14ac:dyDescent="0.25">
      <c r="A185" s="220"/>
      <c r="B185" s="221"/>
      <c r="C185" s="275" t="s">
        <v>1031</v>
      </c>
      <c r="D185" s="273"/>
      <c r="E185" s="274"/>
      <c r="F185" s="222"/>
      <c r="G185" s="222"/>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288</v>
      </c>
      <c r="AH185" s="213">
        <v>1</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x14ac:dyDescent="0.25">
      <c r="A186" s="220"/>
      <c r="B186" s="221"/>
      <c r="C186" s="266" t="s">
        <v>1458</v>
      </c>
      <c r="D186" s="251"/>
      <c r="E186" s="252">
        <v>761.76155000000006</v>
      </c>
      <c r="F186" s="222"/>
      <c r="G186" s="222"/>
      <c r="H186" s="222"/>
      <c r="I186" s="222"/>
      <c r="J186" s="222"/>
      <c r="K186" s="222"/>
      <c r="L186" s="222"/>
      <c r="M186" s="222"/>
      <c r="N186" s="222"/>
      <c r="O186" s="222"/>
      <c r="P186" s="222"/>
      <c r="Q186" s="222"/>
      <c r="R186" s="222"/>
      <c r="S186" s="222"/>
      <c r="T186" s="222"/>
      <c r="U186" s="222"/>
      <c r="V186" s="222"/>
      <c r="W186" s="222"/>
      <c r="X186" s="222"/>
      <c r="Y186" s="213"/>
      <c r="Z186" s="213"/>
      <c r="AA186" s="213"/>
      <c r="AB186" s="213"/>
      <c r="AC186" s="213"/>
      <c r="AD186" s="213"/>
      <c r="AE186" s="213"/>
      <c r="AF186" s="213"/>
      <c r="AG186" s="213" t="s">
        <v>288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5">
      <c r="A187" s="220"/>
      <c r="B187" s="221"/>
      <c r="C187" s="266" t="s">
        <v>1459</v>
      </c>
      <c r="D187" s="251"/>
      <c r="E187" s="252">
        <v>216.4</v>
      </c>
      <c r="F187" s="222"/>
      <c r="G187" s="222"/>
      <c r="H187" s="222"/>
      <c r="I187" s="222"/>
      <c r="J187" s="222"/>
      <c r="K187" s="222"/>
      <c r="L187" s="222"/>
      <c r="M187" s="222"/>
      <c r="N187" s="222"/>
      <c r="O187" s="222"/>
      <c r="P187" s="222"/>
      <c r="Q187" s="222"/>
      <c r="R187" s="222"/>
      <c r="S187" s="222"/>
      <c r="T187" s="222"/>
      <c r="U187" s="222"/>
      <c r="V187" s="222"/>
      <c r="W187" s="222"/>
      <c r="X187" s="222"/>
      <c r="Y187" s="213"/>
      <c r="Z187" s="213"/>
      <c r="AA187" s="213"/>
      <c r="AB187" s="213"/>
      <c r="AC187" s="213"/>
      <c r="AD187" s="213"/>
      <c r="AE187" s="213"/>
      <c r="AF187" s="213"/>
      <c r="AG187" s="213" t="s">
        <v>288</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5">
      <c r="A188" s="220"/>
      <c r="B188" s="221"/>
      <c r="C188" s="266" t="s">
        <v>1444</v>
      </c>
      <c r="D188" s="251"/>
      <c r="E188" s="252">
        <v>552.4</v>
      </c>
      <c r="F188" s="222"/>
      <c r="G188" s="222"/>
      <c r="H188" s="222"/>
      <c r="I188" s="222"/>
      <c r="J188" s="222"/>
      <c r="K188" s="222"/>
      <c r="L188" s="222"/>
      <c r="M188" s="222"/>
      <c r="N188" s="222"/>
      <c r="O188" s="222"/>
      <c r="P188" s="222"/>
      <c r="Q188" s="222"/>
      <c r="R188" s="222"/>
      <c r="S188" s="222"/>
      <c r="T188" s="222"/>
      <c r="U188" s="222"/>
      <c r="V188" s="222"/>
      <c r="W188" s="222"/>
      <c r="X188" s="222"/>
      <c r="Y188" s="213"/>
      <c r="Z188" s="213"/>
      <c r="AA188" s="213"/>
      <c r="AB188" s="213"/>
      <c r="AC188" s="213"/>
      <c r="AD188" s="213"/>
      <c r="AE188" s="213"/>
      <c r="AF188" s="213"/>
      <c r="AG188" s="213" t="s">
        <v>288</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x14ac:dyDescent="0.25">
      <c r="A189" s="220"/>
      <c r="B189" s="221"/>
      <c r="C189" s="266" t="s">
        <v>1460</v>
      </c>
      <c r="D189" s="251"/>
      <c r="E189" s="252">
        <v>71.489999999999995</v>
      </c>
      <c r="F189" s="222"/>
      <c r="G189" s="222"/>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288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x14ac:dyDescent="0.25">
      <c r="A190" s="233">
        <v>25</v>
      </c>
      <c r="B190" s="234" t="s">
        <v>1461</v>
      </c>
      <c r="C190" s="245" t="s">
        <v>1462</v>
      </c>
      <c r="D190" s="235" t="s">
        <v>280</v>
      </c>
      <c r="E190" s="236">
        <v>696.50954999999999</v>
      </c>
      <c r="F190" s="237">
        <v>121</v>
      </c>
      <c r="G190" s="238">
        <f>ROUND(E190*F190,2)</f>
        <v>84277.66</v>
      </c>
      <c r="H190" s="237">
        <v>0</v>
      </c>
      <c r="I190" s="238">
        <f>ROUND(E190*H190,2)</f>
        <v>0</v>
      </c>
      <c r="J190" s="237">
        <v>121</v>
      </c>
      <c r="K190" s="238">
        <f>ROUND(E190*J190,2)</f>
        <v>84277.66</v>
      </c>
      <c r="L190" s="238">
        <v>21</v>
      </c>
      <c r="M190" s="238">
        <f>G190*(1+L190/100)</f>
        <v>101975.96860000001</v>
      </c>
      <c r="N190" s="238">
        <v>0</v>
      </c>
      <c r="O190" s="238">
        <f>ROUND(E190*N190,2)</f>
        <v>0</v>
      </c>
      <c r="P190" s="238">
        <v>0</v>
      </c>
      <c r="Q190" s="238">
        <f>ROUND(E190*P190,2)</f>
        <v>0</v>
      </c>
      <c r="R190" s="238" t="s">
        <v>281</v>
      </c>
      <c r="S190" s="238" t="s">
        <v>237</v>
      </c>
      <c r="T190" s="239" t="s">
        <v>282</v>
      </c>
      <c r="U190" s="222">
        <v>0.20200000000000001</v>
      </c>
      <c r="V190" s="222">
        <f>ROUND(E190*U190,2)</f>
        <v>140.69</v>
      </c>
      <c r="W190" s="222"/>
      <c r="X190" s="222" t="s">
        <v>265</v>
      </c>
      <c r="Y190" s="213"/>
      <c r="Z190" s="213"/>
      <c r="AA190" s="213"/>
      <c r="AB190" s="213"/>
      <c r="AC190" s="213"/>
      <c r="AD190" s="213"/>
      <c r="AE190" s="213"/>
      <c r="AF190" s="213"/>
      <c r="AG190" s="213" t="s">
        <v>266</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5">
      <c r="A191" s="220"/>
      <c r="B191" s="221"/>
      <c r="C191" s="265" t="s">
        <v>1463</v>
      </c>
      <c r="D191" s="257"/>
      <c r="E191" s="257"/>
      <c r="F191" s="257"/>
      <c r="G191" s="257"/>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285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5">
      <c r="A192" s="220"/>
      <c r="B192" s="221"/>
      <c r="C192" s="247" t="s">
        <v>1341</v>
      </c>
      <c r="D192" s="242"/>
      <c r="E192" s="242"/>
      <c r="F192" s="242"/>
      <c r="G192" s="242"/>
      <c r="H192" s="222"/>
      <c r="I192" s="222"/>
      <c r="J192" s="222"/>
      <c r="K192" s="222"/>
      <c r="L192" s="222"/>
      <c r="M192" s="222"/>
      <c r="N192" s="222"/>
      <c r="O192" s="222"/>
      <c r="P192" s="222"/>
      <c r="Q192" s="222"/>
      <c r="R192" s="222"/>
      <c r="S192" s="222"/>
      <c r="T192" s="222"/>
      <c r="U192" s="222"/>
      <c r="V192" s="222"/>
      <c r="W192" s="222"/>
      <c r="X192" s="222"/>
      <c r="Y192" s="213"/>
      <c r="Z192" s="213"/>
      <c r="AA192" s="213"/>
      <c r="AB192" s="213"/>
      <c r="AC192" s="213"/>
      <c r="AD192" s="213"/>
      <c r="AE192" s="213"/>
      <c r="AF192" s="213"/>
      <c r="AG192" s="213" t="s">
        <v>241</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41" t="str">
        <f>C192</f>
        <v>D.1.1a+D.1.1b-01+D.1.1b-02+D.1.1b-03+D.1.1b-04+D.1.1b-05+D.1.1b-06+D.1.1b-07+D.1.1b-08+D.1.1b-09+D.1.1b-10</v>
      </c>
      <c r="BB192" s="213"/>
      <c r="BC192" s="213"/>
      <c r="BD192" s="213"/>
      <c r="BE192" s="213"/>
      <c r="BF192" s="213"/>
      <c r="BG192" s="213"/>
      <c r="BH192" s="213"/>
    </row>
    <row r="193" spans="1:60" ht="51.6" outlineLevel="1" x14ac:dyDescent="0.25">
      <c r="A193" s="220"/>
      <c r="B193" s="221"/>
      <c r="C193" s="247" t="s">
        <v>1464</v>
      </c>
      <c r="D193" s="242"/>
      <c r="E193" s="242"/>
      <c r="F193" s="242"/>
      <c r="G193" s="242"/>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241</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1" t="str">
        <f>C193</f>
        <v>V místních komunikacích bude zásyp prováděn vhodným zhutnitelným materiálem dle ČSN 73 6133, TP 146 po vrstvách 250 mm vhodným hutnícím prostředkem až do úrovně podkladních vrstev vozovky. Vhodnost zeminy použité pro zásyp rýhy, bude posouzen kvalifikovaným geologem za přítomnosti investora stavby. V žádném případě nesmí být na zásyp rýhy použit neschválený výkopek! Současně musí být splněna minimální hodnota modulu přetvárnosti Edef2 = 45 Mpa. Investorem budou vytipovány úseky a budou doloženy zkoušky zhutnění. Zásypy a podkladní i krycí vrstvy komunikací budou provedeny v souladu s TP146.</v>
      </c>
      <c r="BB193" s="213"/>
      <c r="BC193" s="213"/>
      <c r="BD193" s="213"/>
      <c r="BE193" s="213"/>
      <c r="BF193" s="213"/>
      <c r="BG193" s="213"/>
      <c r="BH193" s="213"/>
    </row>
    <row r="194" spans="1:60" outlineLevel="1" x14ac:dyDescent="0.25">
      <c r="A194" s="220"/>
      <c r="B194" s="221"/>
      <c r="C194" s="266" t="s">
        <v>1465</v>
      </c>
      <c r="D194" s="251"/>
      <c r="E194" s="252">
        <v>978.16155000000003</v>
      </c>
      <c r="F194" s="222"/>
      <c r="G194" s="222"/>
      <c r="H194" s="222"/>
      <c r="I194" s="222"/>
      <c r="J194" s="222"/>
      <c r="K194" s="222"/>
      <c r="L194" s="222"/>
      <c r="M194" s="222"/>
      <c r="N194" s="222"/>
      <c r="O194" s="222"/>
      <c r="P194" s="222"/>
      <c r="Q194" s="222"/>
      <c r="R194" s="222"/>
      <c r="S194" s="222"/>
      <c r="T194" s="222"/>
      <c r="U194" s="222"/>
      <c r="V194" s="222"/>
      <c r="W194" s="222"/>
      <c r="X194" s="222"/>
      <c r="Y194" s="213"/>
      <c r="Z194" s="213"/>
      <c r="AA194" s="213"/>
      <c r="AB194" s="213"/>
      <c r="AC194" s="213"/>
      <c r="AD194" s="213"/>
      <c r="AE194" s="213"/>
      <c r="AF194" s="213"/>
      <c r="AG194" s="213" t="s">
        <v>288</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x14ac:dyDescent="0.25">
      <c r="A195" s="220"/>
      <c r="B195" s="221"/>
      <c r="C195" s="266" t="s">
        <v>1466</v>
      </c>
      <c r="D195" s="251"/>
      <c r="E195" s="252">
        <v>-216.13749000000001</v>
      </c>
      <c r="F195" s="222"/>
      <c r="G195" s="222"/>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288</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1" x14ac:dyDescent="0.25">
      <c r="A196" s="220"/>
      <c r="B196" s="221"/>
      <c r="C196" s="266" t="s">
        <v>1467</v>
      </c>
      <c r="D196" s="251"/>
      <c r="E196" s="252"/>
      <c r="F196" s="222"/>
      <c r="G196" s="222"/>
      <c r="H196" s="222"/>
      <c r="I196" s="222"/>
      <c r="J196" s="222"/>
      <c r="K196" s="222"/>
      <c r="L196" s="222"/>
      <c r="M196" s="222"/>
      <c r="N196" s="222"/>
      <c r="O196" s="222"/>
      <c r="P196" s="222"/>
      <c r="Q196" s="222"/>
      <c r="R196" s="222"/>
      <c r="S196" s="222"/>
      <c r="T196" s="222"/>
      <c r="U196" s="222"/>
      <c r="V196" s="222"/>
      <c r="W196" s="222"/>
      <c r="X196" s="222"/>
      <c r="Y196" s="213"/>
      <c r="Z196" s="213"/>
      <c r="AA196" s="213"/>
      <c r="AB196" s="213"/>
      <c r="AC196" s="213"/>
      <c r="AD196" s="213"/>
      <c r="AE196" s="213"/>
      <c r="AF196" s="213"/>
      <c r="AG196" s="213" t="s">
        <v>288</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x14ac:dyDescent="0.25">
      <c r="A197" s="220"/>
      <c r="B197" s="221"/>
      <c r="C197" s="266" t="s">
        <v>1468</v>
      </c>
      <c r="D197" s="251"/>
      <c r="E197" s="252">
        <v>-6.5447800000000003</v>
      </c>
      <c r="F197" s="222"/>
      <c r="G197" s="222"/>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288</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x14ac:dyDescent="0.25">
      <c r="A198" s="220"/>
      <c r="B198" s="221"/>
      <c r="C198" s="266" t="s">
        <v>1469</v>
      </c>
      <c r="D198" s="251"/>
      <c r="E198" s="252">
        <v>-14.47193</v>
      </c>
      <c r="F198" s="222"/>
      <c r="G198" s="222"/>
      <c r="H198" s="222"/>
      <c r="I198" s="222"/>
      <c r="J198" s="222"/>
      <c r="K198" s="222"/>
      <c r="L198" s="222"/>
      <c r="M198" s="222"/>
      <c r="N198" s="222"/>
      <c r="O198" s="222"/>
      <c r="P198" s="222"/>
      <c r="Q198" s="222"/>
      <c r="R198" s="222"/>
      <c r="S198" s="222"/>
      <c r="T198" s="222"/>
      <c r="U198" s="222"/>
      <c r="V198" s="222"/>
      <c r="W198" s="222"/>
      <c r="X198" s="222"/>
      <c r="Y198" s="213"/>
      <c r="Z198" s="213"/>
      <c r="AA198" s="213"/>
      <c r="AB198" s="213"/>
      <c r="AC198" s="213"/>
      <c r="AD198" s="213"/>
      <c r="AE198" s="213"/>
      <c r="AF198" s="213"/>
      <c r="AG198" s="213" t="s">
        <v>288</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x14ac:dyDescent="0.25">
      <c r="A199" s="220"/>
      <c r="B199" s="221"/>
      <c r="C199" s="266" t="s">
        <v>1470</v>
      </c>
      <c r="D199" s="251"/>
      <c r="E199" s="252">
        <v>-2.9678</v>
      </c>
      <c r="F199" s="222"/>
      <c r="G199" s="222"/>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288</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5">
      <c r="A200" s="220"/>
      <c r="B200" s="221"/>
      <c r="C200" s="266" t="s">
        <v>1471</v>
      </c>
      <c r="D200" s="251"/>
      <c r="E200" s="252">
        <v>-41.53</v>
      </c>
      <c r="F200" s="222"/>
      <c r="G200" s="222"/>
      <c r="H200" s="222"/>
      <c r="I200" s="222"/>
      <c r="J200" s="222"/>
      <c r="K200" s="222"/>
      <c r="L200" s="222"/>
      <c r="M200" s="222"/>
      <c r="N200" s="222"/>
      <c r="O200" s="222"/>
      <c r="P200" s="222"/>
      <c r="Q200" s="222"/>
      <c r="R200" s="222"/>
      <c r="S200" s="222"/>
      <c r="T200" s="222"/>
      <c r="U200" s="222"/>
      <c r="V200" s="222"/>
      <c r="W200" s="222"/>
      <c r="X200" s="222"/>
      <c r="Y200" s="213"/>
      <c r="Z200" s="213"/>
      <c r="AA200" s="213"/>
      <c r="AB200" s="213"/>
      <c r="AC200" s="213"/>
      <c r="AD200" s="213"/>
      <c r="AE200" s="213"/>
      <c r="AF200" s="213"/>
      <c r="AG200" s="213" t="s">
        <v>288</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5">
      <c r="A201" s="233">
        <v>26</v>
      </c>
      <c r="B201" s="234" t="s">
        <v>1472</v>
      </c>
      <c r="C201" s="245" t="s">
        <v>1473</v>
      </c>
      <c r="D201" s="235" t="s">
        <v>280</v>
      </c>
      <c r="E201" s="236">
        <v>216.13749000000001</v>
      </c>
      <c r="F201" s="237">
        <v>1096</v>
      </c>
      <c r="G201" s="238">
        <f>ROUND(E201*F201,2)</f>
        <v>236886.69</v>
      </c>
      <c r="H201" s="237">
        <v>528.13</v>
      </c>
      <c r="I201" s="238">
        <f>ROUND(E201*H201,2)</f>
        <v>114148.69</v>
      </c>
      <c r="J201" s="237">
        <v>567.87</v>
      </c>
      <c r="K201" s="238">
        <f>ROUND(E201*J201,2)</f>
        <v>122738</v>
      </c>
      <c r="L201" s="238">
        <v>21</v>
      </c>
      <c r="M201" s="238">
        <f>G201*(1+L201/100)</f>
        <v>286632.89490000001</v>
      </c>
      <c r="N201" s="238">
        <v>1.7</v>
      </c>
      <c r="O201" s="238">
        <f>ROUND(E201*N201,2)</f>
        <v>367.43</v>
      </c>
      <c r="P201" s="238">
        <v>0</v>
      </c>
      <c r="Q201" s="238">
        <f>ROUND(E201*P201,2)</f>
        <v>0</v>
      </c>
      <c r="R201" s="238" t="s">
        <v>281</v>
      </c>
      <c r="S201" s="238" t="s">
        <v>237</v>
      </c>
      <c r="T201" s="239" t="s">
        <v>282</v>
      </c>
      <c r="U201" s="222">
        <v>1.59</v>
      </c>
      <c r="V201" s="222">
        <f>ROUND(E201*U201,2)</f>
        <v>343.66</v>
      </c>
      <c r="W201" s="222"/>
      <c r="X201" s="222" t="s">
        <v>265</v>
      </c>
      <c r="Y201" s="213"/>
      <c r="Z201" s="213"/>
      <c r="AA201" s="213"/>
      <c r="AB201" s="213"/>
      <c r="AC201" s="213"/>
      <c r="AD201" s="213"/>
      <c r="AE201" s="213"/>
      <c r="AF201" s="213"/>
      <c r="AG201" s="213" t="s">
        <v>266</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21" outlineLevel="1" x14ac:dyDescent="0.25">
      <c r="A202" s="220"/>
      <c r="B202" s="221"/>
      <c r="C202" s="265" t="s">
        <v>853</v>
      </c>
      <c r="D202" s="257"/>
      <c r="E202" s="257"/>
      <c r="F202" s="257"/>
      <c r="G202" s="257"/>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285</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41" t="str">
        <f>C202</f>
        <v>sypaninou z vhodných hornin tř. 1 - 4 nebo materiálem připraveným podél výkopu ve vzdálenosti do 3 m od jeho kraje, pro jakoukoliv hloubku výkopu a jakoukoliv míru zhutnění,</v>
      </c>
      <c r="BB202" s="213"/>
      <c r="BC202" s="213"/>
      <c r="BD202" s="213"/>
      <c r="BE202" s="213"/>
      <c r="BF202" s="213"/>
      <c r="BG202" s="213"/>
      <c r="BH202" s="213"/>
    </row>
    <row r="203" spans="1:60" outlineLevel="1" x14ac:dyDescent="0.25">
      <c r="A203" s="220"/>
      <c r="B203" s="221"/>
      <c r="C203" s="247" t="s">
        <v>1341</v>
      </c>
      <c r="D203" s="242"/>
      <c r="E203" s="242"/>
      <c r="F203" s="242"/>
      <c r="G203" s="242"/>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241</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41" t="str">
        <f>C203</f>
        <v>D.1.1a+D.1.1b-01+D.1.1b-02+D.1.1b-03+D.1.1b-04+D.1.1b-05+D.1.1b-06+D.1.1b-07+D.1.1b-08+D.1.1b-09+D.1.1b-10</v>
      </c>
      <c r="BB203" s="213"/>
      <c r="BC203" s="213"/>
      <c r="BD203" s="213"/>
      <c r="BE203" s="213"/>
      <c r="BF203" s="213"/>
      <c r="BG203" s="213"/>
      <c r="BH203" s="213"/>
    </row>
    <row r="204" spans="1:60" outlineLevel="1" x14ac:dyDescent="0.25">
      <c r="A204" s="220"/>
      <c r="B204" s="221"/>
      <c r="C204" s="247" t="s">
        <v>1474</v>
      </c>
      <c r="D204" s="242"/>
      <c r="E204" s="242"/>
      <c r="F204" s="242"/>
      <c r="G204" s="242"/>
      <c r="H204" s="222"/>
      <c r="I204" s="222"/>
      <c r="J204" s="222"/>
      <c r="K204" s="222"/>
      <c r="L204" s="222"/>
      <c r="M204" s="222"/>
      <c r="N204" s="222"/>
      <c r="O204" s="222"/>
      <c r="P204" s="222"/>
      <c r="Q204" s="222"/>
      <c r="R204" s="222"/>
      <c r="S204" s="222"/>
      <c r="T204" s="222"/>
      <c r="U204" s="222"/>
      <c r="V204" s="222"/>
      <c r="W204" s="222"/>
      <c r="X204" s="222"/>
      <c r="Y204" s="213"/>
      <c r="Z204" s="213"/>
      <c r="AA204" s="213"/>
      <c r="AB204" s="213"/>
      <c r="AC204" s="213"/>
      <c r="AD204" s="213"/>
      <c r="AE204" s="213"/>
      <c r="AF204" s="213"/>
      <c r="AG204" s="213" t="s">
        <v>241</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5">
      <c r="A205" s="220"/>
      <c r="B205" s="221"/>
      <c r="C205" s="266" t="s">
        <v>1475</v>
      </c>
      <c r="D205" s="251"/>
      <c r="E205" s="252">
        <v>54.47</v>
      </c>
      <c r="F205" s="222"/>
      <c r="G205" s="222"/>
      <c r="H205" s="222"/>
      <c r="I205" s="222"/>
      <c r="J205" s="222"/>
      <c r="K205" s="222"/>
      <c r="L205" s="222"/>
      <c r="M205" s="222"/>
      <c r="N205" s="222"/>
      <c r="O205" s="222"/>
      <c r="P205" s="222"/>
      <c r="Q205" s="222"/>
      <c r="R205" s="222"/>
      <c r="S205" s="222"/>
      <c r="T205" s="222"/>
      <c r="U205" s="222"/>
      <c r="V205" s="222"/>
      <c r="W205" s="222"/>
      <c r="X205" s="222"/>
      <c r="Y205" s="213"/>
      <c r="Z205" s="213"/>
      <c r="AA205" s="213"/>
      <c r="AB205" s="213"/>
      <c r="AC205" s="213"/>
      <c r="AD205" s="213"/>
      <c r="AE205" s="213"/>
      <c r="AF205" s="213"/>
      <c r="AG205" s="213" t="s">
        <v>288</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5">
      <c r="A206" s="220"/>
      <c r="B206" s="221"/>
      <c r="C206" s="266" t="s">
        <v>1468</v>
      </c>
      <c r="D206" s="251"/>
      <c r="E206" s="252">
        <v>-6.5447800000000003</v>
      </c>
      <c r="F206" s="222"/>
      <c r="G206" s="222"/>
      <c r="H206" s="222"/>
      <c r="I206" s="222"/>
      <c r="J206" s="222"/>
      <c r="K206" s="222"/>
      <c r="L206" s="222"/>
      <c r="M206" s="222"/>
      <c r="N206" s="222"/>
      <c r="O206" s="222"/>
      <c r="P206" s="222"/>
      <c r="Q206" s="222"/>
      <c r="R206" s="222"/>
      <c r="S206" s="222"/>
      <c r="T206" s="222"/>
      <c r="U206" s="222"/>
      <c r="V206" s="222"/>
      <c r="W206" s="222"/>
      <c r="X206" s="222"/>
      <c r="Y206" s="213"/>
      <c r="Z206" s="213"/>
      <c r="AA206" s="213"/>
      <c r="AB206" s="213"/>
      <c r="AC206" s="213"/>
      <c r="AD206" s="213"/>
      <c r="AE206" s="213"/>
      <c r="AF206" s="213"/>
      <c r="AG206" s="213" t="s">
        <v>288</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x14ac:dyDescent="0.25">
      <c r="A207" s="220"/>
      <c r="B207" s="221"/>
      <c r="C207" s="266" t="s">
        <v>1476</v>
      </c>
      <c r="D207" s="251"/>
      <c r="E207" s="252">
        <v>111.18</v>
      </c>
      <c r="F207" s="222"/>
      <c r="G207" s="222"/>
      <c r="H207" s="222"/>
      <c r="I207" s="222"/>
      <c r="J207" s="222"/>
      <c r="K207" s="222"/>
      <c r="L207" s="222"/>
      <c r="M207" s="222"/>
      <c r="N207" s="222"/>
      <c r="O207" s="222"/>
      <c r="P207" s="222"/>
      <c r="Q207" s="222"/>
      <c r="R207" s="222"/>
      <c r="S207" s="222"/>
      <c r="T207" s="222"/>
      <c r="U207" s="222"/>
      <c r="V207" s="222"/>
      <c r="W207" s="222"/>
      <c r="X207" s="222"/>
      <c r="Y207" s="213"/>
      <c r="Z207" s="213"/>
      <c r="AA207" s="213"/>
      <c r="AB207" s="213"/>
      <c r="AC207" s="213"/>
      <c r="AD207" s="213"/>
      <c r="AE207" s="213"/>
      <c r="AF207" s="213"/>
      <c r="AG207" s="213" t="s">
        <v>288</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5">
      <c r="A208" s="220"/>
      <c r="B208" s="221"/>
      <c r="C208" s="266" t="s">
        <v>1469</v>
      </c>
      <c r="D208" s="251"/>
      <c r="E208" s="252">
        <v>-14.47193</v>
      </c>
      <c r="F208" s="222"/>
      <c r="G208" s="222"/>
      <c r="H208" s="222"/>
      <c r="I208" s="222"/>
      <c r="J208" s="222"/>
      <c r="K208" s="222"/>
      <c r="L208" s="222"/>
      <c r="M208" s="222"/>
      <c r="N208" s="222"/>
      <c r="O208" s="222"/>
      <c r="P208" s="222"/>
      <c r="Q208" s="222"/>
      <c r="R208" s="222"/>
      <c r="S208" s="222"/>
      <c r="T208" s="222"/>
      <c r="U208" s="222"/>
      <c r="V208" s="222"/>
      <c r="W208" s="222"/>
      <c r="X208" s="222"/>
      <c r="Y208" s="213"/>
      <c r="Z208" s="213"/>
      <c r="AA208" s="213"/>
      <c r="AB208" s="213"/>
      <c r="AC208" s="213"/>
      <c r="AD208" s="213"/>
      <c r="AE208" s="213"/>
      <c r="AF208" s="213"/>
      <c r="AG208" s="213" t="s">
        <v>288</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5">
      <c r="A209" s="220"/>
      <c r="B209" s="221"/>
      <c r="C209" s="266" t="s">
        <v>1477</v>
      </c>
      <c r="D209" s="251"/>
      <c r="E209" s="252">
        <v>24.7</v>
      </c>
      <c r="F209" s="222"/>
      <c r="G209" s="222"/>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288</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5">
      <c r="A210" s="220"/>
      <c r="B210" s="221"/>
      <c r="C210" s="266" t="s">
        <v>1470</v>
      </c>
      <c r="D210" s="251"/>
      <c r="E210" s="252">
        <v>-2.9678</v>
      </c>
      <c r="F210" s="222"/>
      <c r="G210" s="222"/>
      <c r="H210" s="222"/>
      <c r="I210" s="222"/>
      <c r="J210" s="222"/>
      <c r="K210" s="222"/>
      <c r="L210" s="222"/>
      <c r="M210" s="222"/>
      <c r="N210" s="222"/>
      <c r="O210" s="222"/>
      <c r="P210" s="222"/>
      <c r="Q210" s="222"/>
      <c r="R210" s="222"/>
      <c r="S210" s="222"/>
      <c r="T210" s="222"/>
      <c r="U210" s="222"/>
      <c r="V210" s="222"/>
      <c r="W210" s="222"/>
      <c r="X210" s="222"/>
      <c r="Y210" s="213"/>
      <c r="Z210" s="213"/>
      <c r="AA210" s="213"/>
      <c r="AB210" s="213"/>
      <c r="AC210" s="213"/>
      <c r="AD210" s="213"/>
      <c r="AE210" s="213"/>
      <c r="AF210" s="213"/>
      <c r="AG210" s="213" t="s">
        <v>288</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5">
      <c r="A211" s="220"/>
      <c r="B211" s="221"/>
      <c r="C211" s="266" t="s">
        <v>1478</v>
      </c>
      <c r="D211" s="251"/>
      <c r="E211" s="252">
        <v>49.771999999999998</v>
      </c>
      <c r="F211" s="222"/>
      <c r="G211" s="222"/>
      <c r="H211" s="222"/>
      <c r="I211" s="222"/>
      <c r="J211" s="222"/>
      <c r="K211" s="222"/>
      <c r="L211" s="222"/>
      <c r="M211" s="222"/>
      <c r="N211" s="222"/>
      <c r="O211" s="222"/>
      <c r="P211" s="222"/>
      <c r="Q211" s="222"/>
      <c r="R211" s="222"/>
      <c r="S211" s="222"/>
      <c r="T211" s="222"/>
      <c r="U211" s="222"/>
      <c r="V211" s="222"/>
      <c r="W211" s="222"/>
      <c r="X211" s="222"/>
      <c r="Y211" s="213"/>
      <c r="Z211" s="213"/>
      <c r="AA211" s="213"/>
      <c r="AB211" s="213"/>
      <c r="AC211" s="213"/>
      <c r="AD211" s="213"/>
      <c r="AE211" s="213"/>
      <c r="AF211" s="213"/>
      <c r="AG211" s="213" t="s">
        <v>288</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5">
      <c r="A212" s="233">
        <v>27</v>
      </c>
      <c r="B212" s="234" t="s">
        <v>857</v>
      </c>
      <c r="C212" s="245" t="s">
        <v>858</v>
      </c>
      <c r="D212" s="235" t="s">
        <v>313</v>
      </c>
      <c r="E212" s="236">
        <v>714.9</v>
      </c>
      <c r="F212" s="237">
        <v>23.3</v>
      </c>
      <c r="G212" s="238">
        <f>ROUND(E212*F212,2)</f>
        <v>16657.169999999998</v>
      </c>
      <c r="H212" s="237">
        <v>1.68</v>
      </c>
      <c r="I212" s="238">
        <f>ROUND(E212*H212,2)</f>
        <v>1201.03</v>
      </c>
      <c r="J212" s="237">
        <v>21.62</v>
      </c>
      <c r="K212" s="238">
        <f>ROUND(E212*J212,2)</f>
        <v>15456.14</v>
      </c>
      <c r="L212" s="238">
        <v>21</v>
      </c>
      <c r="M212" s="238">
        <f>G212*(1+L212/100)</f>
        <v>20155.175699999996</v>
      </c>
      <c r="N212" s="238">
        <v>0</v>
      </c>
      <c r="O212" s="238">
        <f>ROUND(E212*N212,2)</f>
        <v>0</v>
      </c>
      <c r="P212" s="238">
        <v>0</v>
      </c>
      <c r="Q212" s="238">
        <f>ROUND(E212*P212,2)</f>
        <v>0</v>
      </c>
      <c r="R212" s="238" t="s">
        <v>859</v>
      </c>
      <c r="S212" s="238" t="s">
        <v>237</v>
      </c>
      <c r="T212" s="239" t="s">
        <v>282</v>
      </c>
      <c r="U212" s="222">
        <v>0.06</v>
      </c>
      <c r="V212" s="222">
        <f>ROUND(E212*U212,2)</f>
        <v>42.89</v>
      </c>
      <c r="W212" s="222"/>
      <c r="X212" s="222" t="s">
        <v>265</v>
      </c>
      <c r="Y212" s="213"/>
      <c r="Z212" s="213"/>
      <c r="AA212" s="213"/>
      <c r="AB212" s="213"/>
      <c r="AC212" s="213"/>
      <c r="AD212" s="213"/>
      <c r="AE212" s="213"/>
      <c r="AF212" s="213"/>
      <c r="AG212" s="213" t="s">
        <v>283</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5">
      <c r="A213" s="220"/>
      <c r="B213" s="221"/>
      <c r="C213" s="265" t="s">
        <v>860</v>
      </c>
      <c r="D213" s="257"/>
      <c r="E213" s="257"/>
      <c r="F213" s="257"/>
      <c r="G213" s="257"/>
      <c r="H213" s="222"/>
      <c r="I213" s="222"/>
      <c r="J213" s="222"/>
      <c r="K213" s="222"/>
      <c r="L213" s="222"/>
      <c r="M213" s="222"/>
      <c r="N213" s="222"/>
      <c r="O213" s="222"/>
      <c r="P213" s="222"/>
      <c r="Q213" s="222"/>
      <c r="R213" s="222"/>
      <c r="S213" s="222"/>
      <c r="T213" s="222"/>
      <c r="U213" s="222"/>
      <c r="V213" s="222"/>
      <c r="W213" s="222"/>
      <c r="X213" s="222"/>
      <c r="Y213" s="213"/>
      <c r="Z213" s="213"/>
      <c r="AA213" s="213"/>
      <c r="AB213" s="213"/>
      <c r="AC213" s="213"/>
      <c r="AD213" s="213"/>
      <c r="AE213" s="213"/>
      <c r="AF213" s="213"/>
      <c r="AG213" s="213" t="s">
        <v>285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x14ac:dyDescent="0.25">
      <c r="A214" s="220"/>
      <c r="B214" s="221"/>
      <c r="C214" s="247" t="s">
        <v>1341</v>
      </c>
      <c r="D214" s="242"/>
      <c r="E214" s="242"/>
      <c r="F214" s="242"/>
      <c r="G214" s="242"/>
      <c r="H214" s="222"/>
      <c r="I214" s="222"/>
      <c r="J214" s="222"/>
      <c r="K214" s="222"/>
      <c r="L214" s="222"/>
      <c r="M214" s="222"/>
      <c r="N214" s="222"/>
      <c r="O214" s="222"/>
      <c r="P214" s="222"/>
      <c r="Q214" s="222"/>
      <c r="R214" s="222"/>
      <c r="S214" s="222"/>
      <c r="T214" s="222"/>
      <c r="U214" s="222"/>
      <c r="V214" s="222"/>
      <c r="W214" s="222"/>
      <c r="X214" s="222"/>
      <c r="Y214" s="213"/>
      <c r="Z214" s="213"/>
      <c r="AA214" s="213"/>
      <c r="AB214" s="213"/>
      <c r="AC214" s="213"/>
      <c r="AD214" s="213"/>
      <c r="AE214" s="213"/>
      <c r="AF214" s="213"/>
      <c r="AG214" s="213" t="s">
        <v>241</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41" t="str">
        <f>C214</f>
        <v>D.1.1a+D.1.1b-01+D.1.1b-02+D.1.1b-03+D.1.1b-04+D.1.1b-05+D.1.1b-06+D.1.1b-07+D.1.1b-08+D.1.1b-09+D.1.1b-10</v>
      </c>
      <c r="BB214" s="213"/>
      <c r="BC214" s="213"/>
      <c r="BD214" s="213"/>
      <c r="BE214" s="213"/>
      <c r="BF214" s="213"/>
      <c r="BG214" s="213"/>
      <c r="BH214" s="213"/>
    </row>
    <row r="215" spans="1:60" outlineLevel="1" x14ac:dyDescent="0.25">
      <c r="A215" s="220"/>
      <c r="B215" s="221"/>
      <c r="C215" s="266" t="s">
        <v>1479</v>
      </c>
      <c r="D215" s="251"/>
      <c r="E215" s="252">
        <v>714.9</v>
      </c>
      <c r="F215" s="222"/>
      <c r="G215" s="222"/>
      <c r="H215" s="222"/>
      <c r="I215" s="222"/>
      <c r="J215" s="222"/>
      <c r="K215" s="222"/>
      <c r="L215" s="222"/>
      <c r="M215" s="222"/>
      <c r="N215" s="222"/>
      <c r="O215" s="222"/>
      <c r="P215" s="222"/>
      <c r="Q215" s="222"/>
      <c r="R215" s="222"/>
      <c r="S215" s="222"/>
      <c r="T215" s="222"/>
      <c r="U215" s="222"/>
      <c r="V215" s="222"/>
      <c r="W215" s="222"/>
      <c r="X215" s="222"/>
      <c r="Y215" s="213"/>
      <c r="Z215" s="213"/>
      <c r="AA215" s="213"/>
      <c r="AB215" s="213"/>
      <c r="AC215" s="213"/>
      <c r="AD215" s="213"/>
      <c r="AE215" s="213"/>
      <c r="AF215" s="213"/>
      <c r="AG215" s="213" t="s">
        <v>288</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x14ac:dyDescent="0.25">
      <c r="A216" s="233">
        <v>28</v>
      </c>
      <c r="B216" s="234" t="s">
        <v>311</v>
      </c>
      <c r="C216" s="245" t="s">
        <v>312</v>
      </c>
      <c r="D216" s="235" t="s">
        <v>313</v>
      </c>
      <c r="E216" s="236">
        <v>1125</v>
      </c>
      <c r="F216" s="237">
        <v>13</v>
      </c>
      <c r="G216" s="238">
        <f>ROUND(E216*F216,2)</f>
        <v>14625</v>
      </c>
      <c r="H216" s="237">
        <v>0</v>
      </c>
      <c r="I216" s="238">
        <f>ROUND(E216*H216,2)</f>
        <v>0</v>
      </c>
      <c r="J216" s="237">
        <v>13</v>
      </c>
      <c r="K216" s="238">
        <f>ROUND(E216*J216,2)</f>
        <v>14625</v>
      </c>
      <c r="L216" s="238">
        <v>21</v>
      </c>
      <c r="M216" s="238">
        <f>G216*(1+L216/100)</f>
        <v>17696.25</v>
      </c>
      <c r="N216" s="238">
        <v>0</v>
      </c>
      <c r="O216" s="238">
        <f>ROUND(E216*N216,2)</f>
        <v>0</v>
      </c>
      <c r="P216" s="238">
        <v>0</v>
      </c>
      <c r="Q216" s="238">
        <f>ROUND(E216*P216,2)</f>
        <v>0</v>
      </c>
      <c r="R216" s="238" t="s">
        <v>281</v>
      </c>
      <c r="S216" s="238" t="s">
        <v>237</v>
      </c>
      <c r="T216" s="239" t="s">
        <v>282</v>
      </c>
      <c r="U216" s="222">
        <v>0.02</v>
      </c>
      <c r="V216" s="222">
        <f>ROUND(E216*U216,2)</f>
        <v>22.5</v>
      </c>
      <c r="W216" s="222"/>
      <c r="X216" s="222" t="s">
        <v>265</v>
      </c>
      <c r="Y216" s="213"/>
      <c r="Z216" s="213"/>
      <c r="AA216" s="213"/>
      <c r="AB216" s="213"/>
      <c r="AC216" s="213"/>
      <c r="AD216" s="213"/>
      <c r="AE216" s="213"/>
      <c r="AF216" s="213"/>
      <c r="AG216" s="213" t="s">
        <v>266</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5">
      <c r="A217" s="220"/>
      <c r="B217" s="221"/>
      <c r="C217" s="265" t="s">
        <v>314</v>
      </c>
      <c r="D217" s="257"/>
      <c r="E217" s="257"/>
      <c r="F217" s="257"/>
      <c r="G217" s="257"/>
      <c r="H217" s="222"/>
      <c r="I217" s="222"/>
      <c r="J217" s="222"/>
      <c r="K217" s="222"/>
      <c r="L217" s="222"/>
      <c r="M217" s="222"/>
      <c r="N217" s="222"/>
      <c r="O217" s="222"/>
      <c r="P217" s="222"/>
      <c r="Q217" s="222"/>
      <c r="R217" s="222"/>
      <c r="S217" s="222"/>
      <c r="T217" s="222"/>
      <c r="U217" s="222"/>
      <c r="V217" s="222"/>
      <c r="W217" s="222"/>
      <c r="X217" s="222"/>
      <c r="Y217" s="213"/>
      <c r="Z217" s="213"/>
      <c r="AA217" s="213"/>
      <c r="AB217" s="213"/>
      <c r="AC217" s="213"/>
      <c r="AD217" s="213"/>
      <c r="AE217" s="213"/>
      <c r="AF217" s="213"/>
      <c r="AG217" s="213" t="s">
        <v>285</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5">
      <c r="A218" s="220"/>
      <c r="B218" s="221"/>
      <c r="C218" s="247" t="s">
        <v>1341</v>
      </c>
      <c r="D218" s="242"/>
      <c r="E218" s="242"/>
      <c r="F218" s="242"/>
      <c r="G218" s="242"/>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241</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41" t="str">
        <f>C218</f>
        <v>D.1.1a+D.1.1b-01+D.1.1b-02+D.1.1b-03+D.1.1b-04+D.1.1b-05+D.1.1b-06+D.1.1b-07+D.1.1b-08+D.1.1b-09+D.1.1b-10</v>
      </c>
      <c r="BB218" s="213"/>
      <c r="BC218" s="213"/>
      <c r="BD218" s="213"/>
      <c r="BE218" s="213"/>
      <c r="BF218" s="213"/>
      <c r="BG218" s="213"/>
      <c r="BH218" s="213"/>
    </row>
    <row r="219" spans="1:60" outlineLevel="1" x14ac:dyDescent="0.25">
      <c r="A219" s="220"/>
      <c r="B219" s="221"/>
      <c r="C219" s="267" t="s">
        <v>331</v>
      </c>
      <c r="D219" s="253"/>
      <c r="E219" s="254"/>
      <c r="F219" s="222"/>
      <c r="G219" s="222"/>
      <c r="H219" s="222"/>
      <c r="I219" s="222"/>
      <c r="J219" s="222"/>
      <c r="K219" s="222"/>
      <c r="L219" s="222"/>
      <c r="M219" s="222"/>
      <c r="N219" s="222"/>
      <c r="O219" s="222"/>
      <c r="P219" s="222"/>
      <c r="Q219" s="222"/>
      <c r="R219" s="222"/>
      <c r="S219" s="222"/>
      <c r="T219" s="222"/>
      <c r="U219" s="222"/>
      <c r="V219" s="222"/>
      <c r="W219" s="222"/>
      <c r="X219" s="222"/>
      <c r="Y219" s="213"/>
      <c r="Z219" s="213"/>
      <c r="AA219" s="213"/>
      <c r="AB219" s="213"/>
      <c r="AC219" s="213"/>
      <c r="AD219" s="213"/>
      <c r="AE219" s="213"/>
      <c r="AF219" s="213"/>
      <c r="AG219" s="213" t="s">
        <v>288</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5">
      <c r="A220" s="220"/>
      <c r="B220" s="221"/>
      <c r="C220" s="268" t="s">
        <v>1401</v>
      </c>
      <c r="D220" s="253"/>
      <c r="E220" s="254">
        <v>307.10000000000002</v>
      </c>
      <c r="F220" s="222"/>
      <c r="G220" s="222"/>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288</v>
      </c>
      <c r="AH220" s="213">
        <v>2</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ht="30.6" outlineLevel="1" x14ac:dyDescent="0.25">
      <c r="A221" s="220"/>
      <c r="B221" s="221"/>
      <c r="C221" s="268" t="s">
        <v>1402</v>
      </c>
      <c r="D221" s="253"/>
      <c r="E221" s="254">
        <v>2.4805000000000001</v>
      </c>
      <c r="F221" s="222"/>
      <c r="G221" s="222"/>
      <c r="H221" s="222"/>
      <c r="I221" s="222"/>
      <c r="J221" s="222"/>
      <c r="K221" s="222"/>
      <c r="L221" s="222"/>
      <c r="M221" s="222"/>
      <c r="N221" s="222"/>
      <c r="O221" s="222"/>
      <c r="P221" s="222"/>
      <c r="Q221" s="222"/>
      <c r="R221" s="222"/>
      <c r="S221" s="222"/>
      <c r="T221" s="222"/>
      <c r="U221" s="222"/>
      <c r="V221" s="222"/>
      <c r="W221" s="222"/>
      <c r="X221" s="222"/>
      <c r="Y221" s="213"/>
      <c r="Z221" s="213"/>
      <c r="AA221" s="213"/>
      <c r="AB221" s="213"/>
      <c r="AC221" s="213"/>
      <c r="AD221" s="213"/>
      <c r="AE221" s="213"/>
      <c r="AF221" s="213"/>
      <c r="AG221" s="213" t="s">
        <v>288</v>
      </c>
      <c r="AH221" s="213">
        <v>2</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5">
      <c r="A222" s="220"/>
      <c r="B222" s="221"/>
      <c r="C222" s="268" t="s">
        <v>1403</v>
      </c>
      <c r="D222" s="253"/>
      <c r="E222" s="254">
        <v>1</v>
      </c>
      <c r="F222" s="222"/>
      <c r="G222" s="222"/>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288</v>
      </c>
      <c r="AH222" s="213">
        <v>2</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5">
      <c r="A223" s="220"/>
      <c r="B223" s="221"/>
      <c r="C223" s="268" t="s">
        <v>1404</v>
      </c>
      <c r="D223" s="253"/>
      <c r="E223" s="254">
        <v>761.76155000000006</v>
      </c>
      <c r="F223" s="222"/>
      <c r="G223" s="222"/>
      <c r="H223" s="222"/>
      <c r="I223" s="222"/>
      <c r="J223" s="222"/>
      <c r="K223" s="222"/>
      <c r="L223" s="222"/>
      <c r="M223" s="222"/>
      <c r="N223" s="222"/>
      <c r="O223" s="222"/>
      <c r="P223" s="222"/>
      <c r="Q223" s="222"/>
      <c r="R223" s="222"/>
      <c r="S223" s="222"/>
      <c r="T223" s="222"/>
      <c r="U223" s="222"/>
      <c r="V223" s="222"/>
      <c r="W223" s="222"/>
      <c r="X223" s="222"/>
      <c r="Y223" s="213"/>
      <c r="Z223" s="213"/>
      <c r="AA223" s="213"/>
      <c r="AB223" s="213"/>
      <c r="AC223" s="213"/>
      <c r="AD223" s="213"/>
      <c r="AE223" s="213"/>
      <c r="AF223" s="213"/>
      <c r="AG223" s="213" t="s">
        <v>288</v>
      </c>
      <c r="AH223" s="213">
        <v>2</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x14ac:dyDescent="0.25">
      <c r="A224" s="220"/>
      <c r="B224" s="221"/>
      <c r="C224" s="268" t="s">
        <v>1405</v>
      </c>
      <c r="D224" s="253"/>
      <c r="E224" s="254">
        <v>216.4</v>
      </c>
      <c r="F224" s="222"/>
      <c r="G224" s="222"/>
      <c r="H224" s="222"/>
      <c r="I224" s="222"/>
      <c r="J224" s="222"/>
      <c r="K224" s="222"/>
      <c r="L224" s="222"/>
      <c r="M224" s="222"/>
      <c r="N224" s="222"/>
      <c r="O224" s="222"/>
      <c r="P224" s="222"/>
      <c r="Q224" s="222"/>
      <c r="R224" s="222"/>
      <c r="S224" s="222"/>
      <c r="T224" s="222"/>
      <c r="U224" s="222"/>
      <c r="V224" s="222"/>
      <c r="W224" s="222"/>
      <c r="X224" s="222"/>
      <c r="Y224" s="213"/>
      <c r="Z224" s="213"/>
      <c r="AA224" s="213"/>
      <c r="AB224" s="213"/>
      <c r="AC224" s="213"/>
      <c r="AD224" s="213"/>
      <c r="AE224" s="213"/>
      <c r="AF224" s="213"/>
      <c r="AG224" s="213" t="s">
        <v>288</v>
      </c>
      <c r="AH224" s="213">
        <v>2</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5">
      <c r="A225" s="220"/>
      <c r="B225" s="221"/>
      <c r="C225" s="267" t="s">
        <v>337</v>
      </c>
      <c r="D225" s="253"/>
      <c r="E225" s="254"/>
      <c r="F225" s="222"/>
      <c r="G225" s="222"/>
      <c r="H225" s="222"/>
      <c r="I225" s="222"/>
      <c r="J225" s="222"/>
      <c r="K225" s="222"/>
      <c r="L225" s="222"/>
      <c r="M225" s="222"/>
      <c r="N225" s="222"/>
      <c r="O225" s="222"/>
      <c r="P225" s="222"/>
      <c r="Q225" s="222"/>
      <c r="R225" s="222"/>
      <c r="S225" s="222"/>
      <c r="T225" s="222"/>
      <c r="U225" s="222"/>
      <c r="V225" s="222"/>
      <c r="W225" s="222"/>
      <c r="X225" s="222"/>
      <c r="Y225" s="213"/>
      <c r="Z225" s="213"/>
      <c r="AA225" s="213"/>
      <c r="AB225" s="213"/>
      <c r="AC225" s="213"/>
      <c r="AD225" s="213"/>
      <c r="AE225" s="213"/>
      <c r="AF225" s="213"/>
      <c r="AG225" s="213" t="s">
        <v>288</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x14ac:dyDescent="0.25">
      <c r="A226" s="220"/>
      <c r="B226" s="221"/>
      <c r="C226" s="275" t="s">
        <v>1031</v>
      </c>
      <c r="D226" s="273"/>
      <c r="E226" s="274"/>
      <c r="F226" s="222"/>
      <c r="G226" s="222"/>
      <c r="H226" s="222"/>
      <c r="I226" s="222"/>
      <c r="J226" s="222"/>
      <c r="K226" s="222"/>
      <c r="L226" s="222"/>
      <c r="M226" s="222"/>
      <c r="N226" s="222"/>
      <c r="O226" s="222"/>
      <c r="P226" s="222"/>
      <c r="Q226" s="222"/>
      <c r="R226" s="222"/>
      <c r="S226" s="222"/>
      <c r="T226" s="222"/>
      <c r="U226" s="222"/>
      <c r="V226" s="222"/>
      <c r="W226" s="222"/>
      <c r="X226" s="222"/>
      <c r="Y226" s="213"/>
      <c r="Z226" s="213"/>
      <c r="AA226" s="213"/>
      <c r="AB226" s="213"/>
      <c r="AC226" s="213"/>
      <c r="AD226" s="213"/>
      <c r="AE226" s="213"/>
      <c r="AF226" s="213"/>
      <c r="AG226" s="213" t="s">
        <v>288</v>
      </c>
      <c r="AH226" s="213">
        <v>1</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x14ac:dyDescent="0.25">
      <c r="A227" s="220"/>
      <c r="B227" s="221"/>
      <c r="C227" s="266" t="s">
        <v>1480</v>
      </c>
      <c r="D227" s="251"/>
      <c r="E227" s="252">
        <v>307.10000000000002</v>
      </c>
      <c r="F227" s="222"/>
      <c r="G227" s="222"/>
      <c r="H227" s="222"/>
      <c r="I227" s="222"/>
      <c r="J227" s="222"/>
      <c r="K227" s="222"/>
      <c r="L227" s="222"/>
      <c r="M227" s="222"/>
      <c r="N227" s="222"/>
      <c r="O227" s="222"/>
      <c r="P227" s="222"/>
      <c r="Q227" s="222"/>
      <c r="R227" s="222"/>
      <c r="S227" s="222"/>
      <c r="T227" s="222"/>
      <c r="U227" s="222"/>
      <c r="V227" s="222"/>
      <c r="W227" s="222"/>
      <c r="X227" s="222"/>
      <c r="Y227" s="213"/>
      <c r="Z227" s="213"/>
      <c r="AA227" s="213"/>
      <c r="AB227" s="213"/>
      <c r="AC227" s="213"/>
      <c r="AD227" s="213"/>
      <c r="AE227" s="213"/>
      <c r="AF227" s="213"/>
      <c r="AG227" s="213" t="s">
        <v>288</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5">
      <c r="A228" s="220"/>
      <c r="B228" s="221"/>
      <c r="C228" s="266" t="s">
        <v>1481</v>
      </c>
      <c r="D228" s="251"/>
      <c r="E228" s="252">
        <v>103</v>
      </c>
      <c r="F228" s="222"/>
      <c r="G228" s="222"/>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288</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5">
      <c r="A229" s="220"/>
      <c r="B229" s="221"/>
      <c r="C229" s="266" t="s">
        <v>1482</v>
      </c>
      <c r="D229" s="251"/>
      <c r="E229" s="252">
        <v>714.9</v>
      </c>
      <c r="F229" s="222"/>
      <c r="G229" s="222"/>
      <c r="H229" s="222"/>
      <c r="I229" s="222"/>
      <c r="J229" s="222"/>
      <c r="K229" s="222"/>
      <c r="L229" s="222"/>
      <c r="M229" s="222"/>
      <c r="N229" s="222"/>
      <c r="O229" s="222"/>
      <c r="P229" s="222"/>
      <c r="Q229" s="222"/>
      <c r="R229" s="222"/>
      <c r="S229" s="222"/>
      <c r="T229" s="222"/>
      <c r="U229" s="222"/>
      <c r="V229" s="222"/>
      <c r="W229" s="222"/>
      <c r="X229" s="222"/>
      <c r="Y229" s="213"/>
      <c r="Z229" s="213"/>
      <c r="AA229" s="213"/>
      <c r="AB229" s="213"/>
      <c r="AC229" s="213"/>
      <c r="AD229" s="213"/>
      <c r="AE229" s="213"/>
      <c r="AF229" s="213"/>
      <c r="AG229" s="213" t="s">
        <v>288</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20.399999999999999" outlineLevel="1" x14ac:dyDescent="0.25">
      <c r="A230" s="233">
        <v>29</v>
      </c>
      <c r="B230" s="234" t="s">
        <v>873</v>
      </c>
      <c r="C230" s="245" t="s">
        <v>874</v>
      </c>
      <c r="D230" s="235" t="s">
        <v>313</v>
      </c>
      <c r="E230" s="236">
        <v>896.6</v>
      </c>
      <c r="F230" s="237">
        <v>63.3</v>
      </c>
      <c r="G230" s="238">
        <f>ROUND(E230*F230,2)</f>
        <v>56754.78</v>
      </c>
      <c r="H230" s="237">
        <v>0</v>
      </c>
      <c r="I230" s="238">
        <f>ROUND(E230*H230,2)</f>
        <v>0</v>
      </c>
      <c r="J230" s="237">
        <v>63.3</v>
      </c>
      <c r="K230" s="238">
        <f>ROUND(E230*J230,2)</f>
        <v>56754.78</v>
      </c>
      <c r="L230" s="238">
        <v>21</v>
      </c>
      <c r="M230" s="238">
        <f>G230*(1+L230/100)</f>
        <v>68673.28379999999</v>
      </c>
      <c r="N230" s="238">
        <v>0</v>
      </c>
      <c r="O230" s="238">
        <f>ROUND(E230*N230,2)</f>
        <v>0</v>
      </c>
      <c r="P230" s="238">
        <v>0</v>
      </c>
      <c r="Q230" s="238">
        <f>ROUND(E230*P230,2)</f>
        <v>0</v>
      </c>
      <c r="R230" s="238" t="s">
        <v>281</v>
      </c>
      <c r="S230" s="238" t="s">
        <v>237</v>
      </c>
      <c r="T230" s="239" t="s">
        <v>282</v>
      </c>
      <c r="U230" s="222">
        <v>0.18</v>
      </c>
      <c r="V230" s="222">
        <f>ROUND(E230*U230,2)</f>
        <v>161.38999999999999</v>
      </c>
      <c r="W230" s="222"/>
      <c r="X230" s="222" t="s">
        <v>265</v>
      </c>
      <c r="Y230" s="213"/>
      <c r="Z230" s="213"/>
      <c r="AA230" s="213"/>
      <c r="AB230" s="213"/>
      <c r="AC230" s="213"/>
      <c r="AD230" s="213"/>
      <c r="AE230" s="213"/>
      <c r="AF230" s="213"/>
      <c r="AG230" s="213" t="s">
        <v>283</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5">
      <c r="A231" s="220"/>
      <c r="B231" s="221"/>
      <c r="C231" s="265" t="s">
        <v>875</v>
      </c>
      <c r="D231" s="257"/>
      <c r="E231" s="257"/>
      <c r="F231" s="257"/>
      <c r="G231" s="257"/>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285</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41" t="str">
        <f>C231</f>
        <v>s případným nutným přemístěním hromad nebo dočasných skládek na místo potřeby ze vzdálenosti do 30 m, v rovině nebo ve svahu do 1 : 5,</v>
      </c>
      <c r="BB231" s="213"/>
      <c r="BC231" s="213"/>
      <c r="BD231" s="213"/>
      <c r="BE231" s="213"/>
      <c r="BF231" s="213"/>
      <c r="BG231" s="213"/>
      <c r="BH231" s="213"/>
    </row>
    <row r="232" spans="1:60" outlineLevel="1" x14ac:dyDescent="0.25">
      <c r="A232" s="220"/>
      <c r="B232" s="221"/>
      <c r="C232" s="247" t="s">
        <v>1341</v>
      </c>
      <c r="D232" s="242"/>
      <c r="E232" s="242"/>
      <c r="F232" s="242"/>
      <c r="G232" s="242"/>
      <c r="H232" s="222"/>
      <c r="I232" s="222"/>
      <c r="J232" s="222"/>
      <c r="K232" s="222"/>
      <c r="L232" s="222"/>
      <c r="M232" s="222"/>
      <c r="N232" s="222"/>
      <c r="O232" s="222"/>
      <c r="P232" s="222"/>
      <c r="Q232" s="222"/>
      <c r="R232" s="222"/>
      <c r="S232" s="222"/>
      <c r="T232" s="222"/>
      <c r="U232" s="222"/>
      <c r="V232" s="222"/>
      <c r="W232" s="222"/>
      <c r="X232" s="222"/>
      <c r="Y232" s="213"/>
      <c r="Z232" s="213"/>
      <c r="AA232" s="213"/>
      <c r="AB232" s="213"/>
      <c r="AC232" s="213"/>
      <c r="AD232" s="213"/>
      <c r="AE232" s="213"/>
      <c r="AF232" s="213"/>
      <c r="AG232" s="213" t="s">
        <v>241</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41" t="str">
        <f>C232</f>
        <v>D.1.1a+D.1.1b-01+D.1.1b-02+D.1.1b-03+D.1.1b-04+D.1.1b-05+D.1.1b-06+D.1.1b-07+D.1.1b-08+D.1.1b-09+D.1.1b-10</v>
      </c>
      <c r="BB232" s="213"/>
      <c r="BC232" s="213"/>
      <c r="BD232" s="213"/>
      <c r="BE232" s="213"/>
      <c r="BF232" s="213"/>
      <c r="BG232" s="213"/>
      <c r="BH232" s="213"/>
    </row>
    <row r="233" spans="1:60" outlineLevel="1" x14ac:dyDescent="0.25">
      <c r="A233" s="220"/>
      <c r="B233" s="221"/>
      <c r="C233" s="266" t="s">
        <v>1483</v>
      </c>
      <c r="D233" s="251"/>
      <c r="E233" s="252">
        <v>714.9</v>
      </c>
      <c r="F233" s="222"/>
      <c r="G233" s="222"/>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288</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x14ac:dyDescent="0.25">
      <c r="A234" s="220"/>
      <c r="B234" s="221"/>
      <c r="C234" s="266" t="s">
        <v>1484</v>
      </c>
      <c r="D234" s="251"/>
      <c r="E234" s="252">
        <v>181.7</v>
      </c>
      <c r="F234" s="222"/>
      <c r="G234" s="222"/>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288</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20.399999999999999" outlineLevel="1" x14ac:dyDescent="0.25">
      <c r="A235" s="233">
        <v>30</v>
      </c>
      <c r="B235" s="234" t="s">
        <v>1357</v>
      </c>
      <c r="C235" s="245" t="s">
        <v>1358</v>
      </c>
      <c r="D235" s="235" t="s">
        <v>313</v>
      </c>
      <c r="E235" s="236">
        <v>1306.7</v>
      </c>
      <c r="F235" s="237">
        <v>32.200000000000003</v>
      </c>
      <c r="G235" s="238">
        <f>ROUND(E235*F235,2)</f>
        <v>42075.74</v>
      </c>
      <c r="H235" s="237">
        <v>0</v>
      </c>
      <c r="I235" s="238">
        <f>ROUND(E235*H235,2)</f>
        <v>0</v>
      </c>
      <c r="J235" s="237">
        <v>32.200000000000003</v>
      </c>
      <c r="K235" s="238">
        <f>ROUND(E235*J235,2)</f>
        <v>42075.74</v>
      </c>
      <c r="L235" s="238">
        <v>21</v>
      </c>
      <c r="M235" s="238">
        <f>G235*(1+L235/100)</f>
        <v>50911.645399999994</v>
      </c>
      <c r="N235" s="238">
        <v>0</v>
      </c>
      <c r="O235" s="238">
        <f>ROUND(E235*N235,2)</f>
        <v>0</v>
      </c>
      <c r="P235" s="238">
        <v>0</v>
      </c>
      <c r="Q235" s="238">
        <f>ROUND(E235*P235,2)</f>
        <v>0</v>
      </c>
      <c r="R235" s="238" t="s">
        <v>859</v>
      </c>
      <c r="S235" s="238" t="s">
        <v>237</v>
      </c>
      <c r="T235" s="239" t="s">
        <v>282</v>
      </c>
      <c r="U235" s="222">
        <v>0.09</v>
      </c>
      <c r="V235" s="222">
        <f>ROUND(E235*U235,2)</f>
        <v>117.6</v>
      </c>
      <c r="W235" s="222"/>
      <c r="X235" s="222" t="s">
        <v>265</v>
      </c>
      <c r="Y235" s="213"/>
      <c r="Z235" s="213"/>
      <c r="AA235" s="213"/>
      <c r="AB235" s="213"/>
      <c r="AC235" s="213"/>
      <c r="AD235" s="213"/>
      <c r="AE235" s="213"/>
      <c r="AF235" s="213"/>
      <c r="AG235" s="213" t="s">
        <v>266</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5">
      <c r="A236" s="220"/>
      <c r="B236" s="221"/>
      <c r="C236" s="265" t="s">
        <v>1359</v>
      </c>
      <c r="D236" s="257"/>
      <c r="E236" s="257"/>
      <c r="F236" s="257"/>
      <c r="G236" s="257"/>
      <c r="H236" s="222"/>
      <c r="I236" s="222"/>
      <c r="J236" s="222"/>
      <c r="K236" s="222"/>
      <c r="L236" s="222"/>
      <c r="M236" s="222"/>
      <c r="N236" s="222"/>
      <c r="O236" s="222"/>
      <c r="P236" s="222"/>
      <c r="Q236" s="222"/>
      <c r="R236" s="222"/>
      <c r="S236" s="222"/>
      <c r="T236" s="222"/>
      <c r="U236" s="222"/>
      <c r="V236" s="222"/>
      <c r="W236" s="222"/>
      <c r="X236" s="222"/>
      <c r="Y236" s="213"/>
      <c r="Z236" s="213"/>
      <c r="AA236" s="213"/>
      <c r="AB236" s="213"/>
      <c r="AC236" s="213"/>
      <c r="AD236" s="213"/>
      <c r="AE236" s="213"/>
      <c r="AF236" s="213"/>
      <c r="AG236" s="213" t="s">
        <v>285</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x14ac:dyDescent="0.25">
      <c r="A237" s="220"/>
      <c r="B237" s="221"/>
      <c r="C237" s="247" t="s">
        <v>1341</v>
      </c>
      <c r="D237" s="242"/>
      <c r="E237" s="242"/>
      <c r="F237" s="242"/>
      <c r="G237" s="242"/>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241</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41" t="str">
        <f>C237</f>
        <v>D.1.1a+D.1.1b-01+D.1.1b-02+D.1.1b-03+D.1.1b-04+D.1.1b-05+D.1.1b-06+D.1.1b-07+D.1.1b-08+D.1.1b-09+D.1.1b-10</v>
      </c>
      <c r="BB237" s="213"/>
      <c r="BC237" s="213"/>
      <c r="BD237" s="213"/>
      <c r="BE237" s="213"/>
      <c r="BF237" s="213"/>
      <c r="BG237" s="213"/>
      <c r="BH237" s="213"/>
    </row>
    <row r="238" spans="1:60" outlineLevel="1" x14ac:dyDescent="0.25">
      <c r="A238" s="220"/>
      <c r="B238" s="221"/>
      <c r="C238" s="267" t="s">
        <v>331</v>
      </c>
      <c r="D238" s="253"/>
      <c r="E238" s="254"/>
      <c r="F238" s="222"/>
      <c r="G238" s="222"/>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288</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x14ac:dyDescent="0.25">
      <c r="A239" s="220"/>
      <c r="B239" s="221"/>
      <c r="C239" s="268" t="s">
        <v>1401</v>
      </c>
      <c r="D239" s="253"/>
      <c r="E239" s="254">
        <v>307.10000000000002</v>
      </c>
      <c r="F239" s="222"/>
      <c r="G239" s="222"/>
      <c r="H239" s="222"/>
      <c r="I239" s="222"/>
      <c r="J239" s="222"/>
      <c r="K239" s="222"/>
      <c r="L239" s="222"/>
      <c r="M239" s="222"/>
      <c r="N239" s="222"/>
      <c r="O239" s="222"/>
      <c r="P239" s="222"/>
      <c r="Q239" s="222"/>
      <c r="R239" s="222"/>
      <c r="S239" s="222"/>
      <c r="T239" s="222"/>
      <c r="U239" s="222"/>
      <c r="V239" s="222"/>
      <c r="W239" s="222"/>
      <c r="X239" s="222"/>
      <c r="Y239" s="213"/>
      <c r="Z239" s="213"/>
      <c r="AA239" s="213"/>
      <c r="AB239" s="213"/>
      <c r="AC239" s="213"/>
      <c r="AD239" s="213"/>
      <c r="AE239" s="213"/>
      <c r="AF239" s="213"/>
      <c r="AG239" s="213" t="s">
        <v>288</v>
      </c>
      <c r="AH239" s="213">
        <v>2</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30.6" outlineLevel="1" x14ac:dyDescent="0.25">
      <c r="A240" s="220"/>
      <c r="B240" s="221"/>
      <c r="C240" s="268" t="s">
        <v>1402</v>
      </c>
      <c r="D240" s="253"/>
      <c r="E240" s="254">
        <v>2.4805000000000001</v>
      </c>
      <c r="F240" s="222"/>
      <c r="G240" s="222"/>
      <c r="H240" s="222"/>
      <c r="I240" s="222"/>
      <c r="J240" s="222"/>
      <c r="K240" s="222"/>
      <c r="L240" s="222"/>
      <c r="M240" s="222"/>
      <c r="N240" s="222"/>
      <c r="O240" s="222"/>
      <c r="P240" s="222"/>
      <c r="Q240" s="222"/>
      <c r="R240" s="222"/>
      <c r="S240" s="222"/>
      <c r="T240" s="222"/>
      <c r="U240" s="222"/>
      <c r="V240" s="222"/>
      <c r="W240" s="222"/>
      <c r="X240" s="222"/>
      <c r="Y240" s="213"/>
      <c r="Z240" s="213"/>
      <c r="AA240" s="213"/>
      <c r="AB240" s="213"/>
      <c r="AC240" s="213"/>
      <c r="AD240" s="213"/>
      <c r="AE240" s="213"/>
      <c r="AF240" s="213"/>
      <c r="AG240" s="213" t="s">
        <v>288</v>
      </c>
      <c r="AH240" s="213">
        <v>2</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x14ac:dyDescent="0.25">
      <c r="A241" s="220"/>
      <c r="B241" s="221"/>
      <c r="C241" s="268" t="s">
        <v>1403</v>
      </c>
      <c r="D241" s="253"/>
      <c r="E241" s="254">
        <v>1</v>
      </c>
      <c r="F241" s="222"/>
      <c r="G241" s="222"/>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288</v>
      </c>
      <c r="AH241" s="213">
        <v>2</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1" x14ac:dyDescent="0.25">
      <c r="A242" s="220"/>
      <c r="B242" s="221"/>
      <c r="C242" s="268" t="s">
        <v>1404</v>
      </c>
      <c r="D242" s="253"/>
      <c r="E242" s="254">
        <v>761.76155000000006</v>
      </c>
      <c r="F242" s="222"/>
      <c r="G242" s="222"/>
      <c r="H242" s="222"/>
      <c r="I242" s="222"/>
      <c r="J242" s="222"/>
      <c r="K242" s="222"/>
      <c r="L242" s="222"/>
      <c r="M242" s="222"/>
      <c r="N242" s="222"/>
      <c r="O242" s="222"/>
      <c r="P242" s="222"/>
      <c r="Q242" s="222"/>
      <c r="R242" s="222"/>
      <c r="S242" s="222"/>
      <c r="T242" s="222"/>
      <c r="U242" s="222"/>
      <c r="V242" s="222"/>
      <c r="W242" s="222"/>
      <c r="X242" s="222"/>
      <c r="Y242" s="213"/>
      <c r="Z242" s="213"/>
      <c r="AA242" s="213"/>
      <c r="AB242" s="213"/>
      <c r="AC242" s="213"/>
      <c r="AD242" s="213"/>
      <c r="AE242" s="213"/>
      <c r="AF242" s="213"/>
      <c r="AG242" s="213" t="s">
        <v>288</v>
      </c>
      <c r="AH242" s="213">
        <v>2</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x14ac:dyDescent="0.25">
      <c r="A243" s="220"/>
      <c r="B243" s="221"/>
      <c r="C243" s="268" t="s">
        <v>1405</v>
      </c>
      <c r="D243" s="253"/>
      <c r="E243" s="254">
        <v>216.4</v>
      </c>
      <c r="F243" s="222"/>
      <c r="G243" s="222"/>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288</v>
      </c>
      <c r="AH243" s="213">
        <v>2</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5">
      <c r="A244" s="220"/>
      <c r="B244" s="221"/>
      <c r="C244" s="267" t="s">
        <v>337</v>
      </c>
      <c r="D244" s="253"/>
      <c r="E244" s="254"/>
      <c r="F244" s="222"/>
      <c r="G244" s="222"/>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288</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x14ac:dyDescent="0.25">
      <c r="A245" s="220"/>
      <c r="B245" s="221"/>
      <c r="C245" s="275" t="s">
        <v>1031</v>
      </c>
      <c r="D245" s="273"/>
      <c r="E245" s="274"/>
      <c r="F245" s="222"/>
      <c r="G245" s="222"/>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288</v>
      </c>
      <c r="AH245" s="213">
        <v>1</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5">
      <c r="A246" s="220"/>
      <c r="B246" s="221"/>
      <c r="C246" s="266" t="s">
        <v>1480</v>
      </c>
      <c r="D246" s="251"/>
      <c r="E246" s="252">
        <v>307.10000000000002</v>
      </c>
      <c r="F246" s="222"/>
      <c r="G246" s="222"/>
      <c r="H246" s="222"/>
      <c r="I246" s="222"/>
      <c r="J246" s="222"/>
      <c r="K246" s="222"/>
      <c r="L246" s="222"/>
      <c r="M246" s="222"/>
      <c r="N246" s="222"/>
      <c r="O246" s="222"/>
      <c r="P246" s="222"/>
      <c r="Q246" s="222"/>
      <c r="R246" s="222"/>
      <c r="S246" s="222"/>
      <c r="T246" s="222"/>
      <c r="U246" s="222"/>
      <c r="V246" s="222"/>
      <c r="W246" s="222"/>
      <c r="X246" s="222"/>
      <c r="Y246" s="213"/>
      <c r="Z246" s="213"/>
      <c r="AA246" s="213"/>
      <c r="AB246" s="213"/>
      <c r="AC246" s="213"/>
      <c r="AD246" s="213"/>
      <c r="AE246" s="213"/>
      <c r="AF246" s="213"/>
      <c r="AG246" s="213" t="s">
        <v>288</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x14ac:dyDescent="0.25">
      <c r="A247" s="220"/>
      <c r="B247" s="221"/>
      <c r="C247" s="266" t="s">
        <v>1481</v>
      </c>
      <c r="D247" s="251"/>
      <c r="E247" s="252">
        <v>103</v>
      </c>
      <c r="F247" s="222"/>
      <c r="G247" s="222"/>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288</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1" x14ac:dyDescent="0.25">
      <c r="A248" s="220"/>
      <c r="B248" s="221"/>
      <c r="C248" s="266" t="s">
        <v>1482</v>
      </c>
      <c r="D248" s="251"/>
      <c r="E248" s="252">
        <v>714.9</v>
      </c>
      <c r="F248" s="222"/>
      <c r="G248" s="222"/>
      <c r="H248" s="222"/>
      <c r="I248" s="222"/>
      <c r="J248" s="222"/>
      <c r="K248" s="222"/>
      <c r="L248" s="222"/>
      <c r="M248" s="222"/>
      <c r="N248" s="222"/>
      <c r="O248" s="222"/>
      <c r="P248" s="222"/>
      <c r="Q248" s="222"/>
      <c r="R248" s="222"/>
      <c r="S248" s="222"/>
      <c r="T248" s="222"/>
      <c r="U248" s="222"/>
      <c r="V248" s="222"/>
      <c r="W248" s="222"/>
      <c r="X248" s="222"/>
      <c r="Y248" s="213"/>
      <c r="Z248" s="213"/>
      <c r="AA248" s="213"/>
      <c r="AB248" s="213"/>
      <c r="AC248" s="213"/>
      <c r="AD248" s="213"/>
      <c r="AE248" s="213"/>
      <c r="AF248" s="213"/>
      <c r="AG248" s="213" t="s">
        <v>288</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5">
      <c r="A249" s="220"/>
      <c r="B249" s="221"/>
      <c r="C249" s="266" t="s">
        <v>1484</v>
      </c>
      <c r="D249" s="251"/>
      <c r="E249" s="252">
        <v>181.7</v>
      </c>
      <c r="F249" s="222"/>
      <c r="G249" s="222"/>
      <c r="H249" s="222"/>
      <c r="I249" s="222"/>
      <c r="J249" s="222"/>
      <c r="K249" s="222"/>
      <c r="L249" s="222"/>
      <c r="M249" s="222"/>
      <c r="N249" s="222"/>
      <c r="O249" s="222"/>
      <c r="P249" s="222"/>
      <c r="Q249" s="222"/>
      <c r="R249" s="222"/>
      <c r="S249" s="222"/>
      <c r="T249" s="222"/>
      <c r="U249" s="222"/>
      <c r="V249" s="222"/>
      <c r="W249" s="222"/>
      <c r="X249" s="222"/>
      <c r="Y249" s="213"/>
      <c r="Z249" s="213"/>
      <c r="AA249" s="213"/>
      <c r="AB249" s="213"/>
      <c r="AC249" s="213"/>
      <c r="AD249" s="213"/>
      <c r="AE249" s="213"/>
      <c r="AF249" s="213"/>
      <c r="AG249" s="213" t="s">
        <v>288</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x14ac:dyDescent="0.25">
      <c r="A250" s="233">
        <v>31</v>
      </c>
      <c r="B250" s="234" t="s">
        <v>1485</v>
      </c>
      <c r="C250" s="245" t="s">
        <v>1486</v>
      </c>
      <c r="D250" s="235" t="s">
        <v>313</v>
      </c>
      <c r="E250" s="236">
        <v>181.7</v>
      </c>
      <c r="F250" s="237">
        <v>51.3</v>
      </c>
      <c r="G250" s="238">
        <f>ROUND(E250*F250,2)</f>
        <v>9321.2099999999991</v>
      </c>
      <c r="H250" s="237">
        <v>0</v>
      </c>
      <c r="I250" s="238">
        <f>ROUND(E250*H250,2)</f>
        <v>0</v>
      </c>
      <c r="J250" s="237">
        <v>51.3</v>
      </c>
      <c r="K250" s="238">
        <f>ROUND(E250*J250,2)</f>
        <v>9321.2099999999991</v>
      </c>
      <c r="L250" s="238">
        <v>21</v>
      </c>
      <c r="M250" s="238">
        <f>G250*(1+L250/100)</f>
        <v>11278.664099999998</v>
      </c>
      <c r="N250" s="238">
        <v>0</v>
      </c>
      <c r="O250" s="238">
        <f>ROUND(E250*N250,2)</f>
        <v>0</v>
      </c>
      <c r="P250" s="238">
        <v>0</v>
      </c>
      <c r="Q250" s="238">
        <f>ROUND(E250*P250,2)</f>
        <v>0</v>
      </c>
      <c r="R250" s="238" t="s">
        <v>281</v>
      </c>
      <c r="S250" s="238" t="s">
        <v>237</v>
      </c>
      <c r="T250" s="239" t="s">
        <v>282</v>
      </c>
      <c r="U250" s="222">
        <v>0.107</v>
      </c>
      <c r="V250" s="222">
        <f>ROUND(E250*U250,2)</f>
        <v>19.440000000000001</v>
      </c>
      <c r="W250" s="222"/>
      <c r="X250" s="222" t="s">
        <v>265</v>
      </c>
      <c r="Y250" s="213"/>
      <c r="Z250" s="213"/>
      <c r="AA250" s="213"/>
      <c r="AB250" s="213"/>
      <c r="AC250" s="213"/>
      <c r="AD250" s="213"/>
      <c r="AE250" s="213"/>
      <c r="AF250" s="213"/>
      <c r="AG250" s="213" t="s">
        <v>283</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5">
      <c r="A251" s="220"/>
      <c r="B251" s="221"/>
      <c r="C251" s="265" t="s">
        <v>1487</v>
      </c>
      <c r="D251" s="257"/>
      <c r="E251" s="257"/>
      <c r="F251" s="257"/>
      <c r="G251" s="257"/>
      <c r="H251" s="222"/>
      <c r="I251" s="222"/>
      <c r="J251" s="222"/>
      <c r="K251" s="222"/>
      <c r="L251" s="222"/>
      <c r="M251" s="222"/>
      <c r="N251" s="222"/>
      <c r="O251" s="222"/>
      <c r="P251" s="222"/>
      <c r="Q251" s="222"/>
      <c r="R251" s="222"/>
      <c r="S251" s="222"/>
      <c r="T251" s="222"/>
      <c r="U251" s="222"/>
      <c r="V251" s="222"/>
      <c r="W251" s="222"/>
      <c r="X251" s="222"/>
      <c r="Y251" s="213"/>
      <c r="Z251" s="213"/>
      <c r="AA251" s="213"/>
      <c r="AB251" s="213"/>
      <c r="AC251" s="213"/>
      <c r="AD251" s="213"/>
      <c r="AE251" s="213"/>
      <c r="AF251" s="213"/>
      <c r="AG251" s="213" t="s">
        <v>285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x14ac:dyDescent="0.25">
      <c r="A252" s="220"/>
      <c r="B252" s="221"/>
      <c r="C252" s="247" t="s">
        <v>1341</v>
      </c>
      <c r="D252" s="242"/>
      <c r="E252" s="242"/>
      <c r="F252" s="242"/>
      <c r="G252" s="242"/>
      <c r="H252" s="222"/>
      <c r="I252" s="222"/>
      <c r="J252" s="222"/>
      <c r="K252" s="222"/>
      <c r="L252" s="222"/>
      <c r="M252" s="222"/>
      <c r="N252" s="222"/>
      <c r="O252" s="222"/>
      <c r="P252" s="222"/>
      <c r="Q252" s="222"/>
      <c r="R252" s="222"/>
      <c r="S252" s="222"/>
      <c r="T252" s="222"/>
      <c r="U252" s="222"/>
      <c r="V252" s="222"/>
      <c r="W252" s="222"/>
      <c r="X252" s="222"/>
      <c r="Y252" s="213"/>
      <c r="Z252" s="213"/>
      <c r="AA252" s="213"/>
      <c r="AB252" s="213"/>
      <c r="AC252" s="213"/>
      <c r="AD252" s="213"/>
      <c r="AE252" s="213"/>
      <c r="AF252" s="213"/>
      <c r="AG252" s="213" t="s">
        <v>241</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41" t="str">
        <f>C252</f>
        <v>D.1.1a+D.1.1b-01+D.1.1b-02+D.1.1b-03+D.1.1b-04+D.1.1b-05+D.1.1b-06+D.1.1b-07+D.1.1b-08+D.1.1b-09+D.1.1b-10</v>
      </c>
      <c r="BB252" s="213"/>
      <c r="BC252" s="213"/>
      <c r="BD252" s="213"/>
      <c r="BE252" s="213"/>
      <c r="BF252" s="213"/>
      <c r="BG252" s="213"/>
      <c r="BH252" s="213"/>
    </row>
    <row r="253" spans="1:60" outlineLevel="1" x14ac:dyDescent="0.25">
      <c r="A253" s="220"/>
      <c r="B253" s="221"/>
      <c r="C253" s="266" t="s">
        <v>1484</v>
      </c>
      <c r="D253" s="251"/>
      <c r="E253" s="252">
        <v>181.7</v>
      </c>
      <c r="F253" s="222"/>
      <c r="G253" s="222"/>
      <c r="H253" s="222"/>
      <c r="I253" s="222"/>
      <c r="J253" s="222"/>
      <c r="K253" s="222"/>
      <c r="L253" s="222"/>
      <c r="M253" s="222"/>
      <c r="N253" s="222"/>
      <c r="O253" s="222"/>
      <c r="P253" s="222"/>
      <c r="Q253" s="222"/>
      <c r="R253" s="222"/>
      <c r="S253" s="222"/>
      <c r="T253" s="222"/>
      <c r="U253" s="222"/>
      <c r="V253" s="222"/>
      <c r="W253" s="222"/>
      <c r="X253" s="222"/>
      <c r="Y253" s="213"/>
      <c r="Z253" s="213"/>
      <c r="AA253" s="213"/>
      <c r="AB253" s="213"/>
      <c r="AC253" s="213"/>
      <c r="AD253" s="213"/>
      <c r="AE253" s="213"/>
      <c r="AF253" s="213"/>
      <c r="AG253" s="213" t="s">
        <v>288</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1" x14ac:dyDescent="0.25">
      <c r="A254" s="233">
        <v>32</v>
      </c>
      <c r="B254" s="234" t="s">
        <v>885</v>
      </c>
      <c r="C254" s="245" t="s">
        <v>886</v>
      </c>
      <c r="D254" s="235" t="s">
        <v>313</v>
      </c>
      <c r="E254" s="236">
        <v>896.6</v>
      </c>
      <c r="F254" s="237">
        <v>18.600000000000001</v>
      </c>
      <c r="G254" s="238">
        <f>ROUND(E254*F254,2)</f>
        <v>16676.759999999998</v>
      </c>
      <c r="H254" s="237">
        <v>0</v>
      </c>
      <c r="I254" s="238">
        <f>ROUND(E254*H254,2)</f>
        <v>0</v>
      </c>
      <c r="J254" s="237">
        <v>18.600000000000001</v>
      </c>
      <c r="K254" s="238">
        <f>ROUND(E254*J254,2)</f>
        <v>16676.759999999998</v>
      </c>
      <c r="L254" s="238">
        <v>21</v>
      </c>
      <c r="M254" s="238">
        <f>G254*(1+L254/100)</f>
        <v>20178.879599999997</v>
      </c>
      <c r="N254" s="238">
        <v>0</v>
      </c>
      <c r="O254" s="238">
        <f>ROUND(E254*N254,2)</f>
        <v>0</v>
      </c>
      <c r="P254" s="238">
        <v>0</v>
      </c>
      <c r="Q254" s="238">
        <f>ROUND(E254*P254,2)</f>
        <v>0</v>
      </c>
      <c r="R254" s="238" t="s">
        <v>859</v>
      </c>
      <c r="S254" s="238" t="s">
        <v>237</v>
      </c>
      <c r="T254" s="239" t="s">
        <v>282</v>
      </c>
      <c r="U254" s="222">
        <v>5.1999999999999998E-2</v>
      </c>
      <c r="V254" s="222">
        <f>ROUND(E254*U254,2)</f>
        <v>46.62</v>
      </c>
      <c r="W254" s="222"/>
      <c r="X254" s="222" t="s">
        <v>265</v>
      </c>
      <c r="Y254" s="213"/>
      <c r="Z254" s="213"/>
      <c r="AA254" s="213"/>
      <c r="AB254" s="213"/>
      <c r="AC254" s="213"/>
      <c r="AD254" s="213"/>
      <c r="AE254" s="213"/>
      <c r="AF254" s="213"/>
      <c r="AG254" s="213" t="s">
        <v>283</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x14ac:dyDescent="0.25">
      <c r="A255" s="220"/>
      <c r="B255" s="221"/>
      <c r="C255" s="246" t="s">
        <v>1341</v>
      </c>
      <c r="D255" s="240"/>
      <c r="E255" s="240"/>
      <c r="F255" s="240"/>
      <c r="G255" s="240"/>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241</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41" t="str">
        <f>C255</f>
        <v>D.1.1a+D.1.1b-01+D.1.1b-02+D.1.1b-03+D.1.1b-04+D.1.1b-05+D.1.1b-06+D.1.1b-07+D.1.1b-08+D.1.1b-09+D.1.1b-10</v>
      </c>
      <c r="BB255" s="213"/>
      <c r="BC255" s="213"/>
      <c r="BD255" s="213"/>
      <c r="BE255" s="213"/>
      <c r="BF255" s="213"/>
      <c r="BG255" s="213"/>
      <c r="BH255" s="213"/>
    </row>
    <row r="256" spans="1:60" outlineLevel="1" x14ac:dyDescent="0.25">
      <c r="A256" s="220"/>
      <c r="B256" s="221"/>
      <c r="C256" s="266" t="s">
        <v>1483</v>
      </c>
      <c r="D256" s="251"/>
      <c r="E256" s="252">
        <v>714.9</v>
      </c>
      <c r="F256" s="222"/>
      <c r="G256" s="222"/>
      <c r="H256" s="222"/>
      <c r="I256" s="222"/>
      <c r="J256" s="222"/>
      <c r="K256" s="222"/>
      <c r="L256" s="222"/>
      <c r="M256" s="222"/>
      <c r="N256" s="222"/>
      <c r="O256" s="222"/>
      <c r="P256" s="222"/>
      <c r="Q256" s="222"/>
      <c r="R256" s="222"/>
      <c r="S256" s="222"/>
      <c r="T256" s="222"/>
      <c r="U256" s="222"/>
      <c r="V256" s="222"/>
      <c r="W256" s="222"/>
      <c r="X256" s="222"/>
      <c r="Y256" s="213"/>
      <c r="Z256" s="213"/>
      <c r="AA256" s="213"/>
      <c r="AB256" s="213"/>
      <c r="AC256" s="213"/>
      <c r="AD256" s="213"/>
      <c r="AE256" s="213"/>
      <c r="AF256" s="213"/>
      <c r="AG256" s="213" t="s">
        <v>288</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x14ac:dyDescent="0.25">
      <c r="A257" s="220"/>
      <c r="B257" s="221"/>
      <c r="C257" s="266" t="s">
        <v>1484</v>
      </c>
      <c r="D257" s="251"/>
      <c r="E257" s="252">
        <v>181.7</v>
      </c>
      <c r="F257" s="222"/>
      <c r="G257" s="222"/>
      <c r="H257" s="222"/>
      <c r="I257" s="222"/>
      <c r="J257" s="222"/>
      <c r="K257" s="222"/>
      <c r="L257" s="222"/>
      <c r="M257" s="222"/>
      <c r="N257" s="222"/>
      <c r="O257" s="222"/>
      <c r="P257" s="222"/>
      <c r="Q257" s="222"/>
      <c r="R257" s="222"/>
      <c r="S257" s="222"/>
      <c r="T257" s="222"/>
      <c r="U257" s="222"/>
      <c r="V257" s="222"/>
      <c r="W257" s="222"/>
      <c r="X257" s="222"/>
      <c r="Y257" s="213"/>
      <c r="Z257" s="213"/>
      <c r="AA257" s="213"/>
      <c r="AB257" s="213"/>
      <c r="AC257" s="213"/>
      <c r="AD257" s="213"/>
      <c r="AE257" s="213"/>
      <c r="AF257" s="213"/>
      <c r="AG257" s="213" t="s">
        <v>288</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5">
      <c r="A258" s="233">
        <v>33</v>
      </c>
      <c r="B258" s="234" t="s">
        <v>887</v>
      </c>
      <c r="C258" s="245" t="s">
        <v>888</v>
      </c>
      <c r="D258" s="235" t="s">
        <v>313</v>
      </c>
      <c r="E258" s="236">
        <v>896.6</v>
      </c>
      <c r="F258" s="237">
        <v>1.2</v>
      </c>
      <c r="G258" s="238">
        <f>ROUND(E258*F258,2)</f>
        <v>1075.92</v>
      </c>
      <c r="H258" s="237">
        <v>0</v>
      </c>
      <c r="I258" s="238">
        <f>ROUND(E258*H258,2)</f>
        <v>0</v>
      </c>
      <c r="J258" s="237">
        <v>1.2</v>
      </c>
      <c r="K258" s="238">
        <f>ROUND(E258*J258,2)</f>
        <v>1075.92</v>
      </c>
      <c r="L258" s="238">
        <v>21</v>
      </c>
      <c r="M258" s="238">
        <f>G258*(1+L258/100)</f>
        <v>1301.8632</v>
      </c>
      <c r="N258" s="238">
        <v>0</v>
      </c>
      <c r="O258" s="238">
        <f>ROUND(E258*N258,2)</f>
        <v>0</v>
      </c>
      <c r="P258" s="238">
        <v>0</v>
      </c>
      <c r="Q258" s="238">
        <f>ROUND(E258*P258,2)</f>
        <v>0</v>
      </c>
      <c r="R258" s="238" t="s">
        <v>859</v>
      </c>
      <c r="S258" s="238" t="s">
        <v>237</v>
      </c>
      <c r="T258" s="239" t="s">
        <v>282</v>
      </c>
      <c r="U258" s="222">
        <v>1E-3</v>
      </c>
      <c r="V258" s="222">
        <f>ROUND(E258*U258,2)</f>
        <v>0.9</v>
      </c>
      <c r="W258" s="222"/>
      <c r="X258" s="222" t="s">
        <v>265</v>
      </c>
      <c r="Y258" s="213"/>
      <c r="Z258" s="213"/>
      <c r="AA258" s="213"/>
      <c r="AB258" s="213"/>
      <c r="AC258" s="213"/>
      <c r="AD258" s="213"/>
      <c r="AE258" s="213"/>
      <c r="AF258" s="213"/>
      <c r="AG258" s="213" t="s">
        <v>283</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5">
      <c r="A259" s="220"/>
      <c r="B259" s="221"/>
      <c r="C259" s="246" t="s">
        <v>1341</v>
      </c>
      <c r="D259" s="240"/>
      <c r="E259" s="240"/>
      <c r="F259" s="240"/>
      <c r="G259" s="240"/>
      <c r="H259" s="222"/>
      <c r="I259" s="222"/>
      <c r="J259" s="222"/>
      <c r="K259" s="222"/>
      <c r="L259" s="222"/>
      <c r="M259" s="222"/>
      <c r="N259" s="222"/>
      <c r="O259" s="222"/>
      <c r="P259" s="222"/>
      <c r="Q259" s="222"/>
      <c r="R259" s="222"/>
      <c r="S259" s="222"/>
      <c r="T259" s="222"/>
      <c r="U259" s="222"/>
      <c r="V259" s="222"/>
      <c r="W259" s="222"/>
      <c r="X259" s="222"/>
      <c r="Y259" s="213"/>
      <c r="Z259" s="213"/>
      <c r="AA259" s="213"/>
      <c r="AB259" s="213"/>
      <c r="AC259" s="213"/>
      <c r="AD259" s="213"/>
      <c r="AE259" s="213"/>
      <c r="AF259" s="213"/>
      <c r="AG259" s="213" t="s">
        <v>241</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41" t="str">
        <f>C259</f>
        <v>D.1.1a+D.1.1b-01+D.1.1b-02+D.1.1b-03+D.1.1b-04+D.1.1b-05+D.1.1b-06+D.1.1b-07+D.1.1b-08+D.1.1b-09+D.1.1b-10</v>
      </c>
      <c r="BB259" s="213"/>
      <c r="BC259" s="213"/>
      <c r="BD259" s="213"/>
      <c r="BE259" s="213"/>
      <c r="BF259" s="213"/>
      <c r="BG259" s="213"/>
      <c r="BH259" s="213"/>
    </row>
    <row r="260" spans="1:60" outlineLevel="1" x14ac:dyDescent="0.25">
      <c r="A260" s="220"/>
      <c r="B260" s="221"/>
      <c r="C260" s="266" t="s">
        <v>1483</v>
      </c>
      <c r="D260" s="251"/>
      <c r="E260" s="252">
        <v>714.9</v>
      </c>
      <c r="F260" s="222"/>
      <c r="G260" s="222"/>
      <c r="H260" s="222"/>
      <c r="I260" s="222"/>
      <c r="J260" s="222"/>
      <c r="K260" s="222"/>
      <c r="L260" s="222"/>
      <c r="M260" s="222"/>
      <c r="N260" s="222"/>
      <c r="O260" s="222"/>
      <c r="P260" s="222"/>
      <c r="Q260" s="222"/>
      <c r="R260" s="222"/>
      <c r="S260" s="222"/>
      <c r="T260" s="222"/>
      <c r="U260" s="222"/>
      <c r="V260" s="222"/>
      <c r="W260" s="222"/>
      <c r="X260" s="222"/>
      <c r="Y260" s="213"/>
      <c r="Z260" s="213"/>
      <c r="AA260" s="213"/>
      <c r="AB260" s="213"/>
      <c r="AC260" s="213"/>
      <c r="AD260" s="213"/>
      <c r="AE260" s="213"/>
      <c r="AF260" s="213"/>
      <c r="AG260" s="213" t="s">
        <v>288</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5">
      <c r="A261" s="220"/>
      <c r="B261" s="221"/>
      <c r="C261" s="266" t="s">
        <v>1484</v>
      </c>
      <c r="D261" s="251"/>
      <c r="E261" s="252">
        <v>181.7</v>
      </c>
      <c r="F261" s="222"/>
      <c r="G261" s="222"/>
      <c r="H261" s="222"/>
      <c r="I261" s="222"/>
      <c r="J261" s="222"/>
      <c r="K261" s="222"/>
      <c r="L261" s="222"/>
      <c r="M261" s="222"/>
      <c r="N261" s="222"/>
      <c r="O261" s="222"/>
      <c r="P261" s="222"/>
      <c r="Q261" s="222"/>
      <c r="R261" s="222"/>
      <c r="S261" s="222"/>
      <c r="T261" s="222"/>
      <c r="U261" s="222"/>
      <c r="V261" s="222"/>
      <c r="W261" s="222"/>
      <c r="X261" s="222"/>
      <c r="Y261" s="213"/>
      <c r="Z261" s="213"/>
      <c r="AA261" s="213"/>
      <c r="AB261" s="213"/>
      <c r="AC261" s="213"/>
      <c r="AD261" s="213"/>
      <c r="AE261" s="213"/>
      <c r="AF261" s="213"/>
      <c r="AG261" s="213" t="s">
        <v>288</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5">
      <c r="A262" s="233">
        <v>34</v>
      </c>
      <c r="B262" s="234" t="s">
        <v>1488</v>
      </c>
      <c r="C262" s="245" t="s">
        <v>1489</v>
      </c>
      <c r="D262" s="235" t="s">
        <v>313</v>
      </c>
      <c r="E262" s="236">
        <v>181.7</v>
      </c>
      <c r="F262" s="237">
        <v>22.1</v>
      </c>
      <c r="G262" s="238">
        <f>ROUND(E262*F262,2)</f>
        <v>4015.57</v>
      </c>
      <c r="H262" s="237">
        <v>3.41</v>
      </c>
      <c r="I262" s="238">
        <f>ROUND(E262*H262,2)</f>
        <v>619.6</v>
      </c>
      <c r="J262" s="237">
        <v>18.690000000000001</v>
      </c>
      <c r="K262" s="238">
        <f>ROUND(E262*J262,2)</f>
        <v>3395.97</v>
      </c>
      <c r="L262" s="238">
        <v>21</v>
      </c>
      <c r="M262" s="238">
        <f>G262*(1+L262/100)</f>
        <v>4858.8397000000004</v>
      </c>
      <c r="N262" s="238">
        <v>5.4000000000000001E-4</v>
      </c>
      <c r="O262" s="238">
        <f>ROUND(E262*N262,2)</f>
        <v>0.1</v>
      </c>
      <c r="P262" s="238">
        <v>0</v>
      </c>
      <c r="Q262" s="238">
        <f>ROUND(E262*P262,2)</f>
        <v>0</v>
      </c>
      <c r="R262" s="238" t="s">
        <v>859</v>
      </c>
      <c r="S262" s="238" t="s">
        <v>237</v>
      </c>
      <c r="T262" s="239" t="s">
        <v>282</v>
      </c>
      <c r="U262" s="222">
        <v>1.2E-2</v>
      </c>
      <c r="V262" s="222">
        <f>ROUND(E262*U262,2)</f>
        <v>2.1800000000000002</v>
      </c>
      <c r="W262" s="222"/>
      <c r="X262" s="222" t="s">
        <v>265</v>
      </c>
      <c r="Y262" s="213"/>
      <c r="Z262" s="213"/>
      <c r="AA262" s="213"/>
      <c r="AB262" s="213"/>
      <c r="AC262" s="213"/>
      <c r="AD262" s="213"/>
      <c r="AE262" s="213"/>
      <c r="AF262" s="213"/>
      <c r="AG262" s="213" t="s">
        <v>283</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x14ac:dyDescent="0.25">
      <c r="A263" s="220"/>
      <c r="B263" s="221"/>
      <c r="C263" s="246" t="s">
        <v>1341</v>
      </c>
      <c r="D263" s="240"/>
      <c r="E263" s="240"/>
      <c r="F263" s="240"/>
      <c r="G263" s="240"/>
      <c r="H263" s="222"/>
      <c r="I263" s="222"/>
      <c r="J263" s="222"/>
      <c r="K263" s="222"/>
      <c r="L263" s="222"/>
      <c r="M263" s="222"/>
      <c r="N263" s="222"/>
      <c r="O263" s="222"/>
      <c r="P263" s="222"/>
      <c r="Q263" s="222"/>
      <c r="R263" s="222"/>
      <c r="S263" s="222"/>
      <c r="T263" s="222"/>
      <c r="U263" s="222"/>
      <c r="V263" s="222"/>
      <c r="W263" s="222"/>
      <c r="X263" s="222"/>
      <c r="Y263" s="213"/>
      <c r="Z263" s="213"/>
      <c r="AA263" s="213"/>
      <c r="AB263" s="213"/>
      <c r="AC263" s="213"/>
      <c r="AD263" s="213"/>
      <c r="AE263" s="213"/>
      <c r="AF263" s="213"/>
      <c r="AG263" s="213" t="s">
        <v>241</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41" t="str">
        <f>C263</f>
        <v>D.1.1a+D.1.1b-01+D.1.1b-02+D.1.1b-03+D.1.1b-04+D.1.1b-05+D.1.1b-06+D.1.1b-07+D.1.1b-08+D.1.1b-09+D.1.1b-10</v>
      </c>
      <c r="BB263" s="213"/>
      <c r="BC263" s="213"/>
      <c r="BD263" s="213"/>
      <c r="BE263" s="213"/>
      <c r="BF263" s="213"/>
      <c r="BG263" s="213"/>
      <c r="BH263" s="213"/>
    </row>
    <row r="264" spans="1:60" outlineLevel="1" x14ac:dyDescent="0.25">
      <c r="A264" s="220"/>
      <c r="B264" s="221"/>
      <c r="C264" s="266" t="s">
        <v>1484</v>
      </c>
      <c r="D264" s="251"/>
      <c r="E264" s="252">
        <v>181.7</v>
      </c>
      <c r="F264" s="222"/>
      <c r="G264" s="222"/>
      <c r="H264" s="222"/>
      <c r="I264" s="222"/>
      <c r="J264" s="222"/>
      <c r="K264" s="222"/>
      <c r="L264" s="222"/>
      <c r="M264" s="222"/>
      <c r="N264" s="222"/>
      <c r="O264" s="222"/>
      <c r="P264" s="222"/>
      <c r="Q264" s="222"/>
      <c r="R264" s="222"/>
      <c r="S264" s="222"/>
      <c r="T264" s="222"/>
      <c r="U264" s="222"/>
      <c r="V264" s="222"/>
      <c r="W264" s="222"/>
      <c r="X264" s="222"/>
      <c r="Y264" s="213"/>
      <c r="Z264" s="213"/>
      <c r="AA264" s="213"/>
      <c r="AB264" s="213"/>
      <c r="AC264" s="213"/>
      <c r="AD264" s="213"/>
      <c r="AE264" s="213"/>
      <c r="AF264" s="213"/>
      <c r="AG264" s="213" t="s">
        <v>288</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20.399999999999999" outlineLevel="1" x14ac:dyDescent="0.25">
      <c r="A265" s="233">
        <v>35</v>
      </c>
      <c r="B265" s="234" t="s">
        <v>904</v>
      </c>
      <c r="C265" s="245" t="s">
        <v>905</v>
      </c>
      <c r="D265" s="235" t="s">
        <v>313</v>
      </c>
      <c r="E265" s="236">
        <v>896.6</v>
      </c>
      <c r="F265" s="237">
        <v>4.5</v>
      </c>
      <c r="G265" s="238">
        <f>ROUND(E265*F265,2)</f>
        <v>4034.7</v>
      </c>
      <c r="H265" s="237">
        <v>0.03</v>
      </c>
      <c r="I265" s="238">
        <f>ROUND(E265*H265,2)</f>
        <v>26.9</v>
      </c>
      <c r="J265" s="237">
        <v>4.47</v>
      </c>
      <c r="K265" s="238">
        <f>ROUND(E265*J265,2)</f>
        <v>4007.8</v>
      </c>
      <c r="L265" s="238">
        <v>21</v>
      </c>
      <c r="M265" s="238">
        <f>G265*(1+L265/100)</f>
        <v>4881.9870000000001</v>
      </c>
      <c r="N265" s="238">
        <v>0</v>
      </c>
      <c r="O265" s="238">
        <f>ROUND(E265*N265,2)</f>
        <v>0</v>
      </c>
      <c r="P265" s="238">
        <v>0</v>
      </c>
      <c r="Q265" s="238">
        <f>ROUND(E265*P265,2)</f>
        <v>0</v>
      </c>
      <c r="R265" s="238" t="s">
        <v>859</v>
      </c>
      <c r="S265" s="238" t="s">
        <v>237</v>
      </c>
      <c r="T265" s="239" t="s">
        <v>282</v>
      </c>
      <c r="U265" s="222">
        <v>3.5000000000000001E-3</v>
      </c>
      <c r="V265" s="222">
        <f>ROUND(E265*U265,2)</f>
        <v>3.14</v>
      </c>
      <c r="W265" s="222"/>
      <c r="X265" s="222" t="s">
        <v>265</v>
      </c>
      <c r="Y265" s="213"/>
      <c r="Z265" s="213"/>
      <c r="AA265" s="213"/>
      <c r="AB265" s="213"/>
      <c r="AC265" s="213"/>
      <c r="AD265" s="213"/>
      <c r="AE265" s="213"/>
      <c r="AF265" s="213"/>
      <c r="AG265" s="213" t="s">
        <v>283</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1" x14ac:dyDescent="0.25">
      <c r="A266" s="220"/>
      <c r="B266" s="221"/>
      <c r="C266" s="265" t="s">
        <v>906</v>
      </c>
      <c r="D266" s="257"/>
      <c r="E266" s="257"/>
      <c r="F266" s="257"/>
      <c r="G266" s="257"/>
      <c r="H266" s="222"/>
      <c r="I266" s="222"/>
      <c r="J266" s="222"/>
      <c r="K266" s="222"/>
      <c r="L266" s="222"/>
      <c r="M266" s="222"/>
      <c r="N266" s="222"/>
      <c r="O266" s="222"/>
      <c r="P266" s="222"/>
      <c r="Q266" s="222"/>
      <c r="R266" s="222"/>
      <c r="S266" s="222"/>
      <c r="T266" s="222"/>
      <c r="U266" s="222"/>
      <c r="V266" s="222"/>
      <c r="W266" s="222"/>
      <c r="X266" s="222"/>
      <c r="Y266" s="213"/>
      <c r="Z266" s="213"/>
      <c r="AA266" s="213"/>
      <c r="AB266" s="213"/>
      <c r="AC266" s="213"/>
      <c r="AD266" s="213"/>
      <c r="AE266" s="213"/>
      <c r="AF266" s="213"/>
      <c r="AG266" s="213" t="s">
        <v>285</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x14ac:dyDescent="0.25">
      <c r="A267" s="220"/>
      <c r="B267" s="221"/>
      <c r="C267" s="247" t="s">
        <v>1341</v>
      </c>
      <c r="D267" s="242"/>
      <c r="E267" s="242"/>
      <c r="F267" s="242"/>
      <c r="G267" s="242"/>
      <c r="H267" s="222"/>
      <c r="I267" s="222"/>
      <c r="J267" s="222"/>
      <c r="K267" s="222"/>
      <c r="L267" s="222"/>
      <c r="M267" s="222"/>
      <c r="N267" s="222"/>
      <c r="O267" s="222"/>
      <c r="P267" s="222"/>
      <c r="Q267" s="222"/>
      <c r="R267" s="222"/>
      <c r="S267" s="222"/>
      <c r="T267" s="222"/>
      <c r="U267" s="222"/>
      <c r="V267" s="222"/>
      <c r="W267" s="222"/>
      <c r="X267" s="222"/>
      <c r="Y267" s="213"/>
      <c r="Z267" s="213"/>
      <c r="AA267" s="213"/>
      <c r="AB267" s="213"/>
      <c r="AC267" s="213"/>
      <c r="AD267" s="213"/>
      <c r="AE267" s="213"/>
      <c r="AF267" s="213"/>
      <c r="AG267" s="213" t="s">
        <v>241</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41" t="str">
        <f>C267</f>
        <v>D.1.1a+D.1.1b-01+D.1.1b-02+D.1.1b-03+D.1.1b-04+D.1.1b-05+D.1.1b-06+D.1.1b-07+D.1.1b-08+D.1.1b-09+D.1.1b-10</v>
      </c>
      <c r="BB267" s="213"/>
      <c r="BC267" s="213"/>
      <c r="BD267" s="213"/>
      <c r="BE267" s="213"/>
      <c r="BF267" s="213"/>
      <c r="BG267" s="213"/>
      <c r="BH267" s="213"/>
    </row>
    <row r="268" spans="1:60" outlineLevel="1" x14ac:dyDescent="0.25">
      <c r="A268" s="220"/>
      <c r="B268" s="221"/>
      <c r="C268" s="266" t="s">
        <v>1483</v>
      </c>
      <c r="D268" s="251"/>
      <c r="E268" s="252">
        <v>714.9</v>
      </c>
      <c r="F268" s="222"/>
      <c r="G268" s="222"/>
      <c r="H268" s="222"/>
      <c r="I268" s="222"/>
      <c r="J268" s="222"/>
      <c r="K268" s="222"/>
      <c r="L268" s="222"/>
      <c r="M268" s="222"/>
      <c r="N268" s="222"/>
      <c r="O268" s="222"/>
      <c r="P268" s="222"/>
      <c r="Q268" s="222"/>
      <c r="R268" s="222"/>
      <c r="S268" s="222"/>
      <c r="T268" s="222"/>
      <c r="U268" s="222"/>
      <c r="V268" s="222"/>
      <c r="W268" s="222"/>
      <c r="X268" s="222"/>
      <c r="Y268" s="213"/>
      <c r="Z268" s="213"/>
      <c r="AA268" s="213"/>
      <c r="AB268" s="213"/>
      <c r="AC268" s="213"/>
      <c r="AD268" s="213"/>
      <c r="AE268" s="213"/>
      <c r="AF268" s="213"/>
      <c r="AG268" s="213" t="s">
        <v>288</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5">
      <c r="A269" s="220"/>
      <c r="B269" s="221"/>
      <c r="C269" s="266" t="s">
        <v>1484</v>
      </c>
      <c r="D269" s="251"/>
      <c r="E269" s="252">
        <v>181.7</v>
      </c>
      <c r="F269" s="222"/>
      <c r="G269" s="222"/>
      <c r="H269" s="222"/>
      <c r="I269" s="222"/>
      <c r="J269" s="222"/>
      <c r="K269" s="222"/>
      <c r="L269" s="222"/>
      <c r="M269" s="222"/>
      <c r="N269" s="222"/>
      <c r="O269" s="222"/>
      <c r="P269" s="222"/>
      <c r="Q269" s="222"/>
      <c r="R269" s="222"/>
      <c r="S269" s="222"/>
      <c r="T269" s="222"/>
      <c r="U269" s="222"/>
      <c r="V269" s="222"/>
      <c r="W269" s="222"/>
      <c r="X269" s="222"/>
      <c r="Y269" s="213"/>
      <c r="Z269" s="213"/>
      <c r="AA269" s="213"/>
      <c r="AB269" s="213"/>
      <c r="AC269" s="213"/>
      <c r="AD269" s="213"/>
      <c r="AE269" s="213"/>
      <c r="AF269" s="213"/>
      <c r="AG269" s="213" t="s">
        <v>288</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x14ac:dyDescent="0.25">
      <c r="A270" s="233">
        <v>36</v>
      </c>
      <c r="B270" s="234" t="s">
        <v>1360</v>
      </c>
      <c r="C270" s="245" t="s">
        <v>1361</v>
      </c>
      <c r="D270" s="235" t="s">
        <v>263</v>
      </c>
      <c r="E270" s="236">
        <v>1</v>
      </c>
      <c r="F270" s="237">
        <v>10000</v>
      </c>
      <c r="G270" s="238">
        <f>ROUND(E270*F270,2)</f>
        <v>10000</v>
      </c>
      <c r="H270" s="237">
        <v>58</v>
      </c>
      <c r="I270" s="238">
        <f>ROUND(E270*H270,2)</f>
        <v>58</v>
      </c>
      <c r="J270" s="237">
        <v>9942</v>
      </c>
      <c r="K270" s="238">
        <f>ROUND(E270*J270,2)</f>
        <v>9942</v>
      </c>
      <c r="L270" s="238">
        <v>21</v>
      </c>
      <c r="M270" s="238">
        <f>G270*(1+L270/100)</f>
        <v>12100</v>
      </c>
      <c r="N270" s="238">
        <v>4.0000000000000003E-5</v>
      </c>
      <c r="O270" s="238">
        <f>ROUND(E270*N270,2)</f>
        <v>0</v>
      </c>
      <c r="P270" s="238">
        <v>0</v>
      </c>
      <c r="Q270" s="238">
        <f>ROUND(E270*P270,2)</f>
        <v>0</v>
      </c>
      <c r="R270" s="238"/>
      <c r="S270" s="238" t="s">
        <v>264</v>
      </c>
      <c r="T270" s="239" t="s">
        <v>238</v>
      </c>
      <c r="U270" s="222">
        <v>0.3</v>
      </c>
      <c r="V270" s="222">
        <f>ROUND(E270*U270,2)</f>
        <v>0.3</v>
      </c>
      <c r="W270" s="222"/>
      <c r="X270" s="222" t="s">
        <v>265</v>
      </c>
      <c r="Y270" s="213"/>
      <c r="Z270" s="213"/>
      <c r="AA270" s="213"/>
      <c r="AB270" s="213"/>
      <c r="AC270" s="213"/>
      <c r="AD270" s="213"/>
      <c r="AE270" s="213"/>
      <c r="AF270" s="213"/>
      <c r="AG270" s="213" t="s">
        <v>283</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x14ac:dyDescent="0.25">
      <c r="A271" s="220"/>
      <c r="B271" s="221"/>
      <c r="C271" s="246" t="s">
        <v>1341</v>
      </c>
      <c r="D271" s="240"/>
      <c r="E271" s="240"/>
      <c r="F271" s="240"/>
      <c r="G271" s="240"/>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241</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41" t="str">
        <f>C271</f>
        <v>D.1.1a+D.1.1b-01+D.1.1b-02+D.1.1b-03+D.1.1b-04+D.1.1b-05+D.1.1b-06+D.1.1b-07+D.1.1b-08+D.1.1b-09+D.1.1b-10</v>
      </c>
      <c r="BB271" s="213"/>
      <c r="BC271" s="213"/>
      <c r="BD271" s="213"/>
      <c r="BE271" s="213"/>
      <c r="BF271" s="213"/>
      <c r="BG271" s="213"/>
      <c r="BH271" s="213"/>
    </row>
    <row r="272" spans="1:60" outlineLevel="1" x14ac:dyDescent="0.25">
      <c r="A272" s="233">
        <v>37</v>
      </c>
      <c r="B272" s="234" t="s">
        <v>1490</v>
      </c>
      <c r="C272" s="245" t="s">
        <v>1491</v>
      </c>
      <c r="D272" s="235" t="s">
        <v>280</v>
      </c>
      <c r="E272" s="236">
        <v>6</v>
      </c>
      <c r="F272" s="237">
        <v>1671</v>
      </c>
      <c r="G272" s="238">
        <f>ROUND(E272*F272,2)</f>
        <v>10026</v>
      </c>
      <c r="H272" s="237">
        <v>0</v>
      </c>
      <c r="I272" s="238">
        <f>ROUND(E272*H272,2)</f>
        <v>0</v>
      </c>
      <c r="J272" s="237">
        <v>1671</v>
      </c>
      <c r="K272" s="238">
        <f>ROUND(E272*J272,2)</f>
        <v>10026</v>
      </c>
      <c r="L272" s="238">
        <v>21</v>
      </c>
      <c r="M272" s="238">
        <f>G272*(1+L272/100)</f>
        <v>12131.46</v>
      </c>
      <c r="N272" s="238">
        <v>0</v>
      </c>
      <c r="O272" s="238">
        <f>ROUND(E272*N272,2)</f>
        <v>0</v>
      </c>
      <c r="P272" s="238">
        <v>0</v>
      </c>
      <c r="Q272" s="238">
        <f>ROUND(E272*P272,2)</f>
        <v>0</v>
      </c>
      <c r="R272" s="238" t="s">
        <v>439</v>
      </c>
      <c r="S272" s="238" t="s">
        <v>237</v>
      </c>
      <c r="T272" s="239" t="s">
        <v>282</v>
      </c>
      <c r="U272" s="222">
        <v>4.79</v>
      </c>
      <c r="V272" s="222">
        <f>ROUND(E272*U272,2)</f>
        <v>28.74</v>
      </c>
      <c r="W272" s="222"/>
      <c r="X272" s="222" t="s">
        <v>440</v>
      </c>
      <c r="Y272" s="213"/>
      <c r="Z272" s="213"/>
      <c r="AA272" s="213"/>
      <c r="AB272" s="213"/>
      <c r="AC272" s="213"/>
      <c r="AD272" s="213"/>
      <c r="AE272" s="213"/>
      <c r="AF272" s="213"/>
      <c r="AG272" s="213" t="s">
        <v>441</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5">
      <c r="A273" s="220"/>
      <c r="B273" s="221"/>
      <c r="C273" s="246" t="s">
        <v>1492</v>
      </c>
      <c r="D273" s="240"/>
      <c r="E273" s="240"/>
      <c r="F273" s="240"/>
      <c r="G273" s="240"/>
      <c r="H273" s="222"/>
      <c r="I273" s="222"/>
      <c r="J273" s="222"/>
      <c r="K273" s="222"/>
      <c r="L273" s="222"/>
      <c r="M273" s="222"/>
      <c r="N273" s="222"/>
      <c r="O273" s="222"/>
      <c r="P273" s="222"/>
      <c r="Q273" s="222"/>
      <c r="R273" s="222"/>
      <c r="S273" s="222"/>
      <c r="T273" s="222"/>
      <c r="U273" s="222"/>
      <c r="V273" s="222"/>
      <c r="W273" s="222"/>
      <c r="X273" s="222"/>
      <c r="Y273" s="213"/>
      <c r="Z273" s="213"/>
      <c r="AA273" s="213"/>
      <c r="AB273" s="213"/>
      <c r="AC273" s="213"/>
      <c r="AD273" s="213"/>
      <c r="AE273" s="213"/>
      <c r="AF273" s="213"/>
      <c r="AG273" s="213" t="s">
        <v>241</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41" t="str">
        <f>C273</f>
        <v>D.1.1a+D.1.1b-01+D.1.1b-02+D.1.1b-03+D.1.1b-04+D.1.1b-05+D.1.1b-06+D.1.1b-07+D.1.1b-08+D.1.1b-09+D.1.1b-104</v>
      </c>
      <c r="BB273" s="213"/>
      <c r="BC273" s="213"/>
      <c r="BD273" s="213"/>
      <c r="BE273" s="213"/>
      <c r="BF273" s="213"/>
      <c r="BG273" s="213"/>
      <c r="BH273" s="213"/>
    </row>
    <row r="274" spans="1:60" outlineLevel="1" x14ac:dyDescent="0.25">
      <c r="A274" s="220"/>
      <c r="B274" s="221"/>
      <c r="C274" s="247" t="s">
        <v>1493</v>
      </c>
      <c r="D274" s="242"/>
      <c r="E274" s="242"/>
      <c r="F274" s="242"/>
      <c r="G274" s="242"/>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241</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x14ac:dyDescent="0.25">
      <c r="A275" s="233">
        <v>38</v>
      </c>
      <c r="B275" s="234" t="s">
        <v>923</v>
      </c>
      <c r="C275" s="245" t="s">
        <v>924</v>
      </c>
      <c r="D275" s="235" t="s">
        <v>685</v>
      </c>
      <c r="E275" s="236">
        <v>35.744999999999997</v>
      </c>
      <c r="F275" s="237">
        <v>108</v>
      </c>
      <c r="G275" s="238">
        <f>ROUND(E275*F275,2)</f>
        <v>3860.46</v>
      </c>
      <c r="H275" s="237">
        <v>108</v>
      </c>
      <c r="I275" s="238">
        <f>ROUND(E275*H275,2)</f>
        <v>3860.46</v>
      </c>
      <c r="J275" s="237">
        <v>0</v>
      </c>
      <c r="K275" s="238">
        <f>ROUND(E275*J275,2)</f>
        <v>0</v>
      </c>
      <c r="L275" s="238">
        <v>21</v>
      </c>
      <c r="M275" s="238">
        <f>G275*(1+L275/100)</f>
        <v>4671.1566000000003</v>
      </c>
      <c r="N275" s="238">
        <v>1E-3</v>
      </c>
      <c r="O275" s="238">
        <f>ROUND(E275*N275,2)</f>
        <v>0.04</v>
      </c>
      <c r="P275" s="238">
        <v>0</v>
      </c>
      <c r="Q275" s="238">
        <f>ROUND(E275*P275,2)</f>
        <v>0</v>
      </c>
      <c r="R275" s="238" t="s">
        <v>407</v>
      </c>
      <c r="S275" s="238" t="s">
        <v>237</v>
      </c>
      <c r="T275" s="239" t="s">
        <v>282</v>
      </c>
      <c r="U275" s="222">
        <v>0</v>
      </c>
      <c r="V275" s="222">
        <f>ROUND(E275*U275,2)</f>
        <v>0</v>
      </c>
      <c r="W275" s="222"/>
      <c r="X275" s="222" t="s">
        <v>376</v>
      </c>
      <c r="Y275" s="213"/>
      <c r="Z275" s="213"/>
      <c r="AA275" s="213"/>
      <c r="AB275" s="213"/>
      <c r="AC275" s="213"/>
      <c r="AD275" s="213"/>
      <c r="AE275" s="213"/>
      <c r="AF275" s="213"/>
      <c r="AG275" s="213" t="s">
        <v>377</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5">
      <c r="A276" s="220"/>
      <c r="B276" s="221"/>
      <c r="C276" s="246" t="s">
        <v>1341</v>
      </c>
      <c r="D276" s="240"/>
      <c r="E276" s="240"/>
      <c r="F276" s="240"/>
      <c r="G276" s="240"/>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241</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41" t="str">
        <f>C276</f>
        <v>D.1.1a+D.1.1b-01+D.1.1b-02+D.1.1b-03+D.1.1b-04+D.1.1b-05+D.1.1b-06+D.1.1b-07+D.1.1b-08+D.1.1b-09+D.1.1b-10</v>
      </c>
      <c r="BB276" s="213"/>
      <c r="BC276" s="213"/>
      <c r="BD276" s="213"/>
      <c r="BE276" s="213"/>
      <c r="BF276" s="213"/>
      <c r="BG276" s="213"/>
      <c r="BH276" s="213"/>
    </row>
    <row r="277" spans="1:60" outlineLevel="1" x14ac:dyDescent="0.25">
      <c r="A277" s="220"/>
      <c r="B277" s="221"/>
      <c r="C277" s="266" t="s">
        <v>1494</v>
      </c>
      <c r="D277" s="251"/>
      <c r="E277" s="252">
        <v>35.744999999999997</v>
      </c>
      <c r="F277" s="222"/>
      <c r="G277" s="22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288</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5">
      <c r="A278" s="233">
        <v>39</v>
      </c>
      <c r="B278" s="234" t="s">
        <v>949</v>
      </c>
      <c r="C278" s="245" t="s">
        <v>950</v>
      </c>
      <c r="D278" s="235" t="s">
        <v>951</v>
      </c>
      <c r="E278" s="236">
        <v>182.41489999999999</v>
      </c>
      <c r="F278" s="237">
        <v>306</v>
      </c>
      <c r="G278" s="238">
        <f>ROUND(E278*F278,2)</f>
        <v>55818.96</v>
      </c>
      <c r="H278" s="237">
        <v>306</v>
      </c>
      <c r="I278" s="238">
        <f>ROUND(E278*H278,2)</f>
        <v>55818.96</v>
      </c>
      <c r="J278" s="237">
        <v>0</v>
      </c>
      <c r="K278" s="238">
        <f>ROUND(E278*J278,2)</f>
        <v>0</v>
      </c>
      <c r="L278" s="238">
        <v>21</v>
      </c>
      <c r="M278" s="238">
        <f>G278*(1+L278/100)</f>
        <v>67540.941599999991</v>
      </c>
      <c r="N278" s="238">
        <v>1E-3</v>
      </c>
      <c r="O278" s="238">
        <f>ROUND(E278*N278,2)</f>
        <v>0.18</v>
      </c>
      <c r="P278" s="238">
        <v>0</v>
      </c>
      <c r="Q278" s="238">
        <f>ROUND(E278*P278,2)</f>
        <v>0</v>
      </c>
      <c r="R278" s="238" t="s">
        <v>407</v>
      </c>
      <c r="S278" s="238" t="s">
        <v>237</v>
      </c>
      <c r="T278" s="239" t="s">
        <v>282</v>
      </c>
      <c r="U278" s="222">
        <v>0</v>
      </c>
      <c r="V278" s="222">
        <f>ROUND(E278*U278,2)</f>
        <v>0</v>
      </c>
      <c r="W278" s="222"/>
      <c r="X278" s="222" t="s">
        <v>376</v>
      </c>
      <c r="Y278" s="213"/>
      <c r="Z278" s="213"/>
      <c r="AA278" s="213"/>
      <c r="AB278" s="213"/>
      <c r="AC278" s="213"/>
      <c r="AD278" s="213"/>
      <c r="AE278" s="213"/>
      <c r="AF278" s="213"/>
      <c r="AG278" s="213" t="s">
        <v>377</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x14ac:dyDescent="0.25">
      <c r="A279" s="220"/>
      <c r="B279" s="221"/>
      <c r="C279" s="246" t="s">
        <v>1341</v>
      </c>
      <c r="D279" s="240"/>
      <c r="E279" s="240"/>
      <c r="F279" s="240"/>
      <c r="G279" s="240"/>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241</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41" t="str">
        <f>C279</f>
        <v>D.1.1a+D.1.1b-01+D.1.1b-02+D.1.1b-03+D.1.1b-04+D.1.1b-05+D.1.1b-06+D.1.1b-07+D.1.1b-08+D.1.1b-09+D.1.1b-10</v>
      </c>
      <c r="BB279" s="213"/>
      <c r="BC279" s="213"/>
      <c r="BD279" s="213"/>
      <c r="BE279" s="213"/>
      <c r="BF279" s="213"/>
      <c r="BG279" s="213"/>
      <c r="BH279" s="213"/>
    </row>
    <row r="280" spans="1:60" outlineLevel="1" x14ac:dyDescent="0.25">
      <c r="A280" s="220"/>
      <c r="B280" s="221"/>
      <c r="C280" s="266" t="s">
        <v>1495</v>
      </c>
      <c r="D280" s="251"/>
      <c r="E280" s="252">
        <v>0.71489999999999998</v>
      </c>
      <c r="F280" s="222"/>
      <c r="G280" s="222"/>
      <c r="H280" s="222"/>
      <c r="I280" s="222"/>
      <c r="J280" s="222"/>
      <c r="K280" s="222"/>
      <c r="L280" s="222"/>
      <c r="M280" s="222"/>
      <c r="N280" s="222"/>
      <c r="O280" s="222"/>
      <c r="P280" s="222"/>
      <c r="Q280" s="222"/>
      <c r="R280" s="222"/>
      <c r="S280" s="222"/>
      <c r="T280" s="222"/>
      <c r="U280" s="222"/>
      <c r="V280" s="222"/>
      <c r="W280" s="222"/>
      <c r="X280" s="222"/>
      <c r="Y280" s="213"/>
      <c r="Z280" s="213"/>
      <c r="AA280" s="213"/>
      <c r="AB280" s="213"/>
      <c r="AC280" s="213"/>
      <c r="AD280" s="213"/>
      <c r="AE280" s="213"/>
      <c r="AF280" s="213"/>
      <c r="AG280" s="213" t="s">
        <v>288</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x14ac:dyDescent="0.25">
      <c r="A281" s="220"/>
      <c r="B281" s="221"/>
      <c r="C281" s="266" t="s">
        <v>1484</v>
      </c>
      <c r="D281" s="251"/>
      <c r="E281" s="252">
        <v>181.7</v>
      </c>
      <c r="F281" s="222"/>
      <c r="G281" s="222"/>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288</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1" x14ac:dyDescent="0.25">
      <c r="A282" s="233">
        <v>40</v>
      </c>
      <c r="B282" s="234" t="s">
        <v>1362</v>
      </c>
      <c r="C282" s="245" t="s">
        <v>1363</v>
      </c>
      <c r="D282" s="235" t="s">
        <v>330</v>
      </c>
      <c r="E282" s="236">
        <v>689.64656000000002</v>
      </c>
      <c r="F282" s="237">
        <v>420</v>
      </c>
      <c r="G282" s="238">
        <f>ROUND(E282*F282,2)</f>
        <v>289651.56</v>
      </c>
      <c r="H282" s="237">
        <v>420</v>
      </c>
      <c r="I282" s="238">
        <f>ROUND(E282*H282,2)</f>
        <v>289651.56</v>
      </c>
      <c r="J282" s="237">
        <v>0</v>
      </c>
      <c r="K282" s="238">
        <f>ROUND(E282*J282,2)</f>
        <v>0</v>
      </c>
      <c r="L282" s="238">
        <v>21</v>
      </c>
      <c r="M282" s="238">
        <f>G282*(1+L282/100)</f>
        <v>350478.38759999996</v>
      </c>
      <c r="N282" s="238">
        <v>1</v>
      </c>
      <c r="O282" s="238">
        <f>ROUND(E282*N282,2)</f>
        <v>689.65</v>
      </c>
      <c r="P282" s="238">
        <v>0</v>
      </c>
      <c r="Q282" s="238">
        <f>ROUND(E282*P282,2)</f>
        <v>0</v>
      </c>
      <c r="R282" s="238" t="s">
        <v>407</v>
      </c>
      <c r="S282" s="238" t="s">
        <v>237</v>
      </c>
      <c r="T282" s="239" t="s">
        <v>282</v>
      </c>
      <c r="U282" s="222">
        <v>0</v>
      </c>
      <c r="V282" s="222">
        <f>ROUND(E282*U282,2)</f>
        <v>0</v>
      </c>
      <c r="W282" s="222"/>
      <c r="X282" s="222" t="s">
        <v>376</v>
      </c>
      <c r="Y282" s="213"/>
      <c r="Z282" s="213"/>
      <c r="AA282" s="213"/>
      <c r="AB282" s="213"/>
      <c r="AC282" s="213"/>
      <c r="AD282" s="213"/>
      <c r="AE282" s="213"/>
      <c r="AF282" s="213"/>
      <c r="AG282" s="213" t="s">
        <v>377</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1" x14ac:dyDescent="0.25">
      <c r="A283" s="220"/>
      <c r="B283" s="221"/>
      <c r="C283" s="246" t="s">
        <v>1341</v>
      </c>
      <c r="D283" s="240"/>
      <c r="E283" s="240"/>
      <c r="F283" s="240"/>
      <c r="G283" s="240"/>
      <c r="H283" s="222"/>
      <c r="I283" s="222"/>
      <c r="J283" s="222"/>
      <c r="K283" s="222"/>
      <c r="L283" s="222"/>
      <c r="M283" s="222"/>
      <c r="N283" s="222"/>
      <c r="O283" s="222"/>
      <c r="P283" s="222"/>
      <c r="Q283" s="222"/>
      <c r="R283" s="222"/>
      <c r="S283" s="222"/>
      <c r="T283" s="222"/>
      <c r="U283" s="222"/>
      <c r="V283" s="222"/>
      <c r="W283" s="222"/>
      <c r="X283" s="222"/>
      <c r="Y283" s="213"/>
      <c r="Z283" s="213"/>
      <c r="AA283" s="213"/>
      <c r="AB283" s="213"/>
      <c r="AC283" s="213"/>
      <c r="AD283" s="213"/>
      <c r="AE283" s="213"/>
      <c r="AF283" s="213"/>
      <c r="AG283" s="213" t="s">
        <v>241</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41" t="str">
        <f>C283</f>
        <v>D.1.1a+D.1.1b-01+D.1.1b-02+D.1.1b-03+D.1.1b-04+D.1.1b-05+D.1.1b-06+D.1.1b-07+D.1.1b-08+D.1.1b-09+D.1.1b-10</v>
      </c>
      <c r="BB283" s="213"/>
      <c r="BC283" s="213"/>
      <c r="BD283" s="213"/>
      <c r="BE283" s="213"/>
      <c r="BF283" s="213"/>
      <c r="BG283" s="213"/>
      <c r="BH283" s="213"/>
    </row>
    <row r="284" spans="1:60" outlineLevel="1" x14ac:dyDescent="0.25">
      <c r="A284" s="220"/>
      <c r="B284" s="221"/>
      <c r="C284" s="247" t="s">
        <v>1364</v>
      </c>
      <c r="D284" s="242"/>
      <c r="E284" s="242"/>
      <c r="F284" s="242"/>
      <c r="G284" s="24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241</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5">
      <c r="A285" s="220"/>
      <c r="B285" s="221"/>
      <c r="C285" s="267" t="s">
        <v>331</v>
      </c>
      <c r="D285" s="253"/>
      <c r="E285" s="254"/>
      <c r="F285" s="222"/>
      <c r="G285" s="222"/>
      <c r="H285" s="222"/>
      <c r="I285" s="222"/>
      <c r="J285" s="222"/>
      <c r="K285" s="222"/>
      <c r="L285" s="222"/>
      <c r="M285" s="222"/>
      <c r="N285" s="222"/>
      <c r="O285" s="222"/>
      <c r="P285" s="222"/>
      <c r="Q285" s="222"/>
      <c r="R285" s="222"/>
      <c r="S285" s="222"/>
      <c r="T285" s="222"/>
      <c r="U285" s="222"/>
      <c r="V285" s="222"/>
      <c r="W285" s="222"/>
      <c r="X285" s="222"/>
      <c r="Y285" s="213"/>
      <c r="Z285" s="213"/>
      <c r="AA285" s="213"/>
      <c r="AB285" s="213"/>
      <c r="AC285" s="213"/>
      <c r="AD285" s="213"/>
      <c r="AE285" s="213"/>
      <c r="AF285" s="213"/>
      <c r="AG285" s="213" t="s">
        <v>288</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x14ac:dyDescent="0.25">
      <c r="A286" s="220"/>
      <c r="B286" s="221"/>
      <c r="C286" s="268" t="s">
        <v>1496</v>
      </c>
      <c r="D286" s="253"/>
      <c r="E286" s="254">
        <v>978.16155000000003</v>
      </c>
      <c r="F286" s="222"/>
      <c r="G286" s="222"/>
      <c r="H286" s="222"/>
      <c r="I286" s="222"/>
      <c r="J286" s="222"/>
      <c r="K286" s="222"/>
      <c r="L286" s="222"/>
      <c r="M286" s="222"/>
      <c r="N286" s="222"/>
      <c r="O286" s="222"/>
      <c r="P286" s="222"/>
      <c r="Q286" s="222"/>
      <c r="R286" s="222"/>
      <c r="S286" s="222"/>
      <c r="T286" s="222"/>
      <c r="U286" s="222"/>
      <c r="V286" s="222"/>
      <c r="W286" s="222"/>
      <c r="X286" s="222"/>
      <c r="Y286" s="213"/>
      <c r="Z286" s="213"/>
      <c r="AA286" s="213"/>
      <c r="AB286" s="213"/>
      <c r="AC286" s="213"/>
      <c r="AD286" s="213"/>
      <c r="AE286" s="213"/>
      <c r="AF286" s="213"/>
      <c r="AG286" s="213" t="s">
        <v>288</v>
      </c>
      <c r="AH286" s="213">
        <v>2</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1" x14ac:dyDescent="0.25">
      <c r="A287" s="220"/>
      <c r="B287" s="221"/>
      <c r="C287" s="268" t="s">
        <v>1497</v>
      </c>
      <c r="D287" s="253"/>
      <c r="E287" s="254">
        <v>-216.13749000000001</v>
      </c>
      <c r="F287" s="222"/>
      <c r="G287" s="222"/>
      <c r="H287" s="222"/>
      <c r="I287" s="222"/>
      <c r="J287" s="222"/>
      <c r="K287" s="222"/>
      <c r="L287" s="222"/>
      <c r="M287" s="222"/>
      <c r="N287" s="222"/>
      <c r="O287" s="222"/>
      <c r="P287" s="222"/>
      <c r="Q287" s="222"/>
      <c r="R287" s="222"/>
      <c r="S287" s="222"/>
      <c r="T287" s="222"/>
      <c r="U287" s="222"/>
      <c r="V287" s="222"/>
      <c r="W287" s="222"/>
      <c r="X287" s="222"/>
      <c r="Y287" s="213"/>
      <c r="Z287" s="213"/>
      <c r="AA287" s="213"/>
      <c r="AB287" s="213"/>
      <c r="AC287" s="213"/>
      <c r="AD287" s="213"/>
      <c r="AE287" s="213"/>
      <c r="AF287" s="213"/>
      <c r="AG287" s="213" t="s">
        <v>288</v>
      </c>
      <c r="AH287" s="213">
        <v>2</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x14ac:dyDescent="0.25">
      <c r="A288" s="220"/>
      <c r="B288" s="221"/>
      <c r="C288" s="268" t="s">
        <v>1498</v>
      </c>
      <c r="D288" s="253"/>
      <c r="E288" s="254"/>
      <c r="F288" s="222"/>
      <c r="G288" s="222"/>
      <c r="H288" s="222"/>
      <c r="I288" s="222"/>
      <c r="J288" s="222"/>
      <c r="K288" s="222"/>
      <c r="L288" s="222"/>
      <c r="M288" s="222"/>
      <c r="N288" s="222"/>
      <c r="O288" s="222"/>
      <c r="P288" s="222"/>
      <c r="Q288" s="222"/>
      <c r="R288" s="222"/>
      <c r="S288" s="222"/>
      <c r="T288" s="222"/>
      <c r="U288" s="222"/>
      <c r="V288" s="222"/>
      <c r="W288" s="222"/>
      <c r="X288" s="222"/>
      <c r="Y288" s="213"/>
      <c r="Z288" s="213"/>
      <c r="AA288" s="213"/>
      <c r="AB288" s="213"/>
      <c r="AC288" s="213"/>
      <c r="AD288" s="213"/>
      <c r="AE288" s="213"/>
      <c r="AF288" s="213"/>
      <c r="AG288" s="213" t="s">
        <v>288</v>
      </c>
      <c r="AH288" s="213">
        <v>2</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5">
      <c r="A289" s="220"/>
      <c r="B289" s="221"/>
      <c r="C289" s="268" t="s">
        <v>1499</v>
      </c>
      <c r="D289" s="253"/>
      <c r="E289" s="254">
        <v>-6.5447800000000003</v>
      </c>
      <c r="F289" s="222"/>
      <c r="G289" s="222"/>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288</v>
      </c>
      <c r="AH289" s="213">
        <v>2</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x14ac:dyDescent="0.25">
      <c r="A290" s="220"/>
      <c r="B290" s="221"/>
      <c r="C290" s="268" t="s">
        <v>1500</v>
      </c>
      <c r="D290" s="253"/>
      <c r="E290" s="254">
        <v>-14.47193</v>
      </c>
      <c r="F290" s="222"/>
      <c r="G290" s="222"/>
      <c r="H290" s="222"/>
      <c r="I290" s="222"/>
      <c r="J290" s="222"/>
      <c r="K290" s="222"/>
      <c r="L290" s="222"/>
      <c r="M290" s="222"/>
      <c r="N290" s="222"/>
      <c r="O290" s="222"/>
      <c r="P290" s="222"/>
      <c r="Q290" s="222"/>
      <c r="R290" s="222"/>
      <c r="S290" s="222"/>
      <c r="T290" s="222"/>
      <c r="U290" s="222"/>
      <c r="V290" s="222"/>
      <c r="W290" s="222"/>
      <c r="X290" s="222"/>
      <c r="Y290" s="213"/>
      <c r="Z290" s="213"/>
      <c r="AA290" s="213"/>
      <c r="AB290" s="213"/>
      <c r="AC290" s="213"/>
      <c r="AD290" s="213"/>
      <c r="AE290" s="213"/>
      <c r="AF290" s="213"/>
      <c r="AG290" s="213" t="s">
        <v>288</v>
      </c>
      <c r="AH290" s="213">
        <v>2</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1" x14ac:dyDescent="0.25">
      <c r="A291" s="220"/>
      <c r="B291" s="221"/>
      <c r="C291" s="268" t="s">
        <v>1501</v>
      </c>
      <c r="D291" s="253"/>
      <c r="E291" s="254">
        <v>-2.9678</v>
      </c>
      <c r="F291" s="222"/>
      <c r="G291" s="222"/>
      <c r="H291" s="222"/>
      <c r="I291" s="222"/>
      <c r="J291" s="222"/>
      <c r="K291" s="222"/>
      <c r="L291" s="222"/>
      <c r="M291" s="222"/>
      <c r="N291" s="222"/>
      <c r="O291" s="222"/>
      <c r="P291" s="222"/>
      <c r="Q291" s="222"/>
      <c r="R291" s="222"/>
      <c r="S291" s="222"/>
      <c r="T291" s="222"/>
      <c r="U291" s="222"/>
      <c r="V291" s="222"/>
      <c r="W291" s="222"/>
      <c r="X291" s="222"/>
      <c r="Y291" s="213"/>
      <c r="Z291" s="213"/>
      <c r="AA291" s="213"/>
      <c r="AB291" s="213"/>
      <c r="AC291" s="213"/>
      <c r="AD291" s="213"/>
      <c r="AE291" s="213"/>
      <c r="AF291" s="213"/>
      <c r="AG291" s="213" t="s">
        <v>288</v>
      </c>
      <c r="AH291" s="213">
        <v>2</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x14ac:dyDescent="0.25">
      <c r="A292" s="220"/>
      <c r="B292" s="221"/>
      <c r="C292" s="268" t="s">
        <v>1502</v>
      </c>
      <c r="D292" s="253"/>
      <c r="E292" s="254">
        <v>-41.53</v>
      </c>
      <c r="F292" s="222"/>
      <c r="G292" s="222"/>
      <c r="H292" s="222"/>
      <c r="I292" s="222"/>
      <c r="J292" s="222"/>
      <c r="K292" s="222"/>
      <c r="L292" s="222"/>
      <c r="M292" s="222"/>
      <c r="N292" s="222"/>
      <c r="O292" s="222"/>
      <c r="P292" s="222"/>
      <c r="Q292" s="222"/>
      <c r="R292" s="222"/>
      <c r="S292" s="222"/>
      <c r="T292" s="222"/>
      <c r="U292" s="222"/>
      <c r="V292" s="222"/>
      <c r="W292" s="222"/>
      <c r="X292" s="222"/>
      <c r="Y292" s="213"/>
      <c r="Z292" s="213"/>
      <c r="AA292" s="213"/>
      <c r="AB292" s="213"/>
      <c r="AC292" s="213"/>
      <c r="AD292" s="213"/>
      <c r="AE292" s="213"/>
      <c r="AF292" s="213"/>
      <c r="AG292" s="213" t="s">
        <v>288</v>
      </c>
      <c r="AH292" s="213">
        <v>2</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x14ac:dyDescent="0.25">
      <c r="A293" s="220"/>
      <c r="B293" s="221"/>
      <c r="C293" s="267" t="s">
        <v>337</v>
      </c>
      <c r="D293" s="253"/>
      <c r="E293" s="254"/>
      <c r="F293" s="222"/>
      <c r="G293" s="222"/>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288</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x14ac:dyDescent="0.25">
      <c r="A294" s="220"/>
      <c r="B294" s="221"/>
      <c r="C294" s="275" t="s">
        <v>1031</v>
      </c>
      <c r="D294" s="273"/>
      <c r="E294" s="274"/>
      <c r="F294" s="222"/>
      <c r="G294" s="222"/>
      <c r="H294" s="222"/>
      <c r="I294" s="222"/>
      <c r="J294" s="222"/>
      <c r="K294" s="222"/>
      <c r="L294" s="222"/>
      <c r="M294" s="222"/>
      <c r="N294" s="222"/>
      <c r="O294" s="222"/>
      <c r="P294" s="222"/>
      <c r="Q294" s="222"/>
      <c r="R294" s="222"/>
      <c r="S294" s="222"/>
      <c r="T294" s="222"/>
      <c r="U294" s="222"/>
      <c r="V294" s="222"/>
      <c r="W294" s="222"/>
      <c r="X294" s="222"/>
      <c r="Y294" s="213"/>
      <c r="Z294" s="213"/>
      <c r="AA294" s="213"/>
      <c r="AB294" s="213"/>
      <c r="AC294" s="213"/>
      <c r="AD294" s="213"/>
      <c r="AE294" s="213"/>
      <c r="AF294" s="213"/>
      <c r="AG294" s="213" t="s">
        <v>288</v>
      </c>
      <c r="AH294" s="213">
        <v>1</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1" x14ac:dyDescent="0.25">
      <c r="A295" s="220"/>
      <c r="B295" s="221"/>
      <c r="C295" s="266" t="s">
        <v>1503</v>
      </c>
      <c r="D295" s="251"/>
      <c r="E295" s="252">
        <v>689.64656000000002</v>
      </c>
      <c r="F295" s="222"/>
      <c r="G295" s="222"/>
      <c r="H295" s="222"/>
      <c r="I295" s="222"/>
      <c r="J295" s="222"/>
      <c r="K295" s="222"/>
      <c r="L295" s="222"/>
      <c r="M295" s="222"/>
      <c r="N295" s="222"/>
      <c r="O295" s="222"/>
      <c r="P295" s="222"/>
      <c r="Q295" s="222"/>
      <c r="R295" s="222"/>
      <c r="S295" s="222"/>
      <c r="T295" s="222"/>
      <c r="U295" s="222"/>
      <c r="V295" s="222"/>
      <c r="W295" s="222"/>
      <c r="X295" s="222"/>
      <c r="Y295" s="213"/>
      <c r="Z295" s="213"/>
      <c r="AA295" s="213"/>
      <c r="AB295" s="213"/>
      <c r="AC295" s="213"/>
      <c r="AD295" s="213"/>
      <c r="AE295" s="213"/>
      <c r="AF295" s="213"/>
      <c r="AG295" s="213" t="s">
        <v>288</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x14ac:dyDescent="0.25">
      <c r="A296" s="227" t="s">
        <v>232</v>
      </c>
      <c r="B296" s="228" t="s">
        <v>145</v>
      </c>
      <c r="C296" s="244" t="s">
        <v>146</v>
      </c>
      <c r="D296" s="229"/>
      <c r="E296" s="230"/>
      <c r="F296" s="231"/>
      <c r="G296" s="231">
        <f>SUMIF(AG297:AG321,"&lt;&gt;NOR",G297:G321)</f>
        <v>295593.53000000003</v>
      </c>
      <c r="H296" s="231"/>
      <c r="I296" s="231">
        <f>SUM(I297:I321)</f>
        <v>102136.87999999999</v>
      </c>
      <c r="J296" s="231"/>
      <c r="K296" s="231">
        <f>SUM(K297:K321)</f>
        <v>193456.65</v>
      </c>
      <c r="L296" s="231"/>
      <c r="M296" s="231">
        <f>SUM(M297:M321)</f>
        <v>357668.17129999999</v>
      </c>
      <c r="N296" s="231"/>
      <c r="O296" s="231">
        <f>SUM(O297:O321)</f>
        <v>183.85999999999999</v>
      </c>
      <c r="P296" s="231"/>
      <c r="Q296" s="231">
        <f>SUM(Q297:Q321)</f>
        <v>0</v>
      </c>
      <c r="R296" s="231"/>
      <c r="S296" s="231"/>
      <c r="T296" s="232"/>
      <c r="U296" s="226"/>
      <c r="V296" s="226">
        <f>SUM(V297:V321)</f>
        <v>365.27000000000004</v>
      </c>
      <c r="W296" s="226"/>
      <c r="X296" s="226"/>
      <c r="AG296" t="s">
        <v>233</v>
      </c>
    </row>
    <row r="297" spans="1:60" outlineLevel="1" x14ac:dyDescent="0.25">
      <c r="A297" s="233">
        <v>41</v>
      </c>
      <c r="B297" s="234" t="s">
        <v>1176</v>
      </c>
      <c r="C297" s="245" t="s">
        <v>1177</v>
      </c>
      <c r="D297" s="235" t="s">
        <v>280</v>
      </c>
      <c r="E297" s="236">
        <v>0.79827999999999999</v>
      </c>
      <c r="F297" s="237">
        <v>2540</v>
      </c>
      <c r="G297" s="238">
        <f>ROUND(E297*F297,2)</f>
        <v>2027.63</v>
      </c>
      <c r="H297" s="237">
        <v>2263.4299999999998</v>
      </c>
      <c r="I297" s="238">
        <f>ROUND(E297*H297,2)</f>
        <v>1806.85</v>
      </c>
      <c r="J297" s="237">
        <v>276.57</v>
      </c>
      <c r="K297" s="238">
        <f>ROUND(E297*J297,2)</f>
        <v>220.78</v>
      </c>
      <c r="L297" s="238">
        <v>21</v>
      </c>
      <c r="M297" s="238">
        <f>G297*(1+L297/100)</f>
        <v>2453.4322999999999</v>
      </c>
      <c r="N297" s="238">
        <v>2.5249999999999999</v>
      </c>
      <c r="O297" s="238">
        <f>ROUND(E297*N297,2)</f>
        <v>2.02</v>
      </c>
      <c r="P297" s="238">
        <v>0</v>
      </c>
      <c r="Q297" s="238">
        <f>ROUND(E297*P297,2)</f>
        <v>0</v>
      </c>
      <c r="R297" s="238" t="s">
        <v>322</v>
      </c>
      <c r="S297" s="238" t="s">
        <v>237</v>
      </c>
      <c r="T297" s="239" t="s">
        <v>282</v>
      </c>
      <c r="U297" s="222">
        <v>0</v>
      </c>
      <c r="V297" s="222">
        <f>ROUND(E297*U297,2)</f>
        <v>0</v>
      </c>
      <c r="W297" s="222"/>
      <c r="X297" s="222" t="s">
        <v>265</v>
      </c>
      <c r="Y297" s="213"/>
      <c r="Z297" s="213"/>
      <c r="AA297" s="213"/>
      <c r="AB297" s="213"/>
      <c r="AC297" s="213"/>
      <c r="AD297" s="213"/>
      <c r="AE297" s="213"/>
      <c r="AF297" s="213"/>
      <c r="AG297" s="213" t="s">
        <v>266</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x14ac:dyDescent="0.25">
      <c r="A298" s="220"/>
      <c r="B298" s="221"/>
      <c r="C298" s="246" t="s">
        <v>1504</v>
      </c>
      <c r="D298" s="240"/>
      <c r="E298" s="240"/>
      <c r="F298" s="240"/>
      <c r="G298" s="240"/>
      <c r="H298" s="222"/>
      <c r="I298" s="222"/>
      <c r="J298" s="222"/>
      <c r="K298" s="222"/>
      <c r="L298" s="222"/>
      <c r="M298" s="222"/>
      <c r="N298" s="222"/>
      <c r="O298" s="222"/>
      <c r="P298" s="222"/>
      <c r="Q298" s="222"/>
      <c r="R298" s="222"/>
      <c r="S298" s="222"/>
      <c r="T298" s="222"/>
      <c r="U298" s="222"/>
      <c r="V298" s="222"/>
      <c r="W298" s="222"/>
      <c r="X298" s="222"/>
      <c r="Y298" s="213"/>
      <c r="Z298" s="213"/>
      <c r="AA298" s="213"/>
      <c r="AB298" s="213"/>
      <c r="AC298" s="213"/>
      <c r="AD298" s="213"/>
      <c r="AE298" s="213"/>
      <c r="AF298" s="213"/>
      <c r="AG298" s="213" t="s">
        <v>241</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x14ac:dyDescent="0.25">
      <c r="A299" s="220"/>
      <c r="B299" s="221"/>
      <c r="C299" s="266" t="s">
        <v>1505</v>
      </c>
      <c r="D299" s="251"/>
      <c r="E299" s="252">
        <v>0.79827999999999999</v>
      </c>
      <c r="F299" s="222"/>
      <c r="G299" s="222"/>
      <c r="H299" s="222"/>
      <c r="I299" s="222"/>
      <c r="J299" s="222"/>
      <c r="K299" s="222"/>
      <c r="L299" s="222"/>
      <c r="M299" s="222"/>
      <c r="N299" s="222"/>
      <c r="O299" s="222"/>
      <c r="P299" s="222"/>
      <c r="Q299" s="222"/>
      <c r="R299" s="222"/>
      <c r="S299" s="222"/>
      <c r="T299" s="222"/>
      <c r="U299" s="222"/>
      <c r="V299" s="222"/>
      <c r="W299" s="222"/>
      <c r="X299" s="222"/>
      <c r="Y299" s="213"/>
      <c r="Z299" s="213"/>
      <c r="AA299" s="213"/>
      <c r="AB299" s="213"/>
      <c r="AC299" s="213"/>
      <c r="AD299" s="213"/>
      <c r="AE299" s="213"/>
      <c r="AF299" s="213"/>
      <c r="AG299" s="213" t="s">
        <v>288</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5">
      <c r="A300" s="233">
        <v>42</v>
      </c>
      <c r="B300" s="234" t="s">
        <v>1506</v>
      </c>
      <c r="C300" s="245" t="s">
        <v>1507</v>
      </c>
      <c r="D300" s="235" t="s">
        <v>313</v>
      </c>
      <c r="E300" s="236">
        <v>416.1</v>
      </c>
      <c r="F300" s="237">
        <v>103</v>
      </c>
      <c r="G300" s="238">
        <f>ROUND(E300*F300,2)</f>
        <v>42858.3</v>
      </c>
      <c r="H300" s="237">
        <v>30.9</v>
      </c>
      <c r="I300" s="238">
        <f>ROUND(E300*H300,2)</f>
        <v>12857.49</v>
      </c>
      <c r="J300" s="237">
        <v>72.099999999999994</v>
      </c>
      <c r="K300" s="238">
        <f>ROUND(E300*J300,2)</f>
        <v>30000.81</v>
      </c>
      <c r="L300" s="238">
        <v>21</v>
      </c>
      <c r="M300" s="238">
        <f>G300*(1+L300/100)</f>
        <v>51858.543000000005</v>
      </c>
      <c r="N300" s="238">
        <v>5.0000000000000001E-4</v>
      </c>
      <c r="O300" s="238">
        <f>ROUND(E300*N300,2)</f>
        <v>0.21</v>
      </c>
      <c r="P300" s="238">
        <v>0</v>
      </c>
      <c r="Q300" s="238">
        <f>ROUND(E300*P300,2)</f>
        <v>0</v>
      </c>
      <c r="R300" s="238" t="s">
        <v>318</v>
      </c>
      <c r="S300" s="238" t="s">
        <v>237</v>
      </c>
      <c r="T300" s="239" t="s">
        <v>282</v>
      </c>
      <c r="U300" s="222">
        <v>9.4E-2</v>
      </c>
      <c r="V300" s="222">
        <f>ROUND(E300*U300,2)</f>
        <v>39.11</v>
      </c>
      <c r="W300" s="222"/>
      <c r="X300" s="222" t="s">
        <v>265</v>
      </c>
      <c r="Y300" s="213"/>
      <c r="Z300" s="213"/>
      <c r="AA300" s="213"/>
      <c r="AB300" s="213"/>
      <c r="AC300" s="213"/>
      <c r="AD300" s="213"/>
      <c r="AE300" s="213"/>
      <c r="AF300" s="213"/>
      <c r="AG300" s="213" t="s">
        <v>283</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x14ac:dyDescent="0.25">
      <c r="A301" s="220"/>
      <c r="B301" s="221"/>
      <c r="C301" s="246" t="s">
        <v>1341</v>
      </c>
      <c r="D301" s="240"/>
      <c r="E301" s="240"/>
      <c r="F301" s="240"/>
      <c r="G301" s="240"/>
      <c r="H301" s="222"/>
      <c r="I301" s="222"/>
      <c r="J301" s="222"/>
      <c r="K301" s="222"/>
      <c r="L301" s="222"/>
      <c r="M301" s="222"/>
      <c r="N301" s="222"/>
      <c r="O301" s="222"/>
      <c r="P301" s="222"/>
      <c r="Q301" s="222"/>
      <c r="R301" s="222"/>
      <c r="S301" s="222"/>
      <c r="T301" s="222"/>
      <c r="U301" s="222"/>
      <c r="V301" s="222"/>
      <c r="W301" s="222"/>
      <c r="X301" s="222"/>
      <c r="Y301" s="213"/>
      <c r="Z301" s="213"/>
      <c r="AA301" s="213"/>
      <c r="AB301" s="213"/>
      <c r="AC301" s="213"/>
      <c r="AD301" s="213"/>
      <c r="AE301" s="213"/>
      <c r="AF301" s="213"/>
      <c r="AG301" s="213" t="s">
        <v>241</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41" t="str">
        <f>C301</f>
        <v>D.1.1a+D.1.1b-01+D.1.1b-02+D.1.1b-03+D.1.1b-04+D.1.1b-05+D.1.1b-06+D.1.1b-07+D.1.1b-08+D.1.1b-09+D.1.1b-10</v>
      </c>
      <c r="BB301" s="213"/>
      <c r="BC301" s="213"/>
      <c r="BD301" s="213"/>
      <c r="BE301" s="213"/>
      <c r="BF301" s="213"/>
      <c r="BG301" s="213"/>
      <c r="BH301" s="213"/>
    </row>
    <row r="302" spans="1:60" outlineLevel="1" x14ac:dyDescent="0.25">
      <c r="A302" s="220"/>
      <c r="B302" s="221"/>
      <c r="C302" s="266" t="s">
        <v>1508</v>
      </c>
      <c r="D302" s="251"/>
      <c r="E302" s="252">
        <v>38</v>
      </c>
      <c r="F302" s="222"/>
      <c r="G302" s="222"/>
      <c r="H302" s="222"/>
      <c r="I302" s="222"/>
      <c r="J302" s="222"/>
      <c r="K302" s="222"/>
      <c r="L302" s="222"/>
      <c r="M302" s="222"/>
      <c r="N302" s="222"/>
      <c r="O302" s="222"/>
      <c r="P302" s="222"/>
      <c r="Q302" s="222"/>
      <c r="R302" s="222"/>
      <c r="S302" s="222"/>
      <c r="T302" s="222"/>
      <c r="U302" s="222"/>
      <c r="V302" s="222"/>
      <c r="W302" s="222"/>
      <c r="X302" s="222"/>
      <c r="Y302" s="213"/>
      <c r="Z302" s="213"/>
      <c r="AA302" s="213"/>
      <c r="AB302" s="213"/>
      <c r="AC302" s="213"/>
      <c r="AD302" s="213"/>
      <c r="AE302" s="213"/>
      <c r="AF302" s="213"/>
      <c r="AG302" s="213" t="s">
        <v>288</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x14ac:dyDescent="0.25">
      <c r="A303" s="220"/>
      <c r="B303" s="221"/>
      <c r="C303" s="266" t="s">
        <v>1509</v>
      </c>
      <c r="D303" s="251"/>
      <c r="E303" s="252">
        <v>89.8</v>
      </c>
      <c r="F303" s="222"/>
      <c r="G303" s="222"/>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288</v>
      </c>
      <c r="AH303" s="213">
        <v>0</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5">
      <c r="A304" s="220"/>
      <c r="B304" s="221"/>
      <c r="C304" s="266" t="s">
        <v>1510</v>
      </c>
      <c r="D304" s="251"/>
      <c r="E304" s="252">
        <v>185.3</v>
      </c>
      <c r="F304" s="222"/>
      <c r="G304" s="222"/>
      <c r="H304" s="222"/>
      <c r="I304" s="222"/>
      <c r="J304" s="222"/>
      <c r="K304" s="222"/>
      <c r="L304" s="222"/>
      <c r="M304" s="222"/>
      <c r="N304" s="222"/>
      <c r="O304" s="222"/>
      <c r="P304" s="222"/>
      <c r="Q304" s="222"/>
      <c r="R304" s="222"/>
      <c r="S304" s="222"/>
      <c r="T304" s="222"/>
      <c r="U304" s="222"/>
      <c r="V304" s="222"/>
      <c r="W304" s="222"/>
      <c r="X304" s="222"/>
      <c r="Y304" s="213"/>
      <c r="Z304" s="213"/>
      <c r="AA304" s="213"/>
      <c r="AB304" s="213"/>
      <c r="AC304" s="213"/>
      <c r="AD304" s="213"/>
      <c r="AE304" s="213"/>
      <c r="AF304" s="213"/>
      <c r="AG304" s="213" t="s">
        <v>288</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x14ac:dyDescent="0.25">
      <c r="A305" s="220"/>
      <c r="B305" s="221"/>
      <c r="C305" s="266" t="s">
        <v>1511</v>
      </c>
      <c r="D305" s="251"/>
      <c r="E305" s="252">
        <v>103</v>
      </c>
      <c r="F305" s="222"/>
      <c r="G305" s="222"/>
      <c r="H305" s="222"/>
      <c r="I305" s="222"/>
      <c r="J305" s="222"/>
      <c r="K305" s="222"/>
      <c r="L305" s="222"/>
      <c r="M305" s="222"/>
      <c r="N305" s="222"/>
      <c r="O305" s="222"/>
      <c r="P305" s="222"/>
      <c r="Q305" s="222"/>
      <c r="R305" s="222"/>
      <c r="S305" s="222"/>
      <c r="T305" s="222"/>
      <c r="U305" s="222"/>
      <c r="V305" s="222"/>
      <c r="W305" s="222"/>
      <c r="X305" s="222"/>
      <c r="Y305" s="213"/>
      <c r="Z305" s="213"/>
      <c r="AA305" s="213"/>
      <c r="AB305" s="213"/>
      <c r="AC305" s="213"/>
      <c r="AD305" s="213"/>
      <c r="AE305" s="213"/>
      <c r="AF305" s="213"/>
      <c r="AG305" s="213" t="s">
        <v>288</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5">
      <c r="A306" s="233">
        <v>43</v>
      </c>
      <c r="B306" s="234" t="s">
        <v>1512</v>
      </c>
      <c r="C306" s="245" t="s">
        <v>1513</v>
      </c>
      <c r="D306" s="235" t="s">
        <v>522</v>
      </c>
      <c r="E306" s="236">
        <v>33</v>
      </c>
      <c r="F306" s="237">
        <v>1000</v>
      </c>
      <c r="G306" s="238">
        <f>ROUND(E306*F306,2)</f>
        <v>33000</v>
      </c>
      <c r="H306" s="237">
        <v>0</v>
      </c>
      <c r="I306" s="238">
        <f>ROUND(E306*H306,2)</f>
        <v>0</v>
      </c>
      <c r="J306" s="237">
        <v>1000</v>
      </c>
      <c r="K306" s="238">
        <f>ROUND(E306*J306,2)</f>
        <v>33000</v>
      </c>
      <c r="L306" s="238">
        <v>21</v>
      </c>
      <c r="M306" s="238">
        <f>G306*(1+L306/100)</f>
        <v>39930</v>
      </c>
      <c r="N306" s="238">
        <v>0</v>
      </c>
      <c r="O306" s="238">
        <f>ROUND(E306*N306,2)</f>
        <v>0</v>
      </c>
      <c r="P306" s="238">
        <v>0</v>
      </c>
      <c r="Q306" s="238">
        <f>ROUND(E306*P306,2)</f>
        <v>0</v>
      </c>
      <c r="R306" s="238"/>
      <c r="S306" s="238" t="s">
        <v>264</v>
      </c>
      <c r="T306" s="239" t="s">
        <v>238</v>
      </c>
      <c r="U306" s="222">
        <v>0</v>
      </c>
      <c r="V306" s="222">
        <f>ROUND(E306*U306,2)</f>
        <v>0</v>
      </c>
      <c r="W306" s="222"/>
      <c r="X306" s="222" t="s">
        <v>265</v>
      </c>
      <c r="Y306" s="213"/>
      <c r="Z306" s="213"/>
      <c r="AA306" s="213"/>
      <c r="AB306" s="213"/>
      <c r="AC306" s="213"/>
      <c r="AD306" s="213"/>
      <c r="AE306" s="213"/>
      <c r="AF306" s="213"/>
      <c r="AG306" s="213" t="s">
        <v>283</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x14ac:dyDescent="0.25">
      <c r="A307" s="220"/>
      <c r="B307" s="221"/>
      <c r="C307" s="246" t="s">
        <v>1504</v>
      </c>
      <c r="D307" s="240"/>
      <c r="E307" s="240"/>
      <c r="F307" s="240"/>
      <c r="G307" s="240"/>
      <c r="H307" s="222"/>
      <c r="I307" s="222"/>
      <c r="J307" s="222"/>
      <c r="K307" s="222"/>
      <c r="L307" s="222"/>
      <c r="M307" s="222"/>
      <c r="N307" s="222"/>
      <c r="O307" s="222"/>
      <c r="P307" s="222"/>
      <c r="Q307" s="222"/>
      <c r="R307" s="222"/>
      <c r="S307" s="222"/>
      <c r="T307" s="222"/>
      <c r="U307" s="222"/>
      <c r="V307" s="222"/>
      <c r="W307" s="222"/>
      <c r="X307" s="222"/>
      <c r="Y307" s="213"/>
      <c r="Z307" s="213"/>
      <c r="AA307" s="213"/>
      <c r="AB307" s="213"/>
      <c r="AC307" s="213"/>
      <c r="AD307" s="213"/>
      <c r="AE307" s="213"/>
      <c r="AF307" s="213"/>
      <c r="AG307" s="213" t="s">
        <v>241</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5">
      <c r="A308" s="220"/>
      <c r="B308" s="221"/>
      <c r="C308" s="247" t="s">
        <v>1514</v>
      </c>
      <c r="D308" s="242"/>
      <c r="E308" s="242"/>
      <c r="F308" s="242"/>
      <c r="G308" s="242"/>
      <c r="H308" s="222"/>
      <c r="I308" s="222"/>
      <c r="J308" s="222"/>
      <c r="K308" s="222"/>
      <c r="L308" s="222"/>
      <c r="M308" s="222"/>
      <c r="N308" s="222"/>
      <c r="O308" s="222"/>
      <c r="P308" s="222"/>
      <c r="Q308" s="222"/>
      <c r="R308" s="222"/>
      <c r="S308" s="222"/>
      <c r="T308" s="222"/>
      <c r="U308" s="222"/>
      <c r="V308" s="222"/>
      <c r="W308" s="222"/>
      <c r="X308" s="222"/>
      <c r="Y308" s="213"/>
      <c r="Z308" s="213"/>
      <c r="AA308" s="213"/>
      <c r="AB308" s="213"/>
      <c r="AC308" s="213"/>
      <c r="AD308" s="213"/>
      <c r="AE308" s="213"/>
      <c r="AF308" s="213"/>
      <c r="AG308" s="213" t="s">
        <v>241</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x14ac:dyDescent="0.25">
      <c r="A309" s="233">
        <v>44</v>
      </c>
      <c r="B309" s="234" t="s">
        <v>436</v>
      </c>
      <c r="C309" s="245" t="s">
        <v>437</v>
      </c>
      <c r="D309" s="235" t="s">
        <v>438</v>
      </c>
      <c r="E309" s="236">
        <v>416.1</v>
      </c>
      <c r="F309" s="237">
        <v>506</v>
      </c>
      <c r="G309" s="238">
        <f>ROUND(E309*F309,2)</f>
        <v>210546.6</v>
      </c>
      <c r="H309" s="237">
        <v>210.22</v>
      </c>
      <c r="I309" s="238">
        <f>ROUND(E309*H309,2)</f>
        <v>87472.54</v>
      </c>
      <c r="J309" s="237">
        <v>295.77999999999997</v>
      </c>
      <c r="K309" s="238">
        <f>ROUND(E309*J309,2)</f>
        <v>123074.06</v>
      </c>
      <c r="L309" s="238">
        <v>21</v>
      </c>
      <c r="M309" s="238">
        <f>G309*(1+L309/100)</f>
        <v>254761.386</v>
      </c>
      <c r="N309" s="238">
        <v>0.43651000000000001</v>
      </c>
      <c r="O309" s="238">
        <f>ROUND(E309*N309,2)</f>
        <v>181.63</v>
      </c>
      <c r="P309" s="238">
        <v>0</v>
      </c>
      <c r="Q309" s="238">
        <f>ROUND(E309*P309,2)</f>
        <v>0</v>
      </c>
      <c r="R309" s="238" t="s">
        <v>439</v>
      </c>
      <c r="S309" s="238" t="s">
        <v>237</v>
      </c>
      <c r="T309" s="239" t="s">
        <v>282</v>
      </c>
      <c r="U309" s="222">
        <v>0.78386</v>
      </c>
      <c r="V309" s="222">
        <f>ROUND(E309*U309,2)</f>
        <v>326.16000000000003</v>
      </c>
      <c r="W309" s="222"/>
      <c r="X309" s="222" t="s">
        <v>440</v>
      </c>
      <c r="Y309" s="213"/>
      <c r="Z309" s="213"/>
      <c r="AA309" s="213"/>
      <c r="AB309" s="213"/>
      <c r="AC309" s="213"/>
      <c r="AD309" s="213"/>
      <c r="AE309" s="213"/>
      <c r="AF309" s="213"/>
      <c r="AG309" s="213" t="s">
        <v>441</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1" outlineLevel="1" x14ac:dyDescent="0.25">
      <c r="A310" s="220"/>
      <c r="B310" s="221"/>
      <c r="C310" s="265" t="s">
        <v>442</v>
      </c>
      <c r="D310" s="257"/>
      <c r="E310" s="257"/>
      <c r="F310" s="257"/>
      <c r="G310" s="257"/>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285</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41" t="str">
        <f>C310</f>
        <v>Lože pro trativody, položení trubek, obsyp potrubí sypaninou z vhodných hornin, nebo materiálem připraveným podél výkopu ve vzdálenosti do 3 m od jeho kraje.  Bez výkopu rýhy.</v>
      </c>
      <c r="BB310" s="213"/>
      <c r="BC310" s="213"/>
      <c r="BD310" s="213"/>
      <c r="BE310" s="213"/>
      <c r="BF310" s="213"/>
      <c r="BG310" s="213"/>
      <c r="BH310" s="213"/>
    </row>
    <row r="311" spans="1:60" outlineLevel="1" x14ac:dyDescent="0.25">
      <c r="A311" s="220"/>
      <c r="B311" s="221"/>
      <c r="C311" s="247" t="s">
        <v>1341</v>
      </c>
      <c r="D311" s="242"/>
      <c r="E311" s="242"/>
      <c r="F311" s="242"/>
      <c r="G311" s="242"/>
      <c r="H311" s="222"/>
      <c r="I311" s="222"/>
      <c r="J311" s="222"/>
      <c r="K311" s="222"/>
      <c r="L311" s="222"/>
      <c r="M311" s="222"/>
      <c r="N311" s="222"/>
      <c r="O311" s="222"/>
      <c r="P311" s="222"/>
      <c r="Q311" s="222"/>
      <c r="R311" s="222"/>
      <c r="S311" s="222"/>
      <c r="T311" s="222"/>
      <c r="U311" s="222"/>
      <c r="V311" s="222"/>
      <c r="W311" s="222"/>
      <c r="X311" s="222"/>
      <c r="Y311" s="213"/>
      <c r="Z311" s="213"/>
      <c r="AA311" s="213"/>
      <c r="AB311" s="213"/>
      <c r="AC311" s="213"/>
      <c r="AD311" s="213"/>
      <c r="AE311" s="213"/>
      <c r="AF311" s="213"/>
      <c r="AG311" s="213" t="s">
        <v>241</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41" t="str">
        <f>C311</f>
        <v>D.1.1a+D.1.1b-01+D.1.1b-02+D.1.1b-03+D.1.1b-04+D.1.1b-05+D.1.1b-06+D.1.1b-07+D.1.1b-08+D.1.1b-09+D.1.1b-10</v>
      </c>
      <c r="BB311" s="213"/>
      <c r="BC311" s="213"/>
      <c r="BD311" s="213"/>
      <c r="BE311" s="213"/>
      <c r="BF311" s="213"/>
      <c r="BG311" s="213"/>
      <c r="BH311" s="213"/>
    </row>
    <row r="312" spans="1:60" outlineLevel="1" x14ac:dyDescent="0.25">
      <c r="A312" s="220"/>
      <c r="B312" s="221"/>
      <c r="C312" s="247" t="s">
        <v>1515</v>
      </c>
      <c r="D312" s="242"/>
      <c r="E312" s="242"/>
      <c r="F312" s="242"/>
      <c r="G312" s="242"/>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241</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x14ac:dyDescent="0.25">
      <c r="A313" s="220"/>
      <c r="B313" s="221"/>
      <c r="C313" s="247" t="s">
        <v>1516</v>
      </c>
      <c r="D313" s="242"/>
      <c r="E313" s="242"/>
      <c r="F313" s="242"/>
      <c r="G313" s="24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241</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5">
      <c r="A314" s="220"/>
      <c r="B314" s="221"/>
      <c r="C314" s="266" t="s">
        <v>1517</v>
      </c>
      <c r="D314" s="251"/>
      <c r="E314" s="252">
        <v>38</v>
      </c>
      <c r="F314" s="222"/>
      <c r="G314" s="222"/>
      <c r="H314" s="222"/>
      <c r="I314" s="222"/>
      <c r="J314" s="222"/>
      <c r="K314" s="222"/>
      <c r="L314" s="222"/>
      <c r="M314" s="222"/>
      <c r="N314" s="222"/>
      <c r="O314" s="222"/>
      <c r="P314" s="222"/>
      <c r="Q314" s="222"/>
      <c r="R314" s="222"/>
      <c r="S314" s="222"/>
      <c r="T314" s="222"/>
      <c r="U314" s="222"/>
      <c r="V314" s="222"/>
      <c r="W314" s="222"/>
      <c r="X314" s="222"/>
      <c r="Y314" s="213"/>
      <c r="Z314" s="213"/>
      <c r="AA314" s="213"/>
      <c r="AB314" s="213"/>
      <c r="AC314" s="213"/>
      <c r="AD314" s="213"/>
      <c r="AE314" s="213"/>
      <c r="AF314" s="213"/>
      <c r="AG314" s="213" t="s">
        <v>288</v>
      </c>
      <c r="AH314" s="213">
        <v>0</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5">
      <c r="A315" s="220"/>
      <c r="B315" s="221"/>
      <c r="C315" s="266" t="s">
        <v>1518</v>
      </c>
      <c r="D315" s="251"/>
      <c r="E315" s="252">
        <v>89.8</v>
      </c>
      <c r="F315" s="222"/>
      <c r="G315" s="222"/>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288</v>
      </c>
      <c r="AH315" s="213">
        <v>0</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x14ac:dyDescent="0.25">
      <c r="A316" s="220"/>
      <c r="B316" s="221"/>
      <c r="C316" s="266" t="s">
        <v>1519</v>
      </c>
      <c r="D316" s="251"/>
      <c r="E316" s="252">
        <v>185.3</v>
      </c>
      <c r="F316" s="222"/>
      <c r="G316" s="222"/>
      <c r="H316" s="222"/>
      <c r="I316" s="222"/>
      <c r="J316" s="222"/>
      <c r="K316" s="222"/>
      <c r="L316" s="222"/>
      <c r="M316" s="222"/>
      <c r="N316" s="222"/>
      <c r="O316" s="222"/>
      <c r="P316" s="222"/>
      <c r="Q316" s="222"/>
      <c r="R316" s="222"/>
      <c r="S316" s="222"/>
      <c r="T316" s="222"/>
      <c r="U316" s="222"/>
      <c r="V316" s="222"/>
      <c r="W316" s="222"/>
      <c r="X316" s="222"/>
      <c r="Y316" s="213"/>
      <c r="Z316" s="213"/>
      <c r="AA316" s="213"/>
      <c r="AB316" s="213"/>
      <c r="AC316" s="213"/>
      <c r="AD316" s="213"/>
      <c r="AE316" s="213"/>
      <c r="AF316" s="213"/>
      <c r="AG316" s="213" t="s">
        <v>288</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x14ac:dyDescent="0.25">
      <c r="A317" s="220"/>
      <c r="B317" s="221"/>
      <c r="C317" s="266" t="s">
        <v>1520</v>
      </c>
      <c r="D317" s="251"/>
      <c r="E317" s="252">
        <v>103</v>
      </c>
      <c r="F317" s="222"/>
      <c r="G317" s="222"/>
      <c r="H317" s="222"/>
      <c r="I317" s="222"/>
      <c r="J317" s="222"/>
      <c r="K317" s="222"/>
      <c r="L317" s="222"/>
      <c r="M317" s="222"/>
      <c r="N317" s="222"/>
      <c r="O317" s="222"/>
      <c r="P317" s="222"/>
      <c r="Q317" s="222"/>
      <c r="R317" s="222"/>
      <c r="S317" s="222"/>
      <c r="T317" s="222"/>
      <c r="U317" s="222"/>
      <c r="V317" s="222"/>
      <c r="W317" s="222"/>
      <c r="X317" s="222"/>
      <c r="Y317" s="213"/>
      <c r="Z317" s="213"/>
      <c r="AA317" s="213"/>
      <c r="AB317" s="213"/>
      <c r="AC317" s="213"/>
      <c r="AD317" s="213"/>
      <c r="AE317" s="213"/>
      <c r="AF317" s="213"/>
      <c r="AG317" s="213" t="s">
        <v>288</v>
      </c>
      <c r="AH317" s="213">
        <v>0</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x14ac:dyDescent="0.25">
      <c r="A318" s="233">
        <v>45</v>
      </c>
      <c r="B318" s="234" t="s">
        <v>1521</v>
      </c>
      <c r="C318" s="245" t="s">
        <v>1522</v>
      </c>
      <c r="D318" s="235" t="s">
        <v>1523</v>
      </c>
      <c r="E318" s="236">
        <v>23.1</v>
      </c>
      <c r="F318" s="237">
        <v>310</v>
      </c>
      <c r="G318" s="238">
        <f>ROUND(E318*F318,2)</f>
        <v>7161</v>
      </c>
      <c r="H318" s="237">
        <v>0</v>
      </c>
      <c r="I318" s="238">
        <f>ROUND(E318*H318,2)</f>
        <v>0</v>
      </c>
      <c r="J318" s="237">
        <v>310</v>
      </c>
      <c r="K318" s="238">
        <f>ROUND(E318*J318,2)</f>
        <v>7161</v>
      </c>
      <c r="L318" s="238">
        <v>21</v>
      </c>
      <c r="M318" s="238">
        <f>G318*(1+L318/100)</f>
        <v>8664.81</v>
      </c>
      <c r="N318" s="238">
        <v>0</v>
      </c>
      <c r="O318" s="238">
        <f>ROUND(E318*N318,2)</f>
        <v>0</v>
      </c>
      <c r="P318" s="238">
        <v>0</v>
      </c>
      <c r="Q318" s="238">
        <f>ROUND(E318*P318,2)</f>
        <v>0</v>
      </c>
      <c r="R318" s="238"/>
      <c r="S318" s="238" t="s">
        <v>237</v>
      </c>
      <c r="T318" s="239" t="s">
        <v>1524</v>
      </c>
      <c r="U318" s="222">
        <v>0</v>
      </c>
      <c r="V318" s="222">
        <f>ROUND(E318*U318,2)</f>
        <v>0</v>
      </c>
      <c r="W318" s="222"/>
      <c r="X318" s="222" t="s">
        <v>440</v>
      </c>
      <c r="Y318" s="213"/>
      <c r="Z318" s="213"/>
      <c r="AA318" s="213"/>
      <c r="AB318" s="213"/>
      <c r="AC318" s="213"/>
      <c r="AD318" s="213"/>
      <c r="AE318" s="213"/>
      <c r="AF318" s="213"/>
      <c r="AG318" s="213" t="s">
        <v>441</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x14ac:dyDescent="0.25">
      <c r="A319" s="220"/>
      <c r="B319" s="221"/>
      <c r="C319" s="246" t="s">
        <v>1504</v>
      </c>
      <c r="D319" s="240"/>
      <c r="E319" s="240"/>
      <c r="F319" s="240"/>
      <c r="G319" s="240"/>
      <c r="H319" s="222"/>
      <c r="I319" s="222"/>
      <c r="J319" s="222"/>
      <c r="K319" s="222"/>
      <c r="L319" s="222"/>
      <c r="M319" s="222"/>
      <c r="N319" s="222"/>
      <c r="O319" s="222"/>
      <c r="P319" s="222"/>
      <c r="Q319" s="222"/>
      <c r="R319" s="222"/>
      <c r="S319" s="222"/>
      <c r="T319" s="222"/>
      <c r="U319" s="222"/>
      <c r="V319" s="222"/>
      <c r="W319" s="222"/>
      <c r="X319" s="222"/>
      <c r="Y319" s="213"/>
      <c r="Z319" s="213"/>
      <c r="AA319" s="213"/>
      <c r="AB319" s="213"/>
      <c r="AC319" s="213"/>
      <c r="AD319" s="213"/>
      <c r="AE319" s="213"/>
      <c r="AF319" s="213"/>
      <c r="AG319" s="213" t="s">
        <v>241</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x14ac:dyDescent="0.25">
      <c r="A320" s="220"/>
      <c r="B320" s="221"/>
      <c r="C320" s="247" t="s">
        <v>1525</v>
      </c>
      <c r="D320" s="242"/>
      <c r="E320" s="242"/>
      <c r="F320" s="242"/>
      <c r="G320" s="242"/>
      <c r="H320" s="222"/>
      <c r="I320" s="222"/>
      <c r="J320" s="222"/>
      <c r="K320" s="222"/>
      <c r="L320" s="222"/>
      <c r="M320" s="222"/>
      <c r="N320" s="222"/>
      <c r="O320" s="222"/>
      <c r="P320" s="222"/>
      <c r="Q320" s="222"/>
      <c r="R320" s="222"/>
      <c r="S320" s="222"/>
      <c r="T320" s="222"/>
      <c r="U320" s="222"/>
      <c r="V320" s="222"/>
      <c r="W320" s="222"/>
      <c r="X320" s="222"/>
      <c r="Y320" s="213"/>
      <c r="Z320" s="213"/>
      <c r="AA320" s="213"/>
      <c r="AB320" s="213"/>
      <c r="AC320" s="213"/>
      <c r="AD320" s="213"/>
      <c r="AE320" s="213"/>
      <c r="AF320" s="213"/>
      <c r="AG320" s="213" t="s">
        <v>241</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x14ac:dyDescent="0.25">
      <c r="A321" s="220"/>
      <c r="B321" s="221"/>
      <c r="C321" s="266" t="s">
        <v>1526</v>
      </c>
      <c r="D321" s="251"/>
      <c r="E321" s="252">
        <v>23.1</v>
      </c>
      <c r="F321" s="222"/>
      <c r="G321" s="222"/>
      <c r="H321" s="222"/>
      <c r="I321" s="222"/>
      <c r="J321" s="222"/>
      <c r="K321" s="222"/>
      <c r="L321" s="222"/>
      <c r="M321" s="222"/>
      <c r="N321" s="222"/>
      <c r="O321" s="222"/>
      <c r="P321" s="222"/>
      <c r="Q321" s="222"/>
      <c r="R321" s="222"/>
      <c r="S321" s="222"/>
      <c r="T321" s="222"/>
      <c r="U321" s="222"/>
      <c r="V321" s="222"/>
      <c r="W321" s="222"/>
      <c r="X321" s="222"/>
      <c r="Y321" s="213"/>
      <c r="Z321" s="213"/>
      <c r="AA321" s="213"/>
      <c r="AB321" s="213"/>
      <c r="AC321" s="213"/>
      <c r="AD321" s="213"/>
      <c r="AE321" s="213"/>
      <c r="AF321" s="213"/>
      <c r="AG321" s="213" t="s">
        <v>288</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x14ac:dyDescent="0.25">
      <c r="A322" s="227" t="s">
        <v>232</v>
      </c>
      <c r="B322" s="228" t="s">
        <v>147</v>
      </c>
      <c r="C322" s="244" t="s">
        <v>148</v>
      </c>
      <c r="D322" s="229"/>
      <c r="E322" s="230"/>
      <c r="F322" s="231"/>
      <c r="G322" s="231">
        <f>SUMIF(AG323:AG328,"&lt;&gt;NOR",G323:G328)</f>
        <v>42026.1</v>
      </c>
      <c r="H322" s="231"/>
      <c r="I322" s="231">
        <f>SUM(I323:I328)</f>
        <v>0</v>
      </c>
      <c r="J322" s="231"/>
      <c r="K322" s="231">
        <f>SUM(K323:K328)</f>
        <v>42026.1</v>
      </c>
      <c r="L322" s="231"/>
      <c r="M322" s="231">
        <f>SUM(M323:M328)</f>
        <v>50851.580999999998</v>
      </c>
      <c r="N322" s="231"/>
      <c r="O322" s="231">
        <f>SUM(O323:O328)</f>
        <v>0</v>
      </c>
      <c r="P322" s="231"/>
      <c r="Q322" s="231">
        <f>SUM(Q323:Q328)</f>
        <v>0</v>
      </c>
      <c r="R322" s="231"/>
      <c r="S322" s="231"/>
      <c r="T322" s="232"/>
      <c r="U322" s="226"/>
      <c r="V322" s="226">
        <f>SUM(V323:V328)</f>
        <v>121.92</v>
      </c>
      <c r="W322" s="226"/>
      <c r="X322" s="226"/>
      <c r="AG322" t="s">
        <v>233</v>
      </c>
    </row>
    <row r="323" spans="1:60" outlineLevel="1" x14ac:dyDescent="0.25">
      <c r="A323" s="233">
        <v>46</v>
      </c>
      <c r="B323" s="234" t="s">
        <v>1373</v>
      </c>
      <c r="C323" s="245" t="s">
        <v>1374</v>
      </c>
      <c r="D323" s="235" t="s">
        <v>438</v>
      </c>
      <c r="E323" s="236">
        <v>416.1</v>
      </c>
      <c r="F323" s="237">
        <v>101</v>
      </c>
      <c r="G323" s="238">
        <f>ROUND(E323*F323,2)</f>
        <v>42026.1</v>
      </c>
      <c r="H323" s="237">
        <v>0</v>
      </c>
      <c r="I323" s="238">
        <f>ROUND(E323*H323,2)</f>
        <v>0</v>
      </c>
      <c r="J323" s="237">
        <v>101</v>
      </c>
      <c r="K323" s="238">
        <f>ROUND(E323*J323,2)</f>
        <v>42026.1</v>
      </c>
      <c r="L323" s="238">
        <v>21</v>
      </c>
      <c r="M323" s="238">
        <f>G323*(1+L323/100)</f>
        <v>50851.580999999998</v>
      </c>
      <c r="N323" s="238">
        <v>0</v>
      </c>
      <c r="O323" s="238">
        <f>ROUND(E323*N323,2)</f>
        <v>0</v>
      </c>
      <c r="P323" s="238">
        <v>0</v>
      </c>
      <c r="Q323" s="238">
        <f>ROUND(E323*P323,2)</f>
        <v>0</v>
      </c>
      <c r="R323" s="238" t="s">
        <v>528</v>
      </c>
      <c r="S323" s="238" t="s">
        <v>237</v>
      </c>
      <c r="T323" s="239" t="s">
        <v>282</v>
      </c>
      <c r="U323" s="222">
        <v>0.29299999999999998</v>
      </c>
      <c r="V323" s="222">
        <f>ROUND(E323*U323,2)</f>
        <v>121.92</v>
      </c>
      <c r="W323" s="222"/>
      <c r="X323" s="222" t="s">
        <v>265</v>
      </c>
      <c r="Y323" s="213"/>
      <c r="Z323" s="213"/>
      <c r="AA323" s="213"/>
      <c r="AB323" s="213"/>
      <c r="AC323" s="213"/>
      <c r="AD323" s="213"/>
      <c r="AE323" s="213"/>
      <c r="AF323" s="213"/>
      <c r="AG323" s="213" t="s">
        <v>283</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x14ac:dyDescent="0.25">
      <c r="A324" s="220"/>
      <c r="B324" s="221"/>
      <c r="C324" s="246" t="s">
        <v>1341</v>
      </c>
      <c r="D324" s="240"/>
      <c r="E324" s="240"/>
      <c r="F324" s="240"/>
      <c r="G324" s="240"/>
      <c r="H324" s="222"/>
      <c r="I324" s="222"/>
      <c r="J324" s="222"/>
      <c r="K324" s="222"/>
      <c r="L324" s="222"/>
      <c r="M324" s="222"/>
      <c r="N324" s="222"/>
      <c r="O324" s="222"/>
      <c r="P324" s="222"/>
      <c r="Q324" s="222"/>
      <c r="R324" s="222"/>
      <c r="S324" s="222"/>
      <c r="T324" s="222"/>
      <c r="U324" s="222"/>
      <c r="V324" s="222"/>
      <c r="W324" s="222"/>
      <c r="X324" s="222"/>
      <c r="Y324" s="213"/>
      <c r="Z324" s="213"/>
      <c r="AA324" s="213"/>
      <c r="AB324" s="213"/>
      <c r="AC324" s="213"/>
      <c r="AD324" s="213"/>
      <c r="AE324" s="213"/>
      <c r="AF324" s="213"/>
      <c r="AG324" s="213" t="s">
        <v>241</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41" t="str">
        <f>C324</f>
        <v>D.1.1a+D.1.1b-01+D.1.1b-02+D.1.1b-03+D.1.1b-04+D.1.1b-05+D.1.1b-06+D.1.1b-07+D.1.1b-08+D.1.1b-09+D.1.1b-10</v>
      </c>
      <c r="BB324" s="213"/>
      <c r="BC324" s="213"/>
      <c r="BD324" s="213"/>
      <c r="BE324" s="213"/>
      <c r="BF324" s="213"/>
      <c r="BG324" s="213"/>
      <c r="BH324" s="213"/>
    </row>
    <row r="325" spans="1:60" outlineLevel="1" x14ac:dyDescent="0.25">
      <c r="A325" s="220"/>
      <c r="B325" s="221"/>
      <c r="C325" s="266" t="s">
        <v>1517</v>
      </c>
      <c r="D325" s="251"/>
      <c r="E325" s="252">
        <v>38</v>
      </c>
      <c r="F325" s="222"/>
      <c r="G325" s="222"/>
      <c r="H325" s="222"/>
      <c r="I325" s="222"/>
      <c r="J325" s="222"/>
      <c r="K325" s="222"/>
      <c r="L325" s="222"/>
      <c r="M325" s="222"/>
      <c r="N325" s="222"/>
      <c r="O325" s="222"/>
      <c r="P325" s="222"/>
      <c r="Q325" s="222"/>
      <c r="R325" s="222"/>
      <c r="S325" s="222"/>
      <c r="T325" s="222"/>
      <c r="U325" s="222"/>
      <c r="V325" s="222"/>
      <c r="W325" s="222"/>
      <c r="X325" s="222"/>
      <c r="Y325" s="213"/>
      <c r="Z325" s="213"/>
      <c r="AA325" s="213"/>
      <c r="AB325" s="213"/>
      <c r="AC325" s="213"/>
      <c r="AD325" s="213"/>
      <c r="AE325" s="213"/>
      <c r="AF325" s="213"/>
      <c r="AG325" s="213" t="s">
        <v>288</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5">
      <c r="A326" s="220"/>
      <c r="B326" s="221"/>
      <c r="C326" s="266" t="s">
        <v>1518</v>
      </c>
      <c r="D326" s="251"/>
      <c r="E326" s="252">
        <v>89.8</v>
      </c>
      <c r="F326" s="222"/>
      <c r="G326" s="222"/>
      <c r="H326" s="222"/>
      <c r="I326" s="222"/>
      <c r="J326" s="222"/>
      <c r="K326" s="222"/>
      <c r="L326" s="222"/>
      <c r="M326" s="222"/>
      <c r="N326" s="222"/>
      <c r="O326" s="222"/>
      <c r="P326" s="222"/>
      <c r="Q326" s="222"/>
      <c r="R326" s="222"/>
      <c r="S326" s="222"/>
      <c r="T326" s="222"/>
      <c r="U326" s="222"/>
      <c r="V326" s="222"/>
      <c r="W326" s="222"/>
      <c r="X326" s="222"/>
      <c r="Y326" s="213"/>
      <c r="Z326" s="213"/>
      <c r="AA326" s="213"/>
      <c r="AB326" s="213"/>
      <c r="AC326" s="213"/>
      <c r="AD326" s="213"/>
      <c r="AE326" s="213"/>
      <c r="AF326" s="213"/>
      <c r="AG326" s="213" t="s">
        <v>288</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x14ac:dyDescent="0.25">
      <c r="A327" s="220"/>
      <c r="B327" s="221"/>
      <c r="C327" s="266" t="s">
        <v>1519</v>
      </c>
      <c r="D327" s="251"/>
      <c r="E327" s="252">
        <v>185.3</v>
      </c>
      <c r="F327" s="222"/>
      <c r="G327" s="222"/>
      <c r="H327" s="222"/>
      <c r="I327" s="222"/>
      <c r="J327" s="222"/>
      <c r="K327" s="222"/>
      <c r="L327" s="222"/>
      <c r="M327" s="222"/>
      <c r="N327" s="222"/>
      <c r="O327" s="222"/>
      <c r="P327" s="222"/>
      <c r="Q327" s="222"/>
      <c r="R327" s="222"/>
      <c r="S327" s="222"/>
      <c r="T327" s="222"/>
      <c r="U327" s="222"/>
      <c r="V327" s="222"/>
      <c r="W327" s="222"/>
      <c r="X327" s="222"/>
      <c r="Y327" s="213"/>
      <c r="Z327" s="213"/>
      <c r="AA327" s="213"/>
      <c r="AB327" s="213"/>
      <c r="AC327" s="213"/>
      <c r="AD327" s="213"/>
      <c r="AE327" s="213"/>
      <c r="AF327" s="213"/>
      <c r="AG327" s="213" t="s">
        <v>288</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x14ac:dyDescent="0.25">
      <c r="A328" s="220"/>
      <c r="B328" s="221"/>
      <c r="C328" s="266" t="s">
        <v>1520</v>
      </c>
      <c r="D328" s="251"/>
      <c r="E328" s="252">
        <v>103</v>
      </c>
      <c r="F328" s="222"/>
      <c r="G328" s="222"/>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288</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x14ac:dyDescent="0.25">
      <c r="A329" s="227" t="s">
        <v>232</v>
      </c>
      <c r="B329" s="228" t="s">
        <v>151</v>
      </c>
      <c r="C329" s="244" t="s">
        <v>152</v>
      </c>
      <c r="D329" s="229"/>
      <c r="E329" s="230"/>
      <c r="F329" s="231"/>
      <c r="G329" s="231">
        <f>SUMIF(AG330:AG347,"&lt;&gt;NOR",G330:G347)</f>
        <v>62642.47</v>
      </c>
      <c r="H329" s="231"/>
      <c r="I329" s="231">
        <f>SUM(I330:I347)</f>
        <v>39807.130000000005</v>
      </c>
      <c r="J329" s="231"/>
      <c r="K329" s="231">
        <f>SUM(K330:K347)</f>
        <v>22835.34</v>
      </c>
      <c r="L329" s="231"/>
      <c r="M329" s="231">
        <f>SUM(M330:M347)</f>
        <v>75797.388699999996</v>
      </c>
      <c r="N329" s="231"/>
      <c r="O329" s="231">
        <f>SUM(O330:O347)</f>
        <v>94.77</v>
      </c>
      <c r="P329" s="231"/>
      <c r="Q329" s="231">
        <f>SUM(Q330:Q347)</f>
        <v>0</v>
      </c>
      <c r="R329" s="231"/>
      <c r="S329" s="231"/>
      <c r="T329" s="232"/>
      <c r="U329" s="226"/>
      <c r="V329" s="226">
        <f>SUM(V330:V347)</f>
        <v>62.57</v>
      </c>
      <c r="W329" s="226"/>
      <c r="X329" s="226"/>
      <c r="AG329" t="s">
        <v>233</v>
      </c>
    </row>
    <row r="330" spans="1:60" outlineLevel="1" x14ac:dyDescent="0.25">
      <c r="A330" s="233">
        <v>47</v>
      </c>
      <c r="B330" s="234" t="s">
        <v>1527</v>
      </c>
      <c r="C330" s="245" t="s">
        <v>1528</v>
      </c>
      <c r="D330" s="235" t="s">
        <v>280</v>
      </c>
      <c r="E330" s="236">
        <v>41.53</v>
      </c>
      <c r="F330" s="237">
        <v>1049</v>
      </c>
      <c r="G330" s="238">
        <f>ROUND(E330*F330,2)</f>
        <v>43564.97</v>
      </c>
      <c r="H330" s="237">
        <v>577.74</v>
      </c>
      <c r="I330" s="238">
        <f>ROUND(E330*H330,2)</f>
        <v>23993.54</v>
      </c>
      <c r="J330" s="237">
        <v>471.26</v>
      </c>
      <c r="K330" s="238">
        <f>ROUND(E330*J330,2)</f>
        <v>19571.43</v>
      </c>
      <c r="L330" s="238">
        <v>21</v>
      </c>
      <c r="M330" s="238">
        <f>G330*(1+L330/100)</f>
        <v>52713.613700000002</v>
      </c>
      <c r="N330" s="238">
        <v>1.8907700000000001</v>
      </c>
      <c r="O330" s="238">
        <f>ROUND(E330*N330,2)</f>
        <v>78.52</v>
      </c>
      <c r="P330" s="238">
        <v>0</v>
      </c>
      <c r="Q330" s="238">
        <f>ROUND(E330*P330,2)</f>
        <v>0</v>
      </c>
      <c r="R330" s="238" t="s">
        <v>528</v>
      </c>
      <c r="S330" s="238" t="s">
        <v>237</v>
      </c>
      <c r="T330" s="239" t="s">
        <v>282</v>
      </c>
      <c r="U330" s="222">
        <v>1.32</v>
      </c>
      <c r="V330" s="222">
        <f>ROUND(E330*U330,2)</f>
        <v>54.82</v>
      </c>
      <c r="W330" s="222"/>
      <c r="X330" s="222" t="s">
        <v>265</v>
      </c>
      <c r="Y330" s="213"/>
      <c r="Z330" s="213"/>
      <c r="AA330" s="213"/>
      <c r="AB330" s="213"/>
      <c r="AC330" s="213"/>
      <c r="AD330" s="213"/>
      <c r="AE330" s="213"/>
      <c r="AF330" s="213"/>
      <c r="AG330" s="213" t="s">
        <v>266</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x14ac:dyDescent="0.25">
      <c r="A331" s="220"/>
      <c r="B331" s="221"/>
      <c r="C331" s="265" t="s">
        <v>1529</v>
      </c>
      <c r="D331" s="257"/>
      <c r="E331" s="257"/>
      <c r="F331" s="257"/>
      <c r="G331" s="257"/>
      <c r="H331" s="222"/>
      <c r="I331" s="222"/>
      <c r="J331" s="222"/>
      <c r="K331" s="222"/>
      <c r="L331" s="222"/>
      <c r="M331" s="222"/>
      <c r="N331" s="222"/>
      <c r="O331" s="222"/>
      <c r="P331" s="222"/>
      <c r="Q331" s="222"/>
      <c r="R331" s="222"/>
      <c r="S331" s="222"/>
      <c r="T331" s="222"/>
      <c r="U331" s="222"/>
      <c r="V331" s="222"/>
      <c r="W331" s="222"/>
      <c r="X331" s="222"/>
      <c r="Y331" s="213"/>
      <c r="Z331" s="213"/>
      <c r="AA331" s="213"/>
      <c r="AB331" s="213"/>
      <c r="AC331" s="213"/>
      <c r="AD331" s="213"/>
      <c r="AE331" s="213"/>
      <c r="AF331" s="213"/>
      <c r="AG331" s="213" t="s">
        <v>285</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1" x14ac:dyDescent="0.25">
      <c r="A332" s="220"/>
      <c r="B332" s="221"/>
      <c r="C332" s="247" t="s">
        <v>1341</v>
      </c>
      <c r="D332" s="242"/>
      <c r="E332" s="242"/>
      <c r="F332" s="242"/>
      <c r="G332" s="242"/>
      <c r="H332" s="222"/>
      <c r="I332" s="222"/>
      <c r="J332" s="222"/>
      <c r="K332" s="222"/>
      <c r="L332" s="222"/>
      <c r="M332" s="222"/>
      <c r="N332" s="222"/>
      <c r="O332" s="222"/>
      <c r="P332" s="222"/>
      <c r="Q332" s="222"/>
      <c r="R332" s="222"/>
      <c r="S332" s="222"/>
      <c r="T332" s="222"/>
      <c r="U332" s="222"/>
      <c r="V332" s="222"/>
      <c r="W332" s="222"/>
      <c r="X332" s="222"/>
      <c r="Y332" s="213"/>
      <c r="Z332" s="213"/>
      <c r="AA332" s="213"/>
      <c r="AB332" s="213"/>
      <c r="AC332" s="213"/>
      <c r="AD332" s="213"/>
      <c r="AE332" s="213"/>
      <c r="AF332" s="213"/>
      <c r="AG332" s="213" t="s">
        <v>241</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41" t="str">
        <f>C332</f>
        <v>D.1.1a+D.1.1b-01+D.1.1b-02+D.1.1b-03+D.1.1b-04+D.1.1b-05+D.1.1b-06+D.1.1b-07+D.1.1b-08+D.1.1b-09+D.1.1b-10</v>
      </c>
      <c r="BB332" s="213"/>
      <c r="BC332" s="213"/>
      <c r="BD332" s="213"/>
      <c r="BE332" s="213"/>
      <c r="BF332" s="213"/>
      <c r="BG332" s="213"/>
      <c r="BH332" s="213"/>
    </row>
    <row r="333" spans="1:60" outlineLevel="1" x14ac:dyDescent="0.25">
      <c r="A333" s="220"/>
      <c r="B333" s="221"/>
      <c r="C333" s="247" t="s">
        <v>1530</v>
      </c>
      <c r="D333" s="242"/>
      <c r="E333" s="242"/>
      <c r="F333" s="242"/>
      <c r="G333" s="242"/>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241</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1" x14ac:dyDescent="0.25">
      <c r="A334" s="220"/>
      <c r="B334" s="221"/>
      <c r="C334" s="267" t="s">
        <v>331</v>
      </c>
      <c r="D334" s="253"/>
      <c r="E334" s="254"/>
      <c r="F334" s="222"/>
      <c r="G334" s="222"/>
      <c r="H334" s="222"/>
      <c r="I334" s="222"/>
      <c r="J334" s="222"/>
      <c r="K334" s="222"/>
      <c r="L334" s="222"/>
      <c r="M334" s="222"/>
      <c r="N334" s="222"/>
      <c r="O334" s="222"/>
      <c r="P334" s="222"/>
      <c r="Q334" s="222"/>
      <c r="R334" s="222"/>
      <c r="S334" s="222"/>
      <c r="T334" s="222"/>
      <c r="U334" s="222"/>
      <c r="V334" s="222"/>
      <c r="W334" s="222"/>
      <c r="X334" s="222"/>
      <c r="Y334" s="213"/>
      <c r="Z334" s="213"/>
      <c r="AA334" s="213"/>
      <c r="AB334" s="213"/>
      <c r="AC334" s="213"/>
      <c r="AD334" s="213"/>
      <c r="AE334" s="213"/>
      <c r="AF334" s="213"/>
      <c r="AG334" s="213" t="s">
        <v>288</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1" x14ac:dyDescent="0.25">
      <c r="A335" s="220"/>
      <c r="B335" s="221"/>
      <c r="C335" s="268" t="s">
        <v>1401</v>
      </c>
      <c r="D335" s="253"/>
      <c r="E335" s="254">
        <v>307.10000000000002</v>
      </c>
      <c r="F335" s="222"/>
      <c r="G335" s="222"/>
      <c r="H335" s="222"/>
      <c r="I335" s="222"/>
      <c r="J335" s="222"/>
      <c r="K335" s="222"/>
      <c r="L335" s="222"/>
      <c r="M335" s="222"/>
      <c r="N335" s="222"/>
      <c r="O335" s="222"/>
      <c r="P335" s="222"/>
      <c r="Q335" s="222"/>
      <c r="R335" s="222"/>
      <c r="S335" s="222"/>
      <c r="T335" s="222"/>
      <c r="U335" s="222"/>
      <c r="V335" s="222"/>
      <c r="W335" s="222"/>
      <c r="X335" s="222"/>
      <c r="Y335" s="213"/>
      <c r="Z335" s="213"/>
      <c r="AA335" s="213"/>
      <c r="AB335" s="213"/>
      <c r="AC335" s="213"/>
      <c r="AD335" s="213"/>
      <c r="AE335" s="213"/>
      <c r="AF335" s="213"/>
      <c r="AG335" s="213" t="s">
        <v>288</v>
      </c>
      <c r="AH335" s="213">
        <v>2</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30.6" outlineLevel="1" x14ac:dyDescent="0.25">
      <c r="A336" s="220"/>
      <c r="B336" s="221"/>
      <c r="C336" s="268" t="s">
        <v>1402</v>
      </c>
      <c r="D336" s="253"/>
      <c r="E336" s="254">
        <v>2.4805000000000001</v>
      </c>
      <c r="F336" s="222"/>
      <c r="G336" s="222"/>
      <c r="H336" s="222"/>
      <c r="I336" s="222"/>
      <c r="J336" s="222"/>
      <c r="K336" s="222"/>
      <c r="L336" s="222"/>
      <c r="M336" s="222"/>
      <c r="N336" s="222"/>
      <c r="O336" s="222"/>
      <c r="P336" s="222"/>
      <c r="Q336" s="222"/>
      <c r="R336" s="222"/>
      <c r="S336" s="222"/>
      <c r="T336" s="222"/>
      <c r="U336" s="222"/>
      <c r="V336" s="222"/>
      <c r="W336" s="222"/>
      <c r="X336" s="222"/>
      <c r="Y336" s="213"/>
      <c r="Z336" s="213"/>
      <c r="AA336" s="213"/>
      <c r="AB336" s="213"/>
      <c r="AC336" s="213"/>
      <c r="AD336" s="213"/>
      <c r="AE336" s="213"/>
      <c r="AF336" s="213"/>
      <c r="AG336" s="213" t="s">
        <v>288</v>
      </c>
      <c r="AH336" s="213">
        <v>2</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x14ac:dyDescent="0.25">
      <c r="A337" s="220"/>
      <c r="B337" s="221"/>
      <c r="C337" s="268" t="s">
        <v>1403</v>
      </c>
      <c r="D337" s="253"/>
      <c r="E337" s="254">
        <v>1</v>
      </c>
      <c r="F337" s="222"/>
      <c r="G337" s="222"/>
      <c r="H337" s="222"/>
      <c r="I337" s="222"/>
      <c r="J337" s="222"/>
      <c r="K337" s="222"/>
      <c r="L337" s="222"/>
      <c r="M337" s="222"/>
      <c r="N337" s="222"/>
      <c r="O337" s="222"/>
      <c r="P337" s="222"/>
      <c r="Q337" s="222"/>
      <c r="R337" s="222"/>
      <c r="S337" s="222"/>
      <c r="T337" s="222"/>
      <c r="U337" s="222"/>
      <c r="V337" s="222"/>
      <c r="W337" s="222"/>
      <c r="X337" s="222"/>
      <c r="Y337" s="213"/>
      <c r="Z337" s="213"/>
      <c r="AA337" s="213"/>
      <c r="AB337" s="213"/>
      <c r="AC337" s="213"/>
      <c r="AD337" s="213"/>
      <c r="AE337" s="213"/>
      <c r="AF337" s="213"/>
      <c r="AG337" s="213" t="s">
        <v>288</v>
      </c>
      <c r="AH337" s="213">
        <v>2</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x14ac:dyDescent="0.25">
      <c r="A338" s="220"/>
      <c r="B338" s="221"/>
      <c r="C338" s="268" t="s">
        <v>1404</v>
      </c>
      <c r="D338" s="253"/>
      <c r="E338" s="254">
        <v>761.76155000000006</v>
      </c>
      <c r="F338" s="222"/>
      <c r="G338" s="222"/>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288</v>
      </c>
      <c r="AH338" s="213">
        <v>2</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x14ac:dyDescent="0.25">
      <c r="A339" s="220"/>
      <c r="B339" s="221"/>
      <c r="C339" s="268" t="s">
        <v>1405</v>
      </c>
      <c r="D339" s="253"/>
      <c r="E339" s="254">
        <v>216.4</v>
      </c>
      <c r="F339" s="222"/>
      <c r="G339" s="222"/>
      <c r="H339" s="222"/>
      <c r="I339" s="222"/>
      <c r="J339" s="222"/>
      <c r="K339" s="222"/>
      <c r="L339" s="222"/>
      <c r="M339" s="222"/>
      <c r="N339" s="222"/>
      <c r="O339" s="222"/>
      <c r="P339" s="222"/>
      <c r="Q339" s="222"/>
      <c r="R339" s="222"/>
      <c r="S339" s="222"/>
      <c r="T339" s="222"/>
      <c r="U339" s="222"/>
      <c r="V339" s="222"/>
      <c r="W339" s="222"/>
      <c r="X339" s="222"/>
      <c r="Y339" s="213"/>
      <c r="Z339" s="213"/>
      <c r="AA339" s="213"/>
      <c r="AB339" s="213"/>
      <c r="AC339" s="213"/>
      <c r="AD339" s="213"/>
      <c r="AE339" s="213"/>
      <c r="AF339" s="213"/>
      <c r="AG339" s="213" t="s">
        <v>288</v>
      </c>
      <c r="AH339" s="213">
        <v>2</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x14ac:dyDescent="0.25">
      <c r="A340" s="220"/>
      <c r="B340" s="221"/>
      <c r="C340" s="267" t="s">
        <v>337</v>
      </c>
      <c r="D340" s="253"/>
      <c r="E340" s="254"/>
      <c r="F340" s="222"/>
      <c r="G340" s="222"/>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288</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x14ac:dyDescent="0.25">
      <c r="A341" s="220"/>
      <c r="B341" s="221"/>
      <c r="C341" s="275" t="s">
        <v>1031</v>
      </c>
      <c r="D341" s="273"/>
      <c r="E341" s="274"/>
      <c r="F341" s="222"/>
      <c r="G341" s="222"/>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288</v>
      </c>
      <c r="AH341" s="213">
        <v>1</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1" x14ac:dyDescent="0.25">
      <c r="A342" s="220"/>
      <c r="B342" s="221"/>
      <c r="C342" s="266" t="s">
        <v>1531</v>
      </c>
      <c r="D342" s="251"/>
      <c r="E342" s="252">
        <v>30.71</v>
      </c>
      <c r="F342" s="222"/>
      <c r="G342" s="222"/>
      <c r="H342" s="222"/>
      <c r="I342" s="222"/>
      <c r="J342" s="222"/>
      <c r="K342" s="222"/>
      <c r="L342" s="222"/>
      <c r="M342" s="222"/>
      <c r="N342" s="222"/>
      <c r="O342" s="222"/>
      <c r="P342" s="222"/>
      <c r="Q342" s="222"/>
      <c r="R342" s="222"/>
      <c r="S342" s="222"/>
      <c r="T342" s="222"/>
      <c r="U342" s="222"/>
      <c r="V342" s="222"/>
      <c r="W342" s="222"/>
      <c r="X342" s="222"/>
      <c r="Y342" s="213"/>
      <c r="Z342" s="213"/>
      <c r="AA342" s="213"/>
      <c r="AB342" s="213"/>
      <c r="AC342" s="213"/>
      <c r="AD342" s="213"/>
      <c r="AE342" s="213"/>
      <c r="AF342" s="213"/>
      <c r="AG342" s="213" t="s">
        <v>288</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1" x14ac:dyDescent="0.25">
      <c r="A343" s="220"/>
      <c r="B343" s="221"/>
      <c r="C343" s="266" t="s">
        <v>1532</v>
      </c>
      <c r="D343" s="251"/>
      <c r="E343" s="252">
        <v>10.82</v>
      </c>
      <c r="F343" s="222"/>
      <c r="G343" s="222"/>
      <c r="H343" s="222"/>
      <c r="I343" s="222"/>
      <c r="J343" s="222"/>
      <c r="K343" s="222"/>
      <c r="L343" s="222"/>
      <c r="M343" s="222"/>
      <c r="N343" s="222"/>
      <c r="O343" s="222"/>
      <c r="P343" s="222"/>
      <c r="Q343" s="222"/>
      <c r="R343" s="222"/>
      <c r="S343" s="222"/>
      <c r="T343" s="222"/>
      <c r="U343" s="222"/>
      <c r="V343" s="222"/>
      <c r="W343" s="222"/>
      <c r="X343" s="222"/>
      <c r="Y343" s="213"/>
      <c r="Z343" s="213"/>
      <c r="AA343" s="213"/>
      <c r="AB343" s="213"/>
      <c r="AC343" s="213"/>
      <c r="AD343" s="213"/>
      <c r="AE343" s="213"/>
      <c r="AF343" s="213"/>
      <c r="AG343" s="213" t="s">
        <v>288</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x14ac:dyDescent="0.25">
      <c r="A344" s="233">
        <v>48</v>
      </c>
      <c r="B344" s="234" t="s">
        <v>1533</v>
      </c>
      <c r="C344" s="245" t="s">
        <v>1534</v>
      </c>
      <c r="D344" s="235" t="s">
        <v>280</v>
      </c>
      <c r="E344" s="236">
        <v>6.5</v>
      </c>
      <c r="F344" s="237">
        <v>2935</v>
      </c>
      <c r="G344" s="238">
        <f>ROUND(E344*F344,2)</f>
        <v>19077.5</v>
      </c>
      <c r="H344" s="237">
        <v>2432.86</v>
      </c>
      <c r="I344" s="238">
        <f>ROUND(E344*H344,2)</f>
        <v>15813.59</v>
      </c>
      <c r="J344" s="237">
        <v>502.14</v>
      </c>
      <c r="K344" s="238">
        <f>ROUND(E344*J344,2)</f>
        <v>3263.91</v>
      </c>
      <c r="L344" s="238">
        <v>21</v>
      </c>
      <c r="M344" s="238">
        <f>G344*(1+L344/100)</f>
        <v>23083.774999999998</v>
      </c>
      <c r="N344" s="238">
        <v>2.5</v>
      </c>
      <c r="O344" s="238">
        <f>ROUND(E344*N344,2)</f>
        <v>16.25</v>
      </c>
      <c r="P344" s="238">
        <v>0</v>
      </c>
      <c r="Q344" s="238">
        <f>ROUND(E344*P344,2)</f>
        <v>0</v>
      </c>
      <c r="R344" s="238" t="s">
        <v>528</v>
      </c>
      <c r="S344" s="238" t="s">
        <v>237</v>
      </c>
      <c r="T344" s="239" t="s">
        <v>282</v>
      </c>
      <c r="U344" s="222">
        <v>1.1919999999999999</v>
      </c>
      <c r="V344" s="222">
        <f>ROUND(E344*U344,2)</f>
        <v>7.75</v>
      </c>
      <c r="W344" s="222"/>
      <c r="X344" s="222" t="s">
        <v>265</v>
      </c>
      <c r="Y344" s="213"/>
      <c r="Z344" s="213"/>
      <c r="AA344" s="213"/>
      <c r="AB344" s="213"/>
      <c r="AC344" s="213"/>
      <c r="AD344" s="213"/>
      <c r="AE344" s="213"/>
      <c r="AF344" s="213"/>
      <c r="AG344" s="213" t="s">
        <v>283</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x14ac:dyDescent="0.25">
      <c r="A345" s="220"/>
      <c r="B345" s="221"/>
      <c r="C345" s="265" t="s">
        <v>1378</v>
      </c>
      <c r="D345" s="257"/>
      <c r="E345" s="257"/>
      <c r="F345" s="257"/>
      <c r="G345" s="257"/>
      <c r="H345" s="222"/>
      <c r="I345" s="222"/>
      <c r="J345" s="222"/>
      <c r="K345" s="222"/>
      <c r="L345" s="222"/>
      <c r="M345" s="222"/>
      <c r="N345" s="222"/>
      <c r="O345" s="222"/>
      <c r="P345" s="222"/>
      <c r="Q345" s="222"/>
      <c r="R345" s="222"/>
      <c r="S345" s="222"/>
      <c r="T345" s="222"/>
      <c r="U345" s="222"/>
      <c r="V345" s="222"/>
      <c r="W345" s="222"/>
      <c r="X345" s="222"/>
      <c r="Y345" s="213"/>
      <c r="Z345" s="213"/>
      <c r="AA345" s="213"/>
      <c r="AB345" s="213"/>
      <c r="AC345" s="213"/>
      <c r="AD345" s="213"/>
      <c r="AE345" s="213"/>
      <c r="AF345" s="213"/>
      <c r="AG345" s="213" t="s">
        <v>285</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1" x14ac:dyDescent="0.25">
      <c r="A346" s="220"/>
      <c r="B346" s="221"/>
      <c r="C346" s="247" t="s">
        <v>1341</v>
      </c>
      <c r="D346" s="242"/>
      <c r="E346" s="242"/>
      <c r="F346" s="242"/>
      <c r="G346" s="242"/>
      <c r="H346" s="222"/>
      <c r="I346" s="222"/>
      <c r="J346" s="222"/>
      <c r="K346" s="222"/>
      <c r="L346" s="222"/>
      <c r="M346" s="222"/>
      <c r="N346" s="222"/>
      <c r="O346" s="222"/>
      <c r="P346" s="222"/>
      <c r="Q346" s="222"/>
      <c r="R346" s="222"/>
      <c r="S346" s="222"/>
      <c r="T346" s="222"/>
      <c r="U346" s="222"/>
      <c r="V346" s="222"/>
      <c r="W346" s="222"/>
      <c r="X346" s="222"/>
      <c r="Y346" s="213"/>
      <c r="Z346" s="213"/>
      <c r="AA346" s="213"/>
      <c r="AB346" s="213"/>
      <c r="AC346" s="213"/>
      <c r="AD346" s="213"/>
      <c r="AE346" s="213"/>
      <c r="AF346" s="213"/>
      <c r="AG346" s="213" t="s">
        <v>241</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41" t="str">
        <f>C346</f>
        <v>D.1.1a+D.1.1b-01+D.1.1b-02+D.1.1b-03+D.1.1b-04+D.1.1b-05+D.1.1b-06+D.1.1b-07+D.1.1b-08+D.1.1b-09+D.1.1b-10</v>
      </c>
      <c r="BB346" s="213"/>
      <c r="BC346" s="213"/>
      <c r="BD346" s="213"/>
      <c r="BE346" s="213"/>
      <c r="BF346" s="213"/>
      <c r="BG346" s="213"/>
      <c r="BH346" s="213"/>
    </row>
    <row r="347" spans="1:60" outlineLevel="1" x14ac:dyDescent="0.25">
      <c r="A347" s="220"/>
      <c r="B347" s="221"/>
      <c r="C347" s="266" t="s">
        <v>1535</v>
      </c>
      <c r="D347" s="251"/>
      <c r="E347" s="252">
        <v>6.5</v>
      </c>
      <c r="F347" s="222"/>
      <c r="G347" s="222"/>
      <c r="H347" s="222"/>
      <c r="I347" s="222"/>
      <c r="J347" s="222"/>
      <c r="K347" s="222"/>
      <c r="L347" s="222"/>
      <c r="M347" s="222"/>
      <c r="N347" s="222"/>
      <c r="O347" s="222"/>
      <c r="P347" s="222"/>
      <c r="Q347" s="222"/>
      <c r="R347" s="222"/>
      <c r="S347" s="222"/>
      <c r="T347" s="222"/>
      <c r="U347" s="222"/>
      <c r="V347" s="222"/>
      <c r="W347" s="222"/>
      <c r="X347" s="222"/>
      <c r="Y347" s="213"/>
      <c r="Z347" s="213"/>
      <c r="AA347" s="213"/>
      <c r="AB347" s="213"/>
      <c r="AC347" s="213"/>
      <c r="AD347" s="213"/>
      <c r="AE347" s="213"/>
      <c r="AF347" s="213"/>
      <c r="AG347" s="213" t="s">
        <v>288</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x14ac:dyDescent="0.25">
      <c r="A348" s="227" t="s">
        <v>232</v>
      </c>
      <c r="B348" s="228" t="s">
        <v>161</v>
      </c>
      <c r="C348" s="244" t="s">
        <v>162</v>
      </c>
      <c r="D348" s="229"/>
      <c r="E348" s="230"/>
      <c r="F348" s="231"/>
      <c r="G348" s="231">
        <f>SUMIF(AG349:AG442,"&lt;&gt;NOR",G349:G442)</f>
        <v>714390.26</v>
      </c>
      <c r="H348" s="231"/>
      <c r="I348" s="231">
        <f>SUM(I349:I442)</f>
        <v>421442.67</v>
      </c>
      <c r="J348" s="231"/>
      <c r="K348" s="231">
        <f>SUM(K349:K442)</f>
        <v>292947.59999999998</v>
      </c>
      <c r="L348" s="231"/>
      <c r="M348" s="231">
        <f>SUM(M349:M442)</f>
        <v>864412.21459999995</v>
      </c>
      <c r="N348" s="231"/>
      <c r="O348" s="231">
        <f>SUM(O349:O442)</f>
        <v>52.959999999999994</v>
      </c>
      <c r="P348" s="231"/>
      <c r="Q348" s="231">
        <f>SUM(Q349:Q442)</f>
        <v>0</v>
      </c>
      <c r="R348" s="231"/>
      <c r="S348" s="231"/>
      <c r="T348" s="232"/>
      <c r="U348" s="226"/>
      <c r="V348" s="226">
        <f>SUM(V349:V442)</f>
        <v>458.56</v>
      </c>
      <c r="W348" s="226"/>
      <c r="X348" s="226"/>
      <c r="AG348" t="s">
        <v>233</v>
      </c>
    </row>
    <row r="349" spans="1:60" outlineLevel="1" x14ac:dyDescent="0.25">
      <c r="A349" s="233">
        <v>49</v>
      </c>
      <c r="B349" s="234" t="s">
        <v>1536</v>
      </c>
      <c r="C349" s="245" t="s">
        <v>1537</v>
      </c>
      <c r="D349" s="235" t="s">
        <v>438</v>
      </c>
      <c r="E349" s="236">
        <v>38</v>
      </c>
      <c r="F349" s="237">
        <v>71.3</v>
      </c>
      <c r="G349" s="238">
        <f>ROUND(E349*F349,2)</f>
        <v>2709.4</v>
      </c>
      <c r="H349" s="237">
        <v>0.34</v>
      </c>
      <c r="I349" s="238">
        <f>ROUND(E349*H349,2)</f>
        <v>12.92</v>
      </c>
      <c r="J349" s="237">
        <v>70.959999999999994</v>
      </c>
      <c r="K349" s="238">
        <f>ROUND(E349*J349,2)</f>
        <v>2696.48</v>
      </c>
      <c r="L349" s="238">
        <v>21</v>
      </c>
      <c r="M349" s="238">
        <f>G349*(1+L349/100)</f>
        <v>3278.3739999999998</v>
      </c>
      <c r="N349" s="238">
        <v>1.0000000000000001E-5</v>
      </c>
      <c r="O349" s="238">
        <f>ROUND(E349*N349,2)</f>
        <v>0</v>
      </c>
      <c r="P349" s="238">
        <v>0</v>
      </c>
      <c r="Q349" s="238">
        <f>ROUND(E349*P349,2)</f>
        <v>0</v>
      </c>
      <c r="R349" s="238" t="s">
        <v>528</v>
      </c>
      <c r="S349" s="238" t="s">
        <v>237</v>
      </c>
      <c r="T349" s="239" t="s">
        <v>282</v>
      </c>
      <c r="U349" s="222">
        <v>0.14499999999999999</v>
      </c>
      <c r="V349" s="222">
        <f>ROUND(E349*U349,2)</f>
        <v>5.51</v>
      </c>
      <c r="W349" s="222"/>
      <c r="X349" s="222" t="s">
        <v>265</v>
      </c>
      <c r="Y349" s="213"/>
      <c r="Z349" s="213"/>
      <c r="AA349" s="213"/>
      <c r="AB349" s="213"/>
      <c r="AC349" s="213"/>
      <c r="AD349" s="213"/>
      <c r="AE349" s="213"/>
      <c r="AF349" s="213"/>
      <c r="AG349" s="213" t="s">
        <v>283</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x14ac:dyDescent="0.25">
      <c r="A350" s="220"/>
      <c r="B350" s="221"/>
      <c r="C350" s="265" t="s">
        <v>1538</v>
      </c>
      <c r="D350" s="257"/>
      <c r="E350" s="257"/>
      <c r="F350" s="257"/>
      <c r="G350" s="257"/>
      <c r="H350" s="222"/>
      <c r="I350" s="222"/>
      <c r="J350" s="222"/>
      <c r="K350" s="222"/>
      <c r="L350" s="222"/>
      <c r="M350" s="222"/>
      <c r="N350" s="222"/>
      <c r="O350" s="222"/>
      <c r="P350" s="222"/>
      <c r="Q350" s="222"/>
      <c r="R350" s="222"/>
      <c r="S350" s="222"/>
      <c r="T350" s="222"/>
      <c r="U350" s="222"/>
      <c r="V350" s="222"/>
      <c r="W350" s="222"/>
      <c r="X350" s="222"/>
      <c r="Y350" s="213"/>
      <c r="Z350" s="213"/>
      <c r="AA350" s="213"/>
      <c r="AB350" s="213"/>
      <c r="AC350" s="213"/>
      <c r="AD350" s="213"/>
      <c r="AE350" s="213"/>
      <c r="AF350" s="213"/>
      <c r="AG350" s="213" t="s">
        <v>285</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x14ac:dyDescent="0.25">
      <c r="A351" s="220"/>
      <c r="B351" s="221"/>
      <c r="C351" s="247" t="s">
        <v>1341</v>
      </c>
      <c r="D351" s="242"/>
      <c r="E351" s="242"/>
      <c r="F351" s="242"/>
      <c r="G351" s="242"/>
      <c r="H351" s="222"/>
      <c r="I351" s="222"/>
      <c r="J351" s="222"/>
      <c r="K351" s="222"/>
      <c r="L351" s="222"/>
      <c r="M351" s="222"/>
      <c r="N351" s="222"/>
      <c r="O351" s="222"/>
      <c r="P351" s="222"/>
      <c r="Q351" s="222"/>
      <c r="R351" s="222"/>
      <c r="S351" s="222"/>
      <c r="T351" s="222"/>
      <c r="U351" s="222"/>
      <c r="V351" s="222"/>
      <c r="W351" s="222"/>
      <c r="X351" s="222"/>
      <c r="Y351" s="213"/>
      <c r="Z351" s="213"/>
      <c r="AA351" s="213"/>
      <c r="AB351" s="213"/>
      <c r="AC351" s="213"/>
      <c r="AD351" s="213"/>
      <c r="AE351" s="213"/>
      <c r="AF351" s="213"/>
      <c r="AG351" s="213" t="s">
        <v>241</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41" t="str">
        <f>C351</f>
        <v>D.1.1a+D.1.1b-01+D.1.1b-02+D.1.1b-03+D.1.1b-04+D.1.1b-05+D.1.1b-06+D.1.1b-07+D.1.1b-08+D.1.1b-09+D.1.1b-10</v>
      </c>
      <c r="BB351" s="213"/>
      <c r="BC351" s="213"/>
      <c r="BD351" s="213"/>
      <c r="BE351" s="213"/>
      <c r="BF351" s="213"/>
      <c r="BG351" s="213"/>
      <c r="BH351" s="213"/>
    </row>
    <row r="352" spans="1:60" outlineLevel="1" x14ac:dyDescent="0.25">
      <c r="A352" s="220"/>
      <c r="B352" s="221"/>
      <c r="C352" s="247" t="s">
        <v>1539</v>
      </c>
      <c r="D352" s="242"/>
      <c r="E352" s="242"/>
      <c r="F352" s="242"/>
      <c r="G352" s="242"/>
      <c r="H352" s="222"/>
      <c r="I352" s="222"/>
      <c r="J352" s="222"/>
      <c r="K352" s="222"/>
      <c r="L352" s="222"/>
      <c r="M352" s="222"/>
      <c r="N352" s="222"/>
      <c r="O352" s="222"/>
      <c r="P352" s="222"/>
      <c r="Q352" s="222"/>
      <c r="R352" s="222"/>
      <c r="S352" s="222"/>
      <c r="T352" s="222"/>
      <c r="U352" s="222"/>
      <c r="V352" s="222"/>
      <c r="W352" s="222"/>
      <c r="X352" s="222"/>
      <c r="Y352" s="213"/>
      <c r="Z352" s="213"/>
      <c r="AA352" s="213"/>
      <c r="AB352" s="213"/>
      <c r="AC352" s="213"/>
      <c r="AD352" s="213"/>
      <c r="AE352" s="213"/>
      <c r="AF352" s="213"/>
      <c r="AG352" s="213" t="s">
        <v>241</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x14ac:dyDescent="0.25">
      <c r="A353" s="220"/>
      <c r="B353" s="221"/>
      <c r="C353" s="266" t="s">
        <v>1517</v>
      </c>
      <c r="D353" s="251"/>
      <c r="E353" s="252">
        <v>38</v>
      </c>
      <c r="F353" s="222"/>
      <c r="G353" s="222"/>
      <c r="H353" s="222"/>
      <c r="I353" s="222"/>
      <c r="J353" s="222"/>
      <c r="K353" s="222"/>
      <c r="L353" s="222"/>
      <c r="M353" s="222"/>
      <c r="N353" s="222"/>
      <c r="O353" s="222"/>
      <c r="P353" s="222"/>
      <c r="Q353" s="222"/>
      <c r="R353" s="222"/>
      <c r="S353" s="222"/>
      <c r="T353" s="222"/>
      <c r="U353" s="222"/>
      <c r="V353" s="222"/>
      <c r="W353" s="222"/>
      <c r="X353" s="222"/>
      <c r="Y353" s="213"/>
      <c r="Z353" s="213"/>
      <c r="AA353" s="213"/>
      <c r="AB353" s="213"/>
      <c r="AC353" s="213"/>
      <c r="AD353" s="213"/>
      <c r="AE353" s="213"/>
      <c r="AF353" s="213"/>
      <c r="AG353" s="213" t="s">
        <v>288</v>
      </c>
      <c r="AH353" s="213">
        <v>0</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x14ac:dyDescent="0.25">
      <c r="A354" s="233">
        <v>50</v>
      </c>
      <c r="B354" s="234" t="s">
        <v>1540</v>
      </c>
      <c r="C354" s="245" t="s">
        <v>1541</v>
      </c>
      <c r="D354" s="235" t="s">
        <v>438</v>
      </c>
      <c r="E354" s="236">
        <v>275.10000000000002</v>
      </c>
      <c r="F354" s="237">
        <v>45.8</v>
      </c>
      <c r="G354" s="238">
        <f>ROUND(E354*F354,2)</f>
        <v>12599.58</v>
      </c>
      <c r="H354" s="237">
        <v>0.25</v>
      </c>
      <c r="I354" s="238">
        <f>ROUND(E354*H354,2)</f>
        <v>68.78</v>
      </c>
      <c r="J354" s="237">
        <v>45.55</v>
      </c>
      <c r="K354" s="238">
        <f>ROUND(E354*J354,2)</f>
        <v>12530.81</v>
      </c>
      <c r="L354" s="238">
        <v>21</v>
      </c>
      <c r="M354" s="238">
        <f>G354*(1+L354/100)</f>
        <v>15245.4918</v>
      </c>
      <c r="N354" s="238">
        <v>1.0000000000000001E-5</v>
      </c>
      <c r="O354" s="238">
        <f>ROUND(E354*N354,2)</f>
        <v>0</v>
      </c>
      <c r="P354" s="238">
        <v>0</v>
      </c>
      <c r="Q354" s="238">
        <f>ROUND(E354*P354,2)</f>
        <v>0</v>
      </c>
      <c r="R354" s="238" t="s">
        <v>528</v>
      </c>
      <c r="S354" s="238" t="s">
        <v>237</v>
      </c>
      <c r="T354" s="239" t="s">
        <v>282</v>
      </c>
      <c r="U354" s="222">
        <v>9.7000000000000003E-2</v>
      </c>
      <c r="V354" s="222">
        <f>ROUND(E354*U354,2)</f>
        <v>26.68</v>
      </c>
      <c r="W354" s="222"/>
      <c r="X354" s="222" t="s">
        <v>265</v>
      </c>
      <c r="Y354" s="213"/>
      <c r="Z354" s="213"/>
      <c r="AA354" s="213"/>
      <c r="AB354" s="213"/>
      <c r="AC354" s="213"/>
      <c r="AD354" s="213"/>
      <c r="AE354" s="213"/>
      <c r="AF354" s="213"/>
      <c r="AG354" s="213" t="s">
        <v>283</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x14ac:dyDescent="0.25">
      <c r="A355" s="220"/>
      <c r="B355" s="221"/>
      <c r="C355" s="265" t="s">
        <v>1538</v>
      </c>
      <c r="D355" s="257"/>
      <c r="E355" s="257"/>
      <c r="F355" s="257"/>
      <c r="G355" s="257"/>
      <c r="H355" s="222"/>
      <c r="I355" s="222"/>
      <c r="J355" s="222"/>
      <c r="K355" s="222"/>
      <c r="L355" s="222"/>
      <c r="M355" s="222"/>
      <c r="N355" s="222"/>
      <c r="O355" s="222"/>
      <c r="P355" s="222"/>
      <c r="Q355" s="222"/>
      <c r="R355" s="222"/>
      <c r="S355" s="222"/>
      <c r="T355" s="222"/>
      <c r="U355" s="222"/>
      <c r="V355" s="222"/>
      <c r="W355" s="222"/>
      <c r="X355" s="222"/>
      <c r="Y355" s="213"/>
      <c r="Z355" s="213"/>
      <c r="AA355" s="213"/>
      <c r="AB355" s="213"/>
      <c r="AC355" s="213"/>
      <c r="AD355" s="213"/>
      <c r="AE355" s="213"/>
      <c r="AF355" s="213"/>
      <c r="AG355" s="213" t="s">
        <v>285</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x14ac:dyDescent="0.25">
      <c r="A356" s="220"/>
      <c r="B356" s="221"/>
      <c r="C356" s="247" t="s">
        <v>1341</v>
      </c>
      <c r="D356" s="242"/>
      <c r="E356" s="242"/>
      <c r="F356" s="242"/>
      <c r="G356" s="242"/>
      <c r="H356" s="222"/>
      <c r="I356" s="222"/>
      <c r="J356" s="222"/>
      <c r="K356" s="222"/>
      <c r="L356" s="222"/>
      <c r="M356" s="222"/>
      <c r="N356" s="222"/>
      <c r="O356" s="222"/>
      <c r="P356" s="222"/>
      <c r="Q356" s="222"/>
      <c r="R356" s="222"/>
      <c r="S356" s="222"/>
      <c r="T356" s="222"/>
      <c r="U356" s="222"/>
      <c r="V356" s="222"/>
      <c r="W356" s="222"/>
      <c r="X356" s="222"/>
      <c r="Y356" s="213"/>
      <c r="Z356" s="213"/>
      <c r="AA356" s="213"/>
      <c r="AB356" s="213"/>
      <c r="AC356" s="213"/>
      <c r="AD356" s="213"/>
      <c r="AE356" s="213"/>
      <c r="AF356" s="213"/>
      <c r="AG356" s="213" t="s">
        <v>241</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41" t="str">
        <f>C356</f>
        <v>D.1.1a+D.1.1b-01+D.1.1b-02+D.1.1b-03+D.1.1b-04+D.1.1b-05+D.1.1b-06+D.1.1b-07+D.1.1b-08+D.1.1b-09+D.1.1b-10</v>
      </c>
      <c r="BB356" s="213"/>
      <c r="BC356" s="213"/>
      <c r="BD356" s="213"/>
      <c r="BE356" s="213"/>
      <c r="BF356" s="213"/>
      <c r="BG356" s="213"/>
      <c r="BH356" s="213"/>
    </row>
    <row r="357" spans="1:60" outlineLevel="1" x14ac:dyDescent="0.25">
      <c r="A357" s="220"/>
      <c r="B357" s="221"/>
      <c r="C357" s="247" t="s">
        <v>1539</v>
      </c>
      <c r="D357" s="242"/>
      <c r="E357" s="242"/>
      <c r="F357" s="242"/>
      <c r="G357" s="242"/>
      <c r="H357" s="222"/>
      <c r="I357" s="222"/>
      <c r="J357" s="222"/>
      <c r="K357" s="222"/>
      <c r="L357" s="222"/>
      <c r="M357" s="222"/>
      <c r="N357" s="222"/>
      <c r="O357" s="222"/>
      <c r="P357" s="222"/>
      <c r="Q357" s="222"/>
      <c r="R357" s="222"/>
      <c r="S357" s="222"/>
      <c r="T357" s="222"/>
      <c r="U357" s="222"/>
      <c r="V357" s="222"/>
      <c r="W357" s="222"/>
      <c r="X357" s="222"/>
      <c r="Y357" s="213"/>
      <c r="Z357" s="213"/>
      <c r="AA357" s="213"/>
      <c r="AB357" s="213"/>
      <c r="AC357" s="213"/>
      <c r="AD357" s="213"/>
      <c r="AE357" s="213"/>
      <c r="AF357" s="213"/>
      <c r="AG357" s="213" t="s">
        <v>241</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x14ac:dyDescent="0.25">
      <c r="A358" s="220"/>
      <c r="B358" s="221"/>
      <c r="C358" s="266" t="s">
        <v>1518</v>
      </c>
      <c r="D358" s="251"/>
      <c r="E358" s="252">
        <v>89.8</v>
      </c>
      <c r="F358" s="222"/>
      <c r="G358" s="222"/>
      <c r="H358" s="222"/>
      <c r="I358" s="222"/>
      <c r="J358" s="222"/>
      <c r="K358" s="222"/>
      <c r="L358" s="222"/>
      <c r="M358" s="222"/>
      <c r="N358" s="222"/>
      <c r="O358" s="222"/>
      <c r="P358" s="222"/>
      <c r="Q358" s="222"/>
      <c r="R358" s="222"/>
      <c r="S358" s="222"/>
      <c r="T358" s="222"/>
      <c r="U358" s="222"/>
      <c r="V358" s="222"/>
      <c r="W358" s="222"/>
      <c r="X358" s="222"/>
      <c r="Y358" s="213"/>
      <c r="Z358" s="213"/>
      <c r="AA358" s="213"/>
      <c r="AB358" s="213"/>
      <c r="AC358" s="213"/>
      <c r="AD358" s="213"/>
      <c r="AE358" s="213"/>
      <c r="AF358" s="213"/>
      <c r="AG358" s="213" t="s">
        <v>288</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1" x14ac:dyDescent="0.25">
      <c r="A359" s="220"/>
      <c r="B359" s="221"/>
      <c r="C359" s="266" t="s">
        <v>1519</v>
      </c>
      <c r="D359" s="251"/>
      <c r="E359" s="252">
        <v>185.3</v>
      </c>
      <c r="F359" s="222"/>
      <c r="G359" s="222"/>
      <c r="H359" s="222"/>
      <c r="I359" s="222"/>
      <c r="J359" s="222"/>
      <c r="K359" s="222"/>
      <c r="L359" s="222"/>
      <c r="M359" s="222"/>
      <c r="N359" s="222"/>
      <c r="O359" s="222"/>
      <c r="P359" s="222"/>
      <c r="Q359" s="222"/>
      <c r="R359" s="222"/>
      <c r="S359" s="222"/>
      <c r="T359" s="222"/>
      <c r="U359" s="222"/>
      <c r="V359" s="222"/>
      <c r="W359" s="222"/>
      <c r="X359" s="222"/>
      <c r="Y359" s="213"/>
      <c r="Z359" s="213"/>
      <c r="AA359" s="213"/>
      <c r="AB359" s="213"/>
      <c r="AC359" s="213"/>
      <c r="AD359" s="213"/>
      <c r="AE359" s="213"/>
      <c r="AF359" s="213"/>
      <c r="AG359" s="213" t="s">
        <v>288</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1" x14ac:dyDescent="0.25">
      <c r="A360" s="233">
        <v>51</v>
      </c>
      <c r="B360" s="234" t="s">
        <v>1542</v>
      </c>
      <c r="C360" s="245" t="s">
        <v>1543</v>
      </c>
      <c r="D360" s="235" t="s">
        <v>438</v>
      </c>
      <c r="E360" s="236">
        <v>108.8</v>
      </c>
      <c r="F360" s="237">
        <v>29.1</v>
      </c>
      <c r="G360" s="238">
        <f>ROUND(E360*F360,2)</f>
        <v>3166.08</v>
      </c>
      <c r="H360" s="237">
        <v>0.12</v>
      </c>
      <c r="I360" s="238">
        <f>ROUND(E360*H360,2)</f>
        <v>13.06</v>
      </c>
      <c r="J360" s="237">
        <v>28.98</v>
      </c>
      <c r="K360" s="238">
        <f>ROUND(E360*J360,2)</f>
        <v>3153.02</v>
      </c>
      <c r="L360" s="238">
        <v>21</v>
      </c>
      <c r="M360" s="238">
        <f>G360*(1+L360/100)</f>
        <v>3830.9567999999999</v>
      </c>
      <c r="N360" s="238">
        <v>0</v>
      </c>
      <c r="O360" s="238">
        <f>ROUND(E360*N360,2)</f>
        <v>0</v>
      </c>
      <c r="P360" s="238">
        <v>0</v>
      </c>
      <c r="Q360" s="238">
        <f>ROUND(E360*P360,2)</f>
        <v>0</v>
      </c>
      <c r="R360" s="238" t="s">
        <v>528</v>
      </c>
      <c r="S360" s="238" t="s">
        <v>237</v>
      </c>
      <c r="T360" s="239" t="s">
        <v>282</v>
      </c>
      <c r="U360" s="222">
        <v>6.6000000000000003E-2</v>
      </c>
      <c r="V360" s="222">
        <f>ROUND(E360*U360,2)</f>
        <v>7.18</v>
      </c>
      <c r="W360" s="222"/>
      <c r="X360" s="222" t="s">
        <v>265</v>
      </c>
      <c r="Y360" s="213"/>
      <c r="Z360" s="213"/>
      <c r="AA360" s="213"/>
      <c r="AB360" s="213"/>
      <c r="AC360" s="213"/>
      <c r="AD360" s="213"/>
      <c r="AE360" s="213"/>
      <c r="AF360" s="213"/>
      <c r="AG360" s="213" t="s">
        <v>283</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1" x14ac:dyDescent="0.25">
      <c r="A361" s="220"/>
      <c r="B361" s="221"/>
      <c r="C361" s="265" t="s">
        <v>1529</v>
      </c>
      <c r="D361" s="257"/>
      <c r="E361" s="257"/>
      <c r="F361" s="257"/>
      <c r="G361" s="257"/>
      <c r="H361" s="222"/>
      <c r="I361" s="222"/>
      <c r="J361" s="222"/>
      <c r="K361" s="222"/>
      <c r="L361" s="222"/>
      <c r="M361" s="222"/>
      <c r="N361" s="222"/>
      <c r="O361" s="222"/>
      <c r="P361" s="222"/>
      <c r="Q361" s="222"/>
      <c r="R361" s="222"/>
      <c r="S361" s="222"/>
      <c r="T361" s="222"/>
      <c r="U361" s="222"/>
      <c r="V361" s="222"/>
      <c r="W361" s="222"/>
      <c r="X361" s="222"/>
      <c r="Y361" s="213"/>
      <c r="Z361" s="213"/>
      <c r="AA361" s="213"/>
      <c r="AB361" s="213"/>
      <c r="AC361" s="213"/>
      <c r="AD361" s="213"/>
      <c r="AE361" s="213"/>
      <c r="AF361" s="213"/>
      <c r="AG361" s="213" t="s">
        <v>285</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x14ac:dyDescent="0.25">
      <c r="A362" s="220"/>
      <c r="B362" s="221"/>
      <c r="C362" s="247" t="s">
        <v>1341</v>
      </c>
      <c r="D362" s="242"/>
      <c r="E362" s="242"/>
      <c r="F362" s="242"/>
      <c r="G362" s="242"/>
      <c r="H362" s="222"/>
      <c r="I362" s="222"/>
      <c r="J362" s="222"/>
      <c r="K362" s="222"/>
      <c r="L362" s="222"/>
      <c r="M362" s="222"/>
      <c r="N362" s="222"/>
      <c r="O362" s="222"/>
      <c r="P362" s="222"/>
      <c r="Q362" s="222"/>
      <c r="R362" s="222"/>
      <c r="S362" s="222"/>
      <c r="T362" s="222"/>
      <c r="U362" s="222"/>
      <c r="V362" s="222"/>
      <c r="W362" s="222"/>
      <c r="X362" s="222"/>
      <c r="Y362" s="213"/>
      <c r="Z362" s="213"/>
      <c r="AA362" s="213"/>
      <c r="AB362" s="213"/>
      <c r="AC362" s="213"/>
      <c r="AD362" s="213"/>
      <c r="AE362" s="213"/>
      <c r="AF362" s="213"/>
      <c r="AG362" s="213" t="s">
        <v>241</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41" t="str">
        <f>C362</f>
        <v>D.1.1a+D.1.1b-01+D.1.1b-02+D.1.1b-03+D.1.1b-04+D.1.1b-05+D.1.1b-06+D.1.1b-07+D.1.1b-08+D.1.1b-09+D.1.1b-10</v>
      </c>
      <c r="BB362" s="213"/>
      <c r="BC362" s="213"/>
      <c r="BD362" s="213"/>
      <c r="BE362" s="213"/>
      <c r="BF362" s="213"/>
      <c r="BG362" s="213"/>
      <c r="BH362" s="213"/>
    </row>
    <row r="363" spans="1:60" outlineLevel="1" x14ac:dyDescent="0.25">
      <c r="A363" s="220"/>
      <c r="B363" s="221"/>
      <c r="C363" s="266" t="s">
        <v>1544</v>
      </c>
      <c r="D363" s="251"/>
      <c r="E363" s="252">
        <v>108.8</v>
      </c>
      <c r="F363" s="222"/>
      <c r="G363" s="222"/>
      <c r="H363" s="222"/>
      <c r="I363" s="222"/>
      <c r="J363" s="222"/>
      <c r="K363" s="222"/>
      <c r="L363" s="222"/>
      <c r="M363" s="222"/>
      <c r="N363" s="222"/>
      <c r="O363" s="222"/>
      <c r="P363" s="222"/>
      <c r="Q363" s="222"/>
      <c r="R363" s="222"/>
      <c r="S363" s="222"/>
      <c r="T363" s="222"/>
      <c r="U363" s="222"/>
      <c r="V363" s="222"/>
      <c r="W363" s="222"/>
      <c r="X363" s="222"/>
      <c r="Y363" s="213"/>
      <c r="Z363" s="213"/>
      <c r="AA363" s="213"/>
      <c r="AB363" s="213"/>
      <c r="AC363" s="213"/>
      <c r="AD363" s="213"/>
      <c r="AE363" s="213"/>
      <c r="AF363" s="213"/>
      <c r="AG363" s="213" t="s">
        <v>288</v>
      </c>
      <c r="AH363" s="213">
        <v>0</v>
      </c>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ht="20.399999999999999" outlineLevel="1" x14ac:dyDescent="0.25">
      <c r="A364" s="233">
        <v>52</v>
      </c>
      <c r="B364" s="234" t="s">
        <v>1545</v>
      </c>
      <c r="C364" s="245" t="s">
        <v>1546</v>
      </c>
      <c r="D364" s="235" t="s">
        <v>375</v>
      </c>
      <c r="E364" s="236">
        <v>2</v>
      </c>
      <c r="F364" s="237">
        <v>187</v>
      </c>
      <c r="G364" s="238">
        <f>ROUND(E364*F364,2)</f>
        <v>374</v>
      </c>
      <c r="H364" s="237">
        <v>1.41</v>
      </c>
      <c r="I364" s="238">
        <f>ROUND(E364*H364,2)</f>
        <v>2.82</v>
      </c>
      <c r="J364" s="237">
        <v>185.59</v>
      </c>
      <c r="K364" s="238">
        <f>ROUND(E364*J364,2)</f>
        <v>371.18</v>
      </c>
      <c r="L364" s="238">
        <v>21</v>
      </c>
      <c r="M364" s="238">
        <f>G364*(1+L364/100)</f>
        <v>452.53999999999996</v>
      </c>
      <c r="N364" s="238">
        <v>5.0000000000000002E-5</v>
      </c>
      <c r="O364" s="238">
        <f>ROUND(E364*N364,2)</f>
        <v>0</v>
      </c>
      <c r="P364" s="238">
        <v>0</v>
      </c>
      <c r="Q364" s="238">
        <f>ROUND(E364*P364,2)</f>
        <v>0</v>
      </c>
      <c r="R364" s="238" t="s">
        <v>528</v>
      </c>
      <c r="S364" s="238" t="s">
        <v>237</v>
      </c>
      <c r="T364" s="239" t="s">
        <v>282</v>
      </c>
      <c r="U364" s="222">
        <v>0.42</v>
      </c>
      <c r="V364" s="222">
        <f>ROUND(E364*U364,2)</f>
        <v>0.84</v>
      </c>
      <c r="W364" s="222"/>
      <c r="X364" s="222" t="s">
        <v>265</v>
      </c>
      <c r="Y364" s="213"/>
      <c r="Z364" s="213"/>
      <c r="AA364" s="213"/>
      <c r="AB364" s="213"/>
      <c r="AC364" s="213"/>
      <c r="AD364" s="213"/>
      <c r="AE364" s="213"/>
      <c r="AF364" s="213"/>
      <c r="AG364" s="213" t="s">
        <v>283</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1" x14ac:dyDescent="0.25">
      <c r="A365" s="220"/>
      <c r="B365" s="221"/>
      <c r="C365" s="265" t="s">
        <v>1529</v>
      </c>
      <c r="D365" s="257"/>
      <c r="E365" s="257"/>
      <c r="F365" s="257"/>
      <c r="G365" s="257"/>
      <c r="H365" s="222"/>
      <c r="I365" s="222"/>
      <c r="J365" s="222"/>
      <c r="K365" s="222"/>
      <c r="L365" s="222"/>
      <c r="M365" s="222"/>
      <c r="N365" s="222"/>
      <c r="O365" s="222"/>
      <c r="P365" s="222"/>
      <c r="Q365" s="222"/>
      <c r="R365" s="222"/>
      <c r="S365" s="222"/>
      <c r="T365" s="222"/>
      <c r="U365" s="222"/>
      <c r="V365" s="222"/>
      <c r="W365" s="222"/>
      <c r="X365" s="222"/>
      <c r="Y365" s="213"/>
      <c r="Z365" s="213"/>
      <c r="AA365" s="213"/>
      <c r="AB365" s="213"/>
      <c r="AC365" s="213"/>
      <c r="AD365" s="213"/>
      <c r="AE365" s="213"/>
      <c r="AF365" s="213"/>
      <c r="AG365" s="213" t="s">
        <v>285</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5">
      <c r="A366" s="220"/>
      <c r="B366" s="221"/>
      <c r="C366" s="247" t="s">
        <v>1341</v>
      </c>
      <c r="D366" s="242"/>
      <c r="E366" s="242"/>
      <c r="F366" s="242"/>
      <c r="G366" s="242"/>
      <c r="H366" s="222"/>
      <c r="I366" s="222"/>
      <c r="J366" s="222"/>
      <c r="K366" s="222"/>
      <c r="L366" s="222"/>
      <c r="M366" s="222"/>
      <c r="N366" s="222"/>
      <c r="O366" s="222"/>
      <c r="P366" s="222"/>
      <c r="Q366" s="222"/>
      <c r="R366" s="222"/>
      <c r="S366" s="222"/>
      <c r="T366" s="222"/>
      <c r="U366" s="222"/>
      <c r="V366" s="222"/>
      <c r="W366" s="222"/>
      <c r="X366" s="222"/>
      <c r="Y366" s="213"/>
      <c r="Z366" s="213"/>
      <c r="AA366" s="213"/>
      <c r="AB366" s="213"/>
      <c r="AC366" s="213"/>
      <c r="AD366" s="213"/>
      <c r="AE366" s="213"/>
      <c r="AF366" s="213"/>
      <c r="AG366" s="213" t="s">
        <v>241</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41" t="str">
        <f>C366</f>
        <v>D.1.1a+D.1.1b-01+D.1.1b-02+D.1.1b-03+D.1.1b-04+D.1.1b-05+D.1.1b-06+D.1.1b-07+D.1.1b-08+D.1.1b-09+D.1.1b-10</v>
      </c>
      <c r="BB366" s="213"/>
      <c r="BC366" s="213"/>
      <c r="BD366" s="213"/>
      <c r="BE366" s="213"/>
      <c r="BF366" s="213"/>
      <c r="BG366" s="213"/>
      <c r="BH366" s="213"/>
    </row>
    <row r="367" spans="1:60" outlineLevel="1" x14ac:dyDescent="0.25">
      <c r="A367" s="220"/>
      <c r="B367" s="221"/>
      <c r="C367" s="266" t="s">
        <v>1547</v>
      </c>
      <c r="D367" s="251"/>
      <c r="E367" s="252">
        <v>2</v>
      </c>
      <c r="F367" s="222"/>
      <c r="G367" s="222"/>
      <c r="H367" s="222"/>
      <c r="I367" s="222"/>
      <c r="J367" s="222"/>
      <c r="K367" s="222"/>
      <c r="L367" s="222"/>
      <c r="M367" s="222"/>
      <c r="N367" s="222"/>
      <c r="O367" s="222"/>
      <c r="P367" s="222"/>
      <c r="Q367" s="222"/>
      <c r="R367" s="222"/>
      <c r="S367" s="222"/>
      <c r="T367" s="222"/>
      <c r="U367" s="222"/>
      <c r="V367" s="222"/>
      <c r="W367" s="222"/>
      <c r="X367" s="222"/>
      <c r="Y367" s="213"/>
      <c r="Z367" s="213"/>
      <c r="AA367" s="213"/>
      <c r="AB367" s="213"/>
      <c r="AC367" s="213"/>
      <c r="AD367" s="213"/>
      <c r="AE367" s="213"/>
      <c r="AF367" s="213"/>
      <c r="AG367" s="213" t="s">
        <v>288</v>
      </c>
      <c r="AH367" s="213">
        <v>0</v>
      </c>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ht="30.6" outlineLevel="1" x14ac:dyDescent="0.25">
      <c r="A368" s="233">
        <v>53</v>
      </c>
      <c r="B368" s="234" t="s">
        <v>1380</v>
      </c>
      <c r="C368" s="245" t="s">
        <v>1381</v>
      </c>
      <c r="D368" s="235" t="s">
        <v>1382</v>
      </c>
      <c r="E368" s="236">
        <v>13</v>
      </c>
      <c r="F368" s="237">
        <v>3795</v>
      </c>
      <c r="G368" s="238">
        <f>ROUND(E368*F368,2)</f>
        <v>49335</v>
      </c>
      <c r="H368" s="237">
        <v>320.45</v>
      </c>
      <c r="I368" s="238">
        <f>ROUND(E368*H368,2)</f>
        <v>4165.8500000000004</v>
      </c>
      <c r="J368" s="237">
        <v>3474.55</v>
      </c>
      <c r="K368" s="238">
        <f>ROUND(E368*J368,2)</f>
        <v>45169.15</v>
      </c>
      <c r="L368" s="238">
        <v>21</v>
      </c>
      <c r="M368" s="238">
        <f>G368*(1+L368/100)</f>
        <v>59695.35</v>
      </c>
      <c r="N368" s="238">
        <v>1.2999999999999999E-4</v>
      </c>
      <c r="O368" s="238">
        <f>ROUND(E368*N368,2)</f>
        <v>0</v>
      </c>
      <c r="P368" s="238">
        <v>0</v>
      </c>
      <c r="Q368" s="238">
        <f>ROUND(E368*P368,2)</f>
        <v>0</v>
      </c>
      <c r="R368" s="238" t="s">
        <v>528</v>
      </c>
      <c r="S368" s="238" t="s">
        <v>237</v>
      </c>
      <c r="T368" s="239" t="s">
        <v>282</v>
      </c>
      <c r="U368" s="222">
        <v>7.5</v>
      </c>
      <c r="V368" s="222">
        <f>ROUND(E368*U368,2)</f>
        <v>97.5</v>
      </c>
      <c r="W368" s="222"/>
      <c r="X368" s="222" t="s">
        <v>265</v>
      </c>
      <c r="Y368" s="213"/>
      <c r="Z368" s="213"/>
      <c r="AA368" s="213"/>
      <c r="AB368" s="213"/>
      <c r="AC368" s="213"/>
      <c r="AD368" s="213"/>
      <c r="AE368" s="213"/>
      <c r="AF368" s="213"/>
      <c r="AG368" s="213" t="s">
        <v>283</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x14ac:dyDescent="0.25">
      <c r="A369" s="220"/>
      <c r="B369" s="221"/>
      <c r="C369" s="265" t="s">
        <v>1383</v>
      </c>
      <c r="D369" s="257"/>
      <c r="E369" s="257"/>
      <c r="F369" s="257"/>
      <c r="G369" s="257"/>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285</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x14ac:dyDescent="0.25">
      <c r="A370" s="220"/>
      <c r="B370" s="221"/>
      <c r="C370" s="247" t="s">
        <v>1341</v>
      </c>
      <c r="D370" s="242"/>
      <c r="E370" s="242"/>
      <c r="F370" s="242"/>
      <c r="G370" s="242"/>
      <c r="H370" s="222"/>
      <c r="I370" s="222"/>
      <c r="J370" s="222"/>
      <c r="K370" s="222"/>
      <c r="L370" s="222"/>
      <c r="M370" s="222"/>
      <c r="N370" s="222"/>
      <c r="O370" s="222"/>
      <c r="P370" s="222"/>
      <c r="Q370" s="222"/>
      <c r="R370" s="222"/>
      <c r="S370" s="222"/>
      <c r="T370" s="222"/>
      <c r="U370" s="222"/>
      <c r="V370" s="222"/>
      <c r="W370" s="222"/>
      <c r="X370" s="222"/>
      <c r="Y370" s="213"/>
      <c r="Z370" s="213"/>
      <c r="AA370" s="213"/>
      <c r="AB370" s="213"/>
      <c r="AC370" s="213"/>
      <c r="AD370" s="213"/>
      <c r="AE370" s="213"/>
      <c r="AF370" s="213"/>
      <c r="AG370" s="213" t="s">
        <v>241</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41" t="str">
        <f>C370</f>
        <v>D.1.1a+D.1.1b-01+D.1.1b-02+D.1.1b-03+D.1.1b-04+D.1.1b-05+D.1.1b-06+D.1.1b-07+D.1.1b-08+D.1.1b-09+D.1.1b-10</v>
      </c>
      <c r="BB370" s="213"/>
      <c r="BC370" s="213"/>
      <c r="BD370" s="213"/>
      <c r="BE370" s="213"/>
      <c r="BF370" s="213"/>
      <c r="BG370" s="213"/>
      <c r="BH370" s="213"/>
    </row>
    <row r="371" spans="1:60" outlineLevel="1" x14ac:dyDescent="0.25">
      <c r="A371" s="233">
        <v>54</v>
      </c>
      <c r="B371" s="234" t="s">
        <v>1384</v>
      </c>
      <c r="C371" s="245" t="s">
        <v>1385</v>
      </c>
      <c r="D371" s="235" t="s">
        <v>438</v>
      </c>
      <c r="E371" s="236">
        <v>416.1</v>
      </c>
      <c r="F371" s="237">
        <v>72.8</v>
      </c>
      <c r="G371" s="238">
        <f>ROUND(E371*F371,2)</f>
        <v>30292.080000000002</v>
      </c>
      <c r="H371" s="237">
        <v>0</v>
      </c>
      <c r="I371" s="238">
        <f>ROUND(E371*H371,2)</f>
        <v>0</v>
      </c>
      <c r="J371" s="237">
        <v>72.8</v>
      </c>
      <c r="K371" s="238">
        <f>ROUND(E371*J371,2)</f>
        <v>30292.080000000002</v>
      </c>
      <c r="L371" s="238">
        <v>21</v>
      </c>
      <c r="M371" s="238">
        <f>G371*(1+L371/100)</f>
        <v>36653.416799999999</v>
      </c>
      <c r="N371" s="238">
        <v>0</v>
      </c>
      <c r="O371" s="238">
        <f>ROUND(E371*N371,2)</f>
        <v>0</v>
      </c>
      <c r="P371" s="238">
        <v>0</v>
      </c>
      <c r="Q371" s="238">
        <f>ROUND(E371*P371,2)</f>
        <v>0</v>
      </c>
      <c r="R371" s="238" t="s">
        <v>528</v>
      </c>
      <c r="S371" s="238" t="s">
        <v>237</v>
      </c>
      <c r="T371" s="239" t="s">
        <v>282</v>
      </c>
      <c r="U371" s="222">
        <v>3.9E-2</v>
      </c>
      <c r="V371" s="222">
        <f>ROUND(E371*U371,2)</f>
        <v>16.23</v>
      </c>
      <c r="W371" s="222"/>
      <c r="X371" s="222" t="s">
        <v>265</v>
      </c>
      <c r="Y371" s="213"/>
      <c r="Z371" s="213"/>
      <c r="AA371" s="213"/>
      <c r="AB371" s="213"/>
      <c r="AC371" s="213"/>
      <c r="AD371" s="213"/>
      <c r="AE371" s="213"/>
      <c r="AF371" s="213"/>
      <c r="AG371" s="213" t="s">
        <v>283</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x14ac:dyDescent="0.25">
      <c r="A372" s="220"/>
      <c r="B372" s="221"/>
      <c r="C372" s="246" t="s">
        <v>1341</v>
      </c>
      <c r="D372" s="240"/>
      <c r="E372" s="240"/>
      <c r="F372" s="240"/>
      <c r="G372" s="240"/>
      <c r="H372" s="222"/>
      <c r="I372" s="222"/>
      <c r="J372" s="222"/>
      <c r="K372" s="222"/>
      <c r="L372" s="222"/>
      <c r="M372" s="222"/>
      <c r="N372" s="222"/>
      <c r="O372" s="222"/>
      <c r="P372" s="222"/>
      <c r="Q372" s="222"/>
      <c r="R372" s="222"/>
      <c r="S372" s="222"/>
      <c r="T372" s="222"/>
      <c r="U372" s="222"/>
      <c r="V372" s="222"/>
      <c r="W372" s="222"/>
      <c r="X372" s="222"/>
      <c r="Y372" s="213"/>
      <c r="Z372" s="213"/>
      <c r="AA372" s="213"/>
      <c r="AB372" s="213"/>
      <c r="AC372" s="213"/>
      <c r="AD372" s="213"/>
      <c r="AE372" s="213"/>
      <c r="AF372" s="213"/>
      <c r="AG372" s="213" t="s">
        <v>241</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41" t="str">
        <f>C372</f>
        <v>D.1.1a+D.1.1b-01+D.1.1b-02+D.1.1b-03+D.1.1b-04+D.1.1b-05+D.1.1b-06+D.1.1b-07+D.1.1b-08+D.1.1b-09+D.1.1b-10</v>
      </c>
      <c r="BB372" s="213"/>
      <c r="BC372" s="213"/>
      <c r="BD372" s="213"/>
      <c r="BE372" s="213"/>
      <c r="BF372" s="213"/>
      <c r="BG372" s="213"/>
      <c r="BH372" s="213"/>
    </row>
    <row r="373" spans="1:60" outlineLevel="1" x14ac:dyDescent="0.25">
      <c r="A373" s="220"/>
      <c r="B373" s="221"/>
      <c r="C373" s="266" t="s">
        <v>1517</v>
      </c>
      <c r="D373" s="251"/>
      <c r="E373" s="252">
        <v>38</v>
      </c>
      <c r="F373" s="222"/>
      <c r="G373" s="222"/>
      <c r="H373" s="222"/>
      <c r="I373" s="222"/>
      <c r="J373" s="222"/>
      <c r="K373" s="222"/>
      <c r="L373" s="222"/>
      <c r="M373" s="222"/>
      <c r="N373" s="222"/>
      <c r="O373" s="222"/>
      <c r="P373" s="222"/>
      <c r="Q373" s="222"/>
      <c r="R373" s="222"/>
      <c r="S373" s="222"/>
      <c r="T373" s="222"/>
      <c r="U373" s="222"/>
      <c r="V373" s="222"/>
      <c r="W373" s="222"/>
      <c r="X373" s="222"/>
      <c r="Y373" s="213"/>
      <c r="Z373" s="213"/>
      <c r="AA373" s="213"/>
      <c r="AB373" s="213"/>
      <c r="AC373" s="213"/>
      <c r="AD373" s="213"/>
      <c r="AE373" s="213"/>
      <c r="AF373" s="213"/>
      <c r="AG373" s="213" t="s">
        <v>288</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x14ac:dyDescent="0.25">
      <c r="A374" s="220"/>
      <c r="B374" s="221"/>
      <c r="C374" s="266" t="s">
        <v>1518</v>
      </c>
      <c r="D374" s="251"/>
      <c r="E374" s="252">
        <v>89.8</v>
      </c>
      <c r="F374" s="222"/>
      <c r="G374" s="222"/>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288</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x14ac:dyDescent="0.25">
      <c r="A375" s="220"/>
      <c r="B375" s="221"/>
      <c r="C375" s="266" t="s">
        <v>1519</v>
      </c>
      <c r="D375" s="251"/>
      <c r="E375" s="252">
        <v>185.3</v>
      </c>
      <c r="F375" s="222"/>
      <c r="G375" s="222"/>
      <c r="H375" s="222"/>
      <c r="I375" s="222"/>
      <c r="J375" s="222"/>
      <c r="K375" s="222"/>
      <c r="L375" s="222"/>
      <c r="M375" s="222"/>
      <c r="N375" s="222"/>
      <c r="O375" s="222"/>
      <c r="P375" s="222"/>
      <c r="Q375" s="222"/>
      <c r="R375" s="222"/>
      <c r="S375" s="222"/>
      <c r="T375" s="222"/>
      <c r="U375" s="222"/>
      <c r="V375" s="222"/>
      <c r="W375" s="222"/>
      <c r="X375" s="222"/>
      <c r="Y375" s="213"/>
      <c r="Z375" s="213"/>
      <c r="AA375" s="213"/>
      <c r="AB375" s="213"/>
      <c r="AC375" s="213"/>
      <c r="AD375" s="213"/>
      <c r="AE375" s="213"/>
      <c r="AF375" s="213"/>
      <c r="AG375" s="213" t="s">
        <v>288</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1" x14ac:dyDescent="0.25">
      <c r="A376" s="220"/>
      <c r="B376" s="221"/>
      <c r="C376" s="266" t="s">
        <v>1520</v>
      </c>
      <c r="D376" s="251"/>
      <c r="E376" s="252">
        <v>103</v>
      </c>
      <c r="F376" s="222"/>
      <c r="G376" s="222"/>
      <c r="H376" s="222"/>
      <c r="I376" s="222"/>
      <c r="J376" s="222"/>
      <c r="K376" s="222"/>
      <c r="L376" s="222"/>
      <c r="M376" s="222"/>
      <c r="N376" s="222"/>
      <c r="O376" s="222"/>
      <c r="P376" s="222"/>
      <c r="Q376" s="222"/>
      <c r="R376" s="222"/>
      <c r="S376" s="222"/>
      <c r="T376" s="222"/>
      <c r="U376" s="222"/>
      <c r="V376" s="222"/>
      <c r="W376" s="222"/>
      <c r="X376" s="222"/>
      <c r="Y376" s="213"/>
      <c r="Z376" s="213"/>
      <c r="AA376" s="213"/>
      <c r="AB376" s="213"/>
      <c r="AC376" s="213"/>
      <c r="AD376" s="213"/>
      <c r="AE376" s="213"/>
      <c r="AF376" s="213"/>
      <c r="AG376" s="213" t="s">
        <v>288</v>
      </c>
      <c r="AH376" s="213">
        <v>0</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1" x14ac:dyDescent="0.25">
      <c r="A377" s="233">
        <v>55</v>
      </c>
      <c r="B377" s="234" t="s">
        <v>1548</v>
      </c>
      <c r="C377" s="245" t="s">
        <v>1549</v>
      </c>
      <c r="D377" s="235" t="s">
        <v>375</v>
      </c>
      <c r="E377" s="236">
        <v>1</v>
      </c>
      <c r="F377" s="237">
        <v>5000</v>
      </c>
      <c r="G377" s="238">
        <f>ROUND(E377*F377,2)</f>
        <v>5000</v>
      </c>
      <c r="H377" s="237">
        <v>0</v>
      </c>
      <c r="I377" s="238">
        <f>ROUND(E377*H377,2)</f>
        <v>0</v>
      </c>
      <c r="J377" s="237">
        <v>5000</v>
      </c>
      <c r="K377" s="238">
        <f>ROUND(E377*J377,2)</f>
        <v>5000</v>
      </c>
      <c r="L377" s="238">
        <v>21</v>
      </c>
      <c r="M377" s="238">
        <f>G377*(1+L377/100)</f>
        <v>6050</v>
      </c>
      <c r="N377" s="238">
        <v>0</v>
      </c>
      <c r="O377" s="238">
        <f>ROUND(E377*N377,2)</f>
        <v>0</v>
      </c>
      <c r="P377" s="238">
        <v>0</v>
      </c>
      <c r="Q377" s="238">
        <f>ROUND(E377*P377,2)</f>
        <v>0</v>
      </c>
      <c r="R377" s="238"/>
      <c r="S377" s="238" t="s">
        <v>264</v>
      </c>
      <c r="T377" s="239" t="s">
        <v>238</v>
      </c>
      <c r="U377" s="222">
        <v>0</v>
      </c>
      <c r="V377" s="222">
        <f>ROUND(E377*U377,2)</f>
        <v>0</v>
      </c>
      <c r="W377" s="222"/>
      <c r="X377" s="222" t="s">
        <v>265</v>
      </c>
      <c r="Y377" s="213"/>
      <c r="Z377" s="213"/>
      <c r="AA377" s="213"/>
      <c r="AB377" s="213"/>
      <c r="AC377" s="213"/>
      <c r="AD377" s="213"/>
      <c r="AE377" s="213"/>
      <c r="AF377" s="213"/>
      <c r="AG377" s="213" t="s">
        <v>283</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x14ac:dyDescent="0.25">
      <c r="A378" s="220"/>
      <c r="B378" s="221"/>
      <c r="C378" s="246" t="s">
        <v>1341</v>
      </c>
      <c r="D378" s="240"/>
      <c r="E378" s="240"/>
      <c r="F378" s="240"/>
      <c r="G378" s="240"/>
      <c r="H378" s="222"/>
      <c r="I378" s="222"/>
      <c r="J378" s="222"/>
      <c r="K378" s="222"/>
      <c r="L378" s="222"/>
      <c r="M378" s="222"/>
      <c r="N378" s="222"/>
      <c r="O378" s="222"/>
      <c r="P378" s="222"/>
      <c r="Q378" s="222"/>
      <c r="R378" s="222"/>
      <c r="S378" s="222"/>
      <c r="T378" s="222"/>
      <c r="U378" s="222"/>
      <c r="V378" s="222"/>
      <c r="W378" s="222"/>
      <c r="X378" s="222"/>
      <c r="Y378" s="213"/>
      <c r="Z378" s="213"/>
      <c r="AA378" s="213"/>
      <c r="AB378" s="213"/>
      <c r="AC378" s="213"/>
      <c r="AD378" s="213"/>
      <c r="AE378" s="213"/>
      <c r="AF378" s="213"/>
      <c r="AG378" s="213" t="s">
        <v>241</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41" t="str">
        <f>C378</f>
        <v>D.1.1a+D.1.1b-01+D.1.1b-02+D.1.1b-03+D.1.1b-04+D.1.1b-05+D.1.1b-06+D.1.1b-07+D.1.1b-08+D.1.1b-09+D.1.1b-10</v>
      </c>
      <c r="BB378" s="213"/>
      <c r="BC378" s="213"/>
      <c r="BD378" s="213"/>
      <c r="BE378" s="213"/>
      <c r="BF378" s="213"/>
      <c r="BG378" s="213"/>
      <c r="BH378" s="213"/>
    </row>
    <row r="379" spans="1:60" ht="21" outlineLevel="1" x14ac:dyDescent="0.25">
      <c r="A379" s="220"/>
      <c r="B379" s="221"/>
      <c r="C379" s="247" t="s">
        <v>1550</v>
      </c>
      <c r="D379" s="242"/>
      <c r="E379" s="242"/>
      <c r="F379" s="242"/>
      <c r="G379" s="242"/>
      <c r="H379" s="222"/>
      <c r="I379" s="222"/>
      <c r="J379" s="222"/>
      <c r="K379" s="222"/>
      <c r="L379" s="222"/>
      <c r="M379" s="222"/>
      <c r="N379" s="222"/>
      <c r="O379" s="222"/>
      <c r="P379" s="222"/>
      <c r="Q379" s="222"/>
      <c r="R379" s="222"/>
      <c r="S379" s="222"/>
      <c r="T379" s="222"/>
      <c r="U379" s="222"/>
      <c r="V379" s="222"/>
      <c r="W379" s="222"/>
      <c r="X379" s="222"/>
      <c r="Y379" s="213"/>
      <c r="Z379" s="213"/>
      <c r="AA379" s="213"/>
      <c r="AB379" s="213"/>
      <c r="AC379" s="213"/>
      <c r="AD379" s="213"/>
      <c r="AE379" s="213"/>
      <c r="AF379" s="213"/>
      <c r="AG379" s="213" t="s">
        <v>241</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41" t="str">
        <f>C379</f>
        <v>Odtokové potrubí z retenční nádrže bude provedeno z potrubí DN 100 mm a v šachtě Š VI bude toto potrubí ukončeno deskovým šoupátkem DN150 mm, které bude nastaveno na vypouštění max. 2 l/s. Umístění šoupátka v šachtě musí být požadováno při objednání šachtového dna.</v>
      </c>
      <c r="BB379" s="213"/>
      <c r="BC379" s="213"/>
      <c r="BD379" s="213"/>
      <c r="BE379" s="213"/>
      <c r="BF379" s="213"/>
      <c r="BG379" s="213"/>
      <c r="BH379" s="213"/>
    </row>
    <row r="380" spans="1:60" outlineLevel="1" x14ac:dyDescent="0.25">
      <c r="A380" s="233">
        <v>56</v>
      </c>
      <c r="B380" s="234" t="s">
        <v>1551</v>
      </c>
      <c r="C380" s="245" t="s">
        <v>1552</v>
      </c>
      <c r="D380" s="235" t="s">
        <v>375</v>
      </c>
      <c r="E380" s="236">
        <v>1</v>
      </c>
      <c r="F380" s="237">
        <v>40000</v>
      </c>
      <c r="G380" s="238">
        <f>ROUND(E380*F380,2)</f>
        <v>40000</v>
      </c>
      <c r="H380" s="237">
        <v>0</v>
      </c>
      <c r="I380" s="238">
        <f>ROUND(E380*H380,2)</f>
        <v>0</v>
      </c>
      <c r="J380" s="237">
        <v>40000</v>
      </c>
      <c r="K380" s="238">
        <f>ROUND(E380*J380,2)</f>
        <v>40000</v>
      </c>
      <c r="L380" s="238">
        <v>21</v>
      </c>
      <c r="M380" s="238">
        <f>G380*(1+L380/100)</f>
        <v>48400</v>
      </c>
      <c r="N380" s="238">
        <v>0</v>
      </c>
      <c r="O380" s="238">
        <f>ROUND(E380*N380,2)</f>
        <v>0</v>
      </c>
      <c r="P380" s="238">
        <v>0</v>
      </c>
      <c r="Q380" s="238">
        <f>ROUND(E380*P380,2)</f>
        <v>0</v>
      </c>
      <c r="R380" s="238"/>
      <c r="S380" s="238" t="s">
        <v>264</v>
      </c>
      <c r="T380" s="239" t="s">
        <v>238</v>
      </c>
      <c r="U380" s="222">
        <v>0</v>
      </c>
      <c r="V380" s="222">
        <f>ROUND(E380*U380,2)</f>
        <v>0</v>
      </c>
      <c r="W380" s="222"/>
      <c r="X380" s="222" t="s">
        <v>265</v>
      </c>
      <c r="Y380" s="213"/>
      <c r="Z380" s="213"/>
      <c r="AA380" s="213"/>
      <c r="AB380" s="213"/>
      <c r="AC380" s="213"/>
      <c r="AD380" s="213"/>
      <c r="AE380" s="213"/>
      <c r="AF380" s="213"/>
      <c r="AG380" s="213" t="s">
        <v>283</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x14ac:dyDescent="0.25">
      <c r="A381" s="220"/>
      <c r="B381" s="221"/>
      <c r="C381" s="246" t="s">
        <v>1341</v>
      </c>
      <c r="D381" s="240"/>
      <c r="E381" s="240"/>
      <c r="F381" s="240"/>
      <c r="G381" s="240"/>
      <c r="H381" s="222"/>
      <c r="I381" s="222"/>
      <c r="J381" s="222"/>
      <c r="K381" s="222"/>
      <c r="L381" s="222"/>
      <c r="M381" s="222"/>
      <c r="N381" s="222"/>
      <c r="O381" s="222"/>
      <c r="P381" s="222"/>
      <c r="Q381" s="222"/>
      <c r="R381" s="222"/>
      <c r="S381" s="222"/>
      <c r="T381" s="222"/>
      <c r="U381" s="222"/>
      <c r="V381" s="222"/>
      <c r="W381" s="222"/>
      <c r="X381" s="222"/>
      <c r="Y381" s="213"/>
      <c r="Z381" s="213"/>
      <c r="AA381" s="213"/>
      <c r="AB381" s="213"/>
      <c r="AC381" s="213"/>
      <c r="AD381" s="213"/>
      <c r="AE381" s="213"/>
      <c r="AF381" s="213"/>
      <c r="AG381" s="213" t="s">
        <v>241</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41" t="str">
        <f>C381</f>
        <v>D.1.1a+D.1.1b-01+D.1.1b-02+D.1.1b-03+D.1.1b-04+D.1.1b-05+D.1.1b-06+D.1.1b-07+D.1.1b-08+D.1.1b-09+D.1.1b-10</v>
      </c>
      <c r="BB381" s="213"/>
      <c r="BC381" s="213"/>
      <c r="BD381" s="213"/>
      <c r="BE381" s="213"/>
      <c r="BF381" s="213"/>
      <c r="BG381" s="213"/>
      <c r="BH381" s="213"/>
    </row>
    <row r="382" spans="1:60" ht="21" outlineLevel="1" x14ac:dyDescent="0.25">
      <c r="A382" s="220"/>
      <c r="B382" s="221"/>
      <c r="C382" s="247" t="s">
        <v>1550</v>
      </c>
      <c r="D382" s="242"/>
      <c r="E382" s="242"/>
      <c r="F382" s="242"/>
      <c r="G382" s="242"/>
      <c r="H382" s="222"/>
      <c r="I382" s="222"/>
      <c r="J382" s="222"/>
      <c r="K382" s="222"/>
      <c r="L382" s="222"/>
      <c r="M382" s="222"/>
      <c r="N382" s="222"/>
      <c r="O382" s="222"/>
      <c r="P382" s="222"/>
      <c r="Q382" s="222"/>
      <c r="R382" s="222"/>
      <c r="S382" s="222"/>
      <c r="T382" s="222"/>
      <c r="U382" s="222"/>
      <c r="V382" s="222"/>
      <c r="W382" s="222"/>
      <c r="X382" s="222"/>
      <c r="Y382" s="213"/>
      <c r="Z382" s="213"/>
      <c r="AA382" s="213"/>
      <c r="AB382" s="213"/>
      <c r="AC382" s="213"/>
      <c r="AD382" s="213"/>
      <c r="AE382" s="213"/>
      <c r="AF382" s="213"/>
      <c r="AG382" s="213" t="s">
        <v>241</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41" t="str">
        <f>C382</f>
        <v>Odtokové potrubí z retenční nádrže bude provedeno z potrubí DN 100 mm a v šachtě Š VI bude toto potrubí ukončeno deskovým šoupátkem DN150 mm, které bude nastaveno na vypouštění max. 2 l/s. Umístění šoupátka v šachtě musí být požadováno při objednání šachtového dna.</v>
      </c>
      <c r="BB382" s="213"/>
      <c r="BC382" s="213"/>
      <c r="BD382" s="213"/>
      <c r="BE382" s="213"/>
      <c r="BF382" s="213"/>
      <c r="BG382" s="213"/>
      <c r="BH382" s="213"/>
    </row>
    <row r="383" spans="1:60" ht="21" outlineLevel="1" x14ac:dyDescent="0.25">
      <c r="A383" s="220"/>
      <c r="B383" s="221"/>
      <c r="C383" s="247" t="s">
        <v>1553</v>
      </c>
      <c r="D383" s="242"/>
      <c r="E383" s="242"/>
      <c r="F383" s="242"/>
      <c r="G383" s="242"/>
      <c r="H383" s="222"/>
      <c r="I383" s="222"/>
      <c r="J383" s="222"/>
      <c r="K383" s="222"/>
      <c r="L383" s="222"/>
      <c r="M383" s="222"/>
      <c r="N383" s="222"/>
      <c r="O383" s="222"/>
      <c r="P383" s="222"/>
      <c r="Q383" s="222"/>
      <c r="R383" s="222"/>
      <c r="S383" s="222"/>
      <c r="T383" s="222"/>
      <c r="U383" s="222"/>
      <c r="V383" s="222"/>
      <c r="W383" s="222"/>
      <c r="X383" s="222"/>
      <c r="Y383" s="213"/>
      <c r="Z383" s="213"/>
      <c r="AA383" s="213"/>
      <c r="AB383" s="213"/>
      <c r="AC383" s="213"/>
      <c r="AD383" s="213"/>
      <c r="AE383" s="213"/>
      <c r="AF383" s="213"/>
      <c r="AG383" s="213" t="s">
        <v>241</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41" t="str">
        <f>C383</f>
        <v>Včetně dodávky a montáže kotvícího materiálu, těsnícího materiálu, včetně osazení do šachtového dna, zednické zapravení a všechny práce nezbytné pro osazení deskového šoupátka.</v>
      </c>
      <c r="BB383" s="213"/>
      <c r="BC383" s="213"/>
      <c r="BD383" s="213"/>
      <c r="BE383" s="213"/>
      <c r="BF383" s="213"/>
      <c r="BG383" s="213"/>
      <c r="BH383" s="213"/>
    </row>
    <row r="384" spans="1:60" ht="31.2" outlineLevel="1" x14ac:dyDescent="0.25">
      <c r="A384" s="220"/>
      <c r="B384" s="221"/>
      <c r="C384" s="247" t="s">
        <v>1554</v>
      </c>
      <c r="D384" s="242"/>
      <c r="E384" s="242"/>
      <c r="F384" s="242"/>
      <c r="G384" s="242"/>
      <c r="H384" s="222"/>
      <c r="I384" s="222"/>
      <c r="J384" s="222"/>
      <c r="K384" s="222"/>
      <c r="L384" s="222"/>
      <c r="M384" s="222"/>
      <c r="N384" s="222"/>
      <c r="O384" s="222"/>
      <c r="P384" s="222"/>
      <c r="Q384" s="222"/>
      <c r="R384" s="222"/>
      <c r="S384" s="222"/>
      <c r="T384" s="222"/>
      <c r="U384" s="222"/>
      <c r="V384" s="222"/>
      <c r="W384" s="222"/>
      <c r="X384" s="222"/>
      <c r="Y384" s="213"/>
      <c r="Z384" s="213"/>
      <c r="AA384" s="213"/>
      <c r="AB384" s="213"/>
      <c r="AC384" s="213"/>
      <c r="AD384" s="213"/>
      <c r="AE384" s="213"/>
      <c r="AF384" s="213"/>
      <c r="AG384" s="213" t="s">
        <v>241</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41" t="str">
        <f>C384</f>
        <v>V šachtě Š VI bude na přítokovém potrubí osazeno deskové šoupátko o DN 150 mm, které bude nastaveno při realizaci stavby tak, aby z nádrže při max. hladině odtékaly 2 l/s. Ovládací vřeteno od šoupátka bude uchyceno ke stěnám šachty a bude vyvedeno až pod poklop. Osazení šoupátka musí být dohodnuto při výrobě šachtového dna.</v>
      </c>
      <c r="BB384" s="213"/>
      <c r="BC384" s="213"/>
      <c r="BD384" s="213"/>
      <c r="BE384" s="213"/>
      <c r="BF384" s="213"/>
      <c r="BG384" s="213"/>
      <c r="BH384" s="213"/>
    </row>
    <row r="385" spans="1:60" outlineLevel="1" x14ac:dyDescent="0.25">
      <c r="A385" s="233">
        <v>57</v>
      </c>
      <c r="B385" s="234" t="s">
        <v>1555</v>
      </c>
      <c r="C385" s="245" t="s">
        <v>1556</v>
      </c>
      <c r="D385" s="235" t="s">
        <v>375</v>
      </c>
      <c r="E385" s="236">
        <v>13</v>
      </c>
      <c r="F385" s="237">
        <v>21455.63</v>
      </c>
      <c r="G385" s="238">
        <f>ROUND(E385*F385,2)</f>
        <v>278923.19</v>
      </c>
      <c r="H385" s="237">
        <v>9629.8700000000008</v>
      </c>
      <c r="I385" s="238">
        <f>ROUND(E385*H385,2)</f>
        <v>125188.31</v>
      </c>
      <c r="J385" s="237">
        <v>11825.76</v>
      </c>
      <c r="K385" s="238">
        <f>ROUND(E385*J385,2)</f>
        <v>153734.88</v>
      </c>
      <c r="L385" s="238">
        <v>21</v>
      </c>
      <c r="M385" s="238">
        <f>G385*(1+L385/100)</f>
        <v>337497.05989999999</v>
      </c>
      <c r="N385" s="238">
        <v>3.7980999999999998</v>
      </c>
      <c r="O385" s="238">
        <f>ROUND(E385*N385,2)</f>
        <v>49.38</v>
      </c>
      <c r="P385" s="238">
        <v>0</v>
      </c>
      <c r="Q385" s="238">
        <f>ROUND(E385*P385,2)</f>
        <v>0</v>
      </c>
      <c r="R385" s="238"/>
      <c r="S385" s="238" t="s">
        <v>237</v>
      </c>
      <c r="T385" s="239" t="s">
        <v>1557</v>
      </c>
      <c r="U385" s="222">
        <v>23.432269999999999</v>
      </c>
      <c r="V385" s="222">
        <f>ROUND(E385*U385,2)</f>
        <v>304.62</v>
      </c>
      <c r="W385" s="222"/>
      <c r="X385" s="222" t="s">
        <v>440</v>
      </c>
      <c r="Y385" s="213"/>
      <c r="Z385" s="213"/>
      <c r="AA385" s="213"/>
      <c r="AB385" s="213"/>
      <c r="AC385" s="213"/>
      <c r="AD385" s="213"/>
      <c r="AE385" s="213"/>
      <c r="AF385" s="213"/>
      <c r="AG385" s="213" t="s">
        <v>441</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x14ac:dyDescent="0.25">
      <c r="A386" s="220"/>
      <c r="B386" s="221"/>
      <c r="C386" s="246" t="s">
        <v>1558</v>
      </c>
      <c r="D386" s="240"/>
      <c r="E386" s="240"/>
      <c r="F386" s="240"/>
      <c r="G386" s="240"/>
      <c r="H386" s="222"/>
      <c r="I386" s="222"/>
      <c r="J386" s="222"/>
      <c r="K386" s="222"/>
      <c r="L386" s="222"/>
      <c r="M386" s="222"/>
      <c r="N386" s="222"/>
      <c r="O386" s="222"/>
      <c r="P386" s="222"/>
      <c r="Q386" s="222"/>
      <c r="R386" s="222"/>
      <c r="S386" s="222"/>
      <c r="T386" s="222"/>
      <c r="U386" s="222"/>
      <c r="V386" s="222"/>
      <c r="W386" s="222"/>
      <c r="X386" s="222"/>
      <c r="Y386" s="213"/>
      <c r="Z386" s="213"/>
      <c r="AA386" s="213"/>
      <c r="AB386" s="213"/>
      <c r="AC386" s="213"/>
      <c r="AD386" s="213"/>
      <c r="AE386" s="213"/>
      <c r="AF386" s="213"/>
      <c r="AG386" s="213" t="s">
        <v>241</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x14ac:dyDescent="0.25">
      <c r="A387" s="220"/>
      <c r="B387" s="221"/>
      <c r="C387" s="247" t="s">
        <v>1559</v>
      </c>
      <c r="D387" s="242"/>
      <c r="E387" s="242"/>
      <c r="F387" s="242"/>
      <c r="G387" s="242"/>
      <c r="H387" s="222"/>
      <c r="I387" s="222"/>
      <c r="J387" s="222"/>
      <c r="K387" s="222"/>
      <c r="L387" s="222"/>
      <c r="M387" s="222"/>
      <c r="N387" s="222"/>
      <c r="O387" s="222"/>
      <c r="P387" s="222"/>
      <c r="Q387" s="222"/>
      <c r="R387" s="222"/>
      <c r="S387" s="222"/>
      <c r="T387" s="222"/>
      <c r="U387" s="222"/>
      <c r="V387" s="222"/>
      <c r="W387" s="222"/>
      <c r="X387" s="222"/>
      <c r="Y387" s="213"/>
      <c r="Z387" s="213"/>
      <c r="AA387" s="213"/>
      <c r="AB387" s="213"/>
      <c r="AC387" s="213"/>
      <c r="AD387" s="213"/>
      <c r="AE387" s="213"/>
      <c r="AF387" s="213"/>
      <c r="AG387" s="213" t="s">
        <v>241</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x14ac:dyDescent="0.25">
      <c r="A388" s="220"/>
      <c r="B388" s="221"/>
      <c r="C388" s="247" t="s">
        <v>1560</v>
      </c>
      <c r="D388" s="242"/>
      <c r="E388" s="242"/>
      <c r="F388" s="242"/>
      <c r="G388" s="242"/>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241</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x14ac:dyDescent="0.25">
      <c r="A389" s="220"/>
      <c r="B389" s="221"/>
      <c r="C389" s="247" t="s">
        <v>1561</v>
      </c>
      <c r="D389" s="242"/>
      <c r="E389" s="242"/>
      <c r="F389" s="242"/>
      <c r="G389" s="242"/>
      <c r="H389" s="222"/>
      <c r="I389" s="222"/>
      <c r="J389" s="222"/>
      <c r="K389" s="222"/>
      <c r="L389" s="222"/>
      <c r="M389" s="222"/>
      <c r="N389" s="222"/>
      <c r="O389" s="222"/>
      <c r="P389" s="222"/>
      <c r="Q389" s="222"/>
      <c r="R389" s="222"/>
      <c r="S389" s="222"/>
      <c r="T389" s="222"/>
      <c r="U389" s="222"/>
      <c r="V389" s="222"/>
      <c r="W389" s="222"/>
      <c r="X389" s="222"/>
      <c r="Y389" s="213"/>
      <c r="Z389" s="213"/>
      <c r="AA389" s="213"/>
      <c r="AB389" s="213"/>
      <c r="AC389" s="213"/>
      <c r="AD389" s="213"/>
      <c r="AE389" s="213"/>
      <c r="AF389" s="213"/>
      <c r="AG389" s="213" t="s">
        <v>241</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5">
      <c r="A390" s="220"/>
      <c r="B390" s="221"/>
      <c r="C390" s="247" t="s">
        <v>1562</v>
      </c>
      <c r="D390" s="242"/>
      <c r="E390" s="242"/>
      <c r="F390" s="242"/>
      <c r="G390" s="242"/>
      <c r="H390" s="222"/>
      <c r="I390" s="222"/>
      <c r="J390" s="222"/>
      <c r="K390" s="222"/>
      <c r="L390" s="222"/>
      <c r="M390" s="222"/>
      <c r="N390" s="222"/>
      <c r="O390" s="222"/>
      <c r="P390" s="222"/>
      <c r="Q390" s="222"/>
      <c r="R390" s="222"/>
      <c r="S390" s="222"/>
      <c r="T390" s="222"/>
      <c r="U390" s="222"/>
      <c r="V390" s="222"/>
      <c r="W390" s="222"/>
      <c r="X390" s="222"/>
      <c r="Y390" s="213"/>
      <c r="Z390" s="213"/>
      <c r="AA390" s="213"/>
      <c r="AB390" s="213"/>
      <c r="AC390" s="213"/>
      <c r="AD390" s="213"/>
      <c r="AE390" s="213"/>
      <c r="AF390" s="213"/>
      <c r="AG390" s="213" t="s">
        <v>241</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x14ac:dyDescent="0.25">
      <c r="A391" s="220"/>
      <c r="B391" s="221"/>
      <c r="C391" s="247" t="s">
        <v>1563</v>
      </c>
      <c r="D391" s="242"/>
      <c r="E391" s="242"/>
      <c r="F391" s="242"/>
      <c r="G391" s="242"/>
      <c r="H391" s="222"/>
      <c r="I391" s="222"/>
      <c r="J391" s="222"/>
      <c r="K391" s="222"/>
      <c r="L391" s="222"/>
      <c r="M391" s="222"/>
      <c r="N391" s="222"/>
      <c r="O391" s="222"/>
      <c r="P391" s="222"/>
      <c r="Q391" s="222"/>
      <c r="R391" s="222"/>
      <c r="S391" s="222"/>
      <c r="T391" s="222"/>
      <c r="U391" s="222"/>
      <c r="V391" s="222"/>
      <c r="W391" s="222"/>
      <c r="X391" s="222"/>
      <c r="Y391" s="213"/>
      <c r="Z391" s="213"/>
      <c r="AA391" s="213"/>
      <c r="AB391" s="213"/>
      <c r="AC391" s="213"/>
      <c r="AD391" s="213"/>
      <c r="AE391" s="213"/>
      <c r="AF391" s="213"/>
      <c r="AG391" s="213" t="s">
        <v>241</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41" t="str">
        <f>C391</f>
        <v>- předepsané betonové skruže, prefabrikované nebo monolitické betonové dno a není-li uvedeno jinak i podkladní vrstvu (z kameniva nebo betonu).</v>
      </c>
      <c r="BB391" s="213"/>
      <c r="BC391" s="213"/>
      <c r="BD391" s="213"/>
      <c r="BE391" s="213"/>
      <c r="BF391" s="213"/>
      <c r="BG391" s="213"/>
      <c r="BH391" s="213"/>
    </row>
    <row r="392" spans="1:60" ht="21" outlineLevel="1" x14ac:dyDescent="0.25">
      <c r="A392" s="220"/>
      <c r="B392" s="221"/>
      <c r="C392" s="247" t="s">
        <v>1564</v>
      </c>
      <c r="D392" s="242"/>
      <c r="E392" s="242"/>
      <c r="F392" s="242"/>
      <c r="G392" s="242"/>
      <c r="H392" s="222"/>
      <c r="I392" s="222"/>
      <c r="J392" s="222"/>
      <c r="K392" s="222"/>
      <c r="L392" s="222"/>
      <c r="M392" s="222"/>
      <c r="N392" s="222"/>
      <c r="O392" s="222"/>
      <c r="P392" s="222"/>
      <c r="Q392" s="222"/>
      <c r="R392" s="222"/>
      <c r="S392" s="222"/>
      <c r="T392" s="222"/>
      <c r="U392" s="222"/>
      <c r="V392" s="222"/>
      <c r="W392" s="222"/>
      <c r="X392" s="222"/>
      <c r="Y392" s="213"/>
      <c r="Z392" s="213"/>
      <c r="AA392" s="213"/>
      <c r="AB392" s="213"/>
      <c r="AC392" s="213"/>
      <c r="AD392" s="213"/>
      <c r="AE392" s="213"/>
      <c r="AF392" s="213"/>
      <c r="AG392" s="213" t="s">
        <v>241</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41" t="str">
        <f>C392</f>
        <v>- dodání  dílce  požadovaného  tvaru  a  vlastností,  jeho  skladování,  doprava  a  osazení  do  definitivní polohy, včetně komplexní technologie výroby a montáže dílců, ošetření a ochrana dílců,</v>
      </c>
      <c r="BB392" s="213"/>
      <c r="BC392" s="213"/>
      <c r="BD392" s="213"/>
      <c r="BE392" s="213"/>
      <c r="BF392" s="213"/>
      <c r="BG392" s="213"/>
      <c r="BH392" s="213"/>
    </row>
    <row r="393" spans="1:60" outlineLevel="1" x14ac:dyDescent="0.25">
      <c r="A393" s="220"/>
      <c r="B393" s="221"/>
      <c r="C393" s="247" t="s">
        <v>1565</v>
      </c>
      <c r="D393" s="242"/>
      <c r="E393" s="242"/>
      <c r="F393" s="242"/>
      <c r="G393" s="242"/>
      <c r="H393" s="222"/>
      <c r="I393" s="222"/>
      <c r="J393" s="222"/>
      <c r="K393" s="222"/>
      <c r="L393" s="222"/>
      <c r="M393" s="222"/>
      <c r="N393" s="222"/>
      <c r="O393" s="222"/>
      <c r="P393" s="222"/>
      <c r="Q393" s="222"/>
      <c r="R393" s="222"/>
      <c r="S393" s="222"/>
      <c r="T393" s="222"/>
      <c r="U393" s="222"/>
      <c r="V393" s="222"/>
      <c r="W393" s="222"/>
      <c r="X393" s="222"/>
      <c r="Y393" s="213"/>
      <c r="Z393" s="213"/>
      <c r="AA393" s="213"/>
      <c r="AB393" s="213"/>
      <c r="AC393" s="213"/>
      <c r="AD393" s="213"/>
      <c r="AE393" s="213"/>
      <c r="AF393" s="213"/>
      <c r="AG393" s="213" t="s">
        <v>241</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x14ac:dyDescent="0.25">
      <c r="A394" s="220"/>
      <c r="B394" s="221"/>
      <c r="C394" s="247" t="s">
        <v>1566</v>
      </c>
      <c r="D394" s="242"/>
      <c r="E394" s="242"/>
      <c r="F394" s="242"/>
      <c r="G394" s="242"/>
      <c r="H394" s="222"/>
      <c r="I394" s="222"/>
      <c r="J394" s="222"/>
      <c r="K394" s="222"/>
      <c r="L394" s="222"/>
      <c r="M394" s="222"/>
      <c r="N394" s="222"/>
      <c r="O394" s="222"/>
      <c r="P394" s="222"/>
      <c r="Q394" s="222"/>
      <c r="R394" s="222"/>
      <c r="S394" s="222"/>
      <c r="T394" s="222"/>
      <c r="U394" s="222"/>
      <c r="V394" s="222"/>
      <c r="W394" s="222"/>
      <c r="X394" s="222"/>
      <c r="Y394" s="213"/>
      <c r="Z394" s="213"/>
      <c r="AA394" s="213"/>
      <c r="AB394" s="213"/>
      <c r="AC394" s="213"/>
      <c r="AD394" s="213"/>
      <c r="AE394" s="213"/>
      <c r="AF394" s="213"/>
      <c r="AG394" s="213" t="s">
        <v>241</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x14ac:dyDescent="0.25">
      <c r="A395" s="220"/>
      <c r="B395" s="221"/>
      <c r="C395" s="247" t="s">
        <v>1567</v>
      </c>
      <c r="D395" s="242"/>
      <c r="E395" s="242"/>
      <c r="F395" s="242"/>
      <c r="G395" s="242"/>
      <c r="H395" s="222"/>
      <c r="I395" s="222"/>
      <c r="J395" s="222"/>
      <c r="K395" s="222"/>
      <c r="L395" s="222"/>
      <c r="M395" s="222"/>
      <c r="N395" s="222"/>
      <c r="O395" s="222"/>
      <c r="P395" s="222"/>
      <c r="Q395" s="222"/>
      <c r="R395" s="222"/>
      <c r="S395" s="222"/>
      <c r="T395" s="222"/>
      <c r="U395" s="222"/>
      <c r="V395" s="222"/>
      <c r="W395" s="222"/>
      <c r="X395" s="222"/>
      <c r="Y395" s="213"/>
      <c r="Z395" s="213"/>
      <c r="AA395" s="213"/>
      <c r="AB395" s="213"/>
      <c r="AC395" s="213"/>
      <c r="AD395" s="213"/>
      <c r="AE395" s="213"/>
      <c r="AF395" s="213"/>
      <c r="AG395" s="213" t="s">
        <v>241</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x14ac:dyDescent="0.25">
      <c r="A396" s="220"/>
      <c r="B396" s="221"/>
      <c r="C396" s="247" t="s">
        <v>1568</v>
      </c>
      <c r="D396" s="242"/>
      <c r="E396" s="242"/>
      <c r="F396" s="242"/>
      <c r="G396" s="242"/>
      <c r="H396" s="222"/>
      <c r="I396" s="222"/>
      <c r="J396" s="222"/>
      <c r="K396" s="222"/>
      <c r="L396" s="222"/>
      <c r="M396" s="222"/>
      <c r="N396" s="222"/>
      <c r="O396" s="222"/>
      <c r="P396" s="222"/>
      <c r="Q396" s="222"/>
      <c r="R396" s="222"/>
      <c r="S396" s="222"/>
      <c r="T396" s="222"/>
      <c r="U396" s="222"/>
      <c r="V396" s="222"/>
      <c r="W396" s="222"/>
      <c r="X396" s="222"/>
      <c r="Y396" s="213"/>
      <c r="Z396" s="213"/>
      <c r="AA396" s="213"/>
      <c r="AB396" s="213"/>
      <c r="AC396" s="213"/>
      <c r="AD396" s="213"/>
      <c r="AE396" s="213"/>
      <c r="AF396" s="213"/>
      <c r="AG396" s="213" t="s">
        <v>241</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x14ac:dyDescent="0.25">
      <c r="A397" s="220"/>
      <c r="B397" s="221"/>
      <c r="C397" s="247" t="s">
        <v>1569</v>
      </c>
      <c r="D397" s="242"/>
      <c r="E397" s="242"/>
      <c r="F397" s="242"/>
      <c r="G397" s="242"/>
      <c r="H397" s="222"/>
      <c r="I397" s="222"/>
      <c r="J397" s="222"/>
      <c r="K397" s="222"/>
      <c r="L397" s="222"/>
      <c r="M397" s="222"/>
      <c r="N397" s="222"/>
      <c r="O397" s="222"/>
      <c r="P397" s="222"/>
      <c r="Q397" s="222"/>
      <c r="R397" s="222"/>
      <c r="S397" s="222"/>
      <c r="T397" s="222"/>
      <c r="U397" s="222"/>
      <c r="V397" s="222"/>
      <c r="W397" s="222"/>
      <c r="X397" s="222"/>
      <c r="Y397" s="213"/>
      <c r="Z397" s="213"/>
      <c r="AA397" s="213"/>
      <c r="AB397" s="213"/>
      <c r="AC397" s="213"/>
      <c r="AD397" s="213"/>
      <c r="AE397" s="213"/>
      <c r="AF397" s="213"/>
      <c r="AG397" s="213" t="s">
        <v>241</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x14ac:dyDescent="0.25">
      <c r="A398" s="220"/>
      <c r="B398" s="221"/>
      <c r="C398" s="247" t="s">
        <v>1570</v>
      </c>
      <c r="D398" s="242"/>
      <c r="E398" s="242"/>
      <c r="F398" s="242"/>
      <c r="G398" s="242"/>
      <c r="H398" s="222"/>
      <c r="I398" s="222"/>
      <c r="J398" s="222"/>
      <c r="K398" s="222"/>
      <c r="L398" s="222"/>
      <c r="M398" s="222"/>
      <c r="N398" s="222"/>
      <c r="O398" s="222"/>
      <c r="P398" s="222"/>
      <c r="Q398" s="222"/>
      <c r="R398" s="222"/>
      <c r="S398" s="222"/>
      <c r="T398" s="222"/>
      <c r="U398" s="222"/>
      <c r="V398" s="222"/>
      <c r="W398" s="222"/>
      <c r="X398" s="222"/>
      <c r="Y398" s="213"/>
      <c r="Z398" s="213"/>
      <c r="AA398" s="213"/>
      <c r="AB398" s="213"/>
      <c r="AC398" s="213"/>
      <c r="AD398" s="213"/>
      <c r="AE398" s="213"/>
      <c r="AF398" s="213"/>
      <c r="AG398" s="213" t="s">
        <v>241</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x14ac:dyDescent="0.25">
      <c r="A399" s="220"/>
      <c r="B399" s="221"/>
      <c r="C399" s="247" t="s">
        <v>1571</v>
      </c>
      <c r="D399" s="242"/>
      <c r="E399" s="242"/>
      <c r="F399" s="242"/>
      <c r="G399" s="242"/>
      <c r="H399" s="222"/>
      <c r="I399" s="222"/>
      <c r="J399" s="222"/>
      <c r="K399" s="222"/>
      <c r="L399" s="222"/>
      <c r="M399" s="222"/>
      <c r="N399" s="222"/>
      <c r="O399" s="222"/>
      <c r="P399" s="222"/>
      <c r="Q399" s="222"/>
      <c r="R399" s="222"/>
      <c r="S399" s="222"/>
      <c r="T399" s="222"/>
      <c r="U399" s="222"/>
      <c r="V399" s="222"/>
      <c r="W399" s="222"/>
      <c r="X399" s="222"/>
      <c r="Y399" s="213"/>
      <c r="Z399" s="213"/>
      <c r="AA399" s="213"/>
      <c r="AB399" s="213"/>
      <c r="AC399" s="213"/>
      <c r="AD399" s="213"/>
      <c r="AE399" s="213"/>
      <c r="AF399" s="213"/>
      <c r="AG399" s="213" t="s">
        <v>241</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x14ac:dyDescent="0.25">
      <c r="A400" s="220"/>
      <c r="B400" s="221"/>
      <c r="C400" s="247" t="s">
        <v>1572</v>
      </c>
      <c r="D400" s="242"/>
      <c r="E400" s="242"/>
      <c r="F400" s="242"/>
      <c r="G400" s="242"/>
      <c r="H400" s="222"/>
      <c r="I400" s="222"/>
      <c r="J400" s="222"/>
      <c r="K400" s="222"/>
      <c r="L400" s="222"/>
      <c r="M400" s="222"/>
      <c r="N400" s="222"/>
      <c r="O400" s="222"/>
      <c r="P400" s="222"/>
      <c r="Q400" s="222"/>
      <c r="R400" s="222"/>
      <c r="S400" s="222"/>
      <c r="T400" s="222"/>
      <c r="U400" s="222"/>
      <c r="V400" s="222"/>
      <c r="W400" s="222"/>
      <c r="X400" s="222"/>
      <c r="Y400" s="213"/>
      <c r="Z400" s="213"/>
      <c r="AA400" s="213"/>
      <c r="AB400" s="213"/>
      <c r="AC400" s="213"/>
      <c r="AD400" s="213"/>
      <c r="AE400" s="213"/>
      <c r="AF400" s="213"/>
      <c r="AG400" s="213" t="s">
        <v>241</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x14ac:dyDescent="0.25">
      <c r="A401" s="220"/>
      <c r="B401" s="221"/>
      <c r="C401" s="247" t="s">
        <v>1573</v>
      </c>
      <c r="D401" s="242"/>
      <c r="E401" s="242"/>
      <c r="F401" s="242"/>
      <c r="G401" s="242"/>
      <c r="H401" s="222"/>
      <c r="I401" s="222"/>
      <c r="J401" s="222"/>
      <c r="K401" s="222"/>
      <c r="L401" s="222"/>
      <c r="M401" s="222"/>
      <c r="N401" s="222"/>
      <c r="O401" s="222"/>
      <c r="P401" s="222"/>
      <c r="Q401" s="222"/>
      <c r="R401" s="222"/>
      <c r="S401" s="222"/>
      <c r="T401" s="222"/>
      <c r="U401" s="222"/>
      <c r="V401" s="222"/>
      <c r="W401" s="222"/>
      <c r="X401" s="222"/>
      <c r="Y401" s="213"/>
      <c r="Z401" s="213"/>
      <c r="AA401" s="213"/>
      <c r="AB401" s="213"/>
      <c r="AC401" s="213"/>
      <c r="AD401" s="213"/>
      <c r="AE401" s="213"/>
      <c r="AF401" s="213"/>
      <c r="AG401" s="213" t="s">
        <v>241</v>
      </c>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1" x14ac:dyDescent="0.25">
      <c r="A402" s="220"/>
      <c r="B402" s="221"/>
      <c r="C402" s="247" t="s">
        <v>1574</v>
      </c>
      <c r="D402" s="242"/>
      <c r="E402" s="242"/>
      <c r="F402" s="242"/>
      <c r="G402" s="242"/>
      <c r="H402" s="222"/>
      <c r="I402" s="222"/>
      <c r="J402" s="222"/>
      <c r="K402" s="222"/>
      <c r="L402" s="222"/>
      <c r="M402" s="222"/>
      <c r="N402" s="222"/>
      <c r="O402" s="222"/>
      <c r="P402" s="222"/>
      <c r="Q402" s="222"/>
      <c r="R402" s="222"/>
      <c r="S402" s="222"/>
      <c r="T402" s="222"/>
      <c r="U402" s="222"/>
      <c r="V402" s="222"/>
      <c r="W402" s="222"/>
      <c r="X402" s="222"/>
      <c r="Y402" s="213"/>
      <c r="Z402" s="213"/>
      <c r="AA402" s="213"/>
      <c r="AB402" s="213"/>
      <c r="AC402" s="213"/>
      <c r="AD402" s="213"/>
      <c r="AE402" s="213"/>
      <c r="AF402" s="213"/>
      <c r="AG402" s="213" t="s">
        <v>241</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ht="31.2" outlineLevel="1" x14ac:dyDescent="0.25">
      <c r="A403" s="220"/>
      <c r="B403" s="221"/>
      <c r="C403" s="247" t="s">
        <v>1575</v>
      </c>
      <c r="D403" s="242"/>
      <c r="E403" s="242"/>
      <c r="F403" s="242"/>
      <c r="G403" s="242"/>
      <c r="H403" s="222"/>
      <c r="I403" s="222"/>
      <c r="J403" s="222"/>
      <c r="K403" s="222"/>
      <c r="L403" s="222"/>
      <c r="M403" s="222"/>
      <c r="N403" s="222"/>
      <c r="O403" s="222"/>
      <c r="P403" s="222"/>
      <c r="Q403" s="222"/>
      <c r="R403" s="222"/>
      <c r="S403" s="222"/>
      <c r="T403" s="222"/>
      <c r="U403" s="222"/>
      <c r="V403" s="222"/>
      <c r="W403" s="222"/>
      <c r="X403" s="222"/>
      <c r="Y403" s="213"/>
      <c r="Z403" s="213"/>
      <c r="AA403" s="213"/>
      <c r="AB403" s="213"/>
      <c r="AC403" s="213"/>
      <c r="AD403" s="213"/>
      <c r="AE403" s="213"/>
      <c r="AF403" s="213"/>
      <c r="AG403" s="213" t="s">
        <v>241</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41" t="str">
        <f>C403</f>
        <v>V případě použití betonových šachet je nutné použít originální šachtové vložky výrobce trub-ního programu s garancí přesných rozměrů s důrazem na zvýšenou těsnost celého systému. Osazené těsnění v šachtových vložkách je shodné s těsněním osazeným v trubkách a tvarov-kách se shodnou tlakovou odolností. Nevzniknou tak na celém řadu slabá místa.</v>
      </c>
      <c r="BB403" s="213"/>
      <c r="BC403" s="213"/>
      <c r="BD403" s="213"/>
      <c r="BE403" s="213"/>
      <c r="BF403" s="213"/>
      <c r="BG403" s="213"/>
      <c r="BH403" s="213"/>
    </row>
    <row r="404" spans="1:60" ht="31.2" outlineLevel="1" x14ac:dyDescent="0.25">
      <c r="A404" s="220"/>
      <c r="B404" s="221"/>
      <c r="C404" s="247" t="s">
        <v>1646</v>
      </c>
      <c r="D404" s="242"/>
      <c r="E404" s="242"/>
      <c r="F404" s="242"/>
      <c r="G404" s="242"/>
      <c r="H404" s="222"/>
      <c r="I404" s="222"/>
      <c r="J404" s="222"/>
      <c r="K404" s="222"/>
      <c r="L404" s="222"/>
      <c r="M404" s="222"/>
      <c r="N404" s="222"/>
      <c r="O404" s="222"/>
      <c r="P404" s="222"/>
      <c r="Q404" s="222"/>
      <c r="R404" s="222"/>
      <c r="S404" s="222"/>
      <c r="T404" s="222"/>
      <c r="U404" s="222"/>
      <c r="V404" s="222"/>
      <c r="W404" s="222"/>
      <c r="X404" s="222"/>
      <c r="Y404" s="213"/>
      <c r="Z404" s="213"/>
      <c r="AA404" s="213"/>
      <c r="AB404" s="213"/>
      <c r="AC404" s="213"/>
      <c r="AD404" s="213"/>
      <c r="AE404" s="213"/>
      <c r="AF404" s="213"/>
      <c r="AG404" s="213" t="s">
        <v>241</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41" t="str">
        <f>C404</f>
        <v>V šachtě Š VI bude na přítokovém potrubí osazeno deskové šoupátko o DN 100 mm, které bude nastaveno při realizaci stavby tak, aby z nádrže při max. hladině odtékaly 2 l/s. Ovláda-cí vřeteno od šoupátka bude uchyceno ke stěnám šachty a bude vyvedeno až pod poklop. Osazení šoupátka musí být dohodnuto při výrobě šachtového dna.</v>
      </c>
      <c r="BB404" s="213"/>
      <c r="BC404" s="213"/>
      <c r="BD404" s="213"/>
      <c r="BE404" s="213"/>
      <c r="BF404" s="213"/>
      <c r="BG404" s="213"/>
      <c r="BH404" s="213"/>
    </row>
    <row r="405" spans="1:60" ht="41.4" outlineLevel="1" x14ac:dyDescent="0.25">
      <c r="A405" s="220"/>
      <c r="B405" s="221"/>
      <c r="C405" s="247" t="s">
        <v>1576</v>
      </c>
      <c r="D405" s="242"/>
      <c r="E405" s="242"/>
      <c r="F405" s="242"/>
      <c r="G405" s="242"/>
      <c r="H405" s="222"/>
      <c r="I405" s="222"/>
      <c r="J405" s="222"/>
      <c r="K405" s="222"/>
      <c r="L405" s="222"/>
      <c r="M405" s="222"/>
      <c r="N405" s="222"/>
      <c r="O405" s="222"/>
      <c r="P405" s="222"/>
      <c r="Q405" s="222"/>
      <c r="R405" s="222"/>
      <c r="S405" s="222"/>
      <c r="T405" s="222"/>
      <c r="U405" s="222"/>
      <c r="V405" s="222"/>
      <c r="W405" s="222"/>
      <c r="X405" s="222"/>
      <c r="Y405" s="213"/>
      <c r="Z405" s="213"/>
      <c r="AA405" s="213"/>
      <c r="AB405" s="213"/>
      <c r="AC405" s="213"/>
      <c r="AD405" s="213"/>
      <c r="AE405" s="213"/>
      <c r="AF405" s="213"/>
      <c r="AG405" s="213" t="s">
        <v>241</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41" t="str">
        <f>C405</f>
        <v>Revizní šachty budou prefabrikované většinou o průměru 1 m a síle stěn 12 cm. Betonové výrobky a prefabrikáty pro šachty budou použity o síle stěn 12 cm, budou z betonů, které bu-dou vyrobeny dle ČSN EN  206-1/Z3, pevnostní třídy C 40/50 (odolnost vůči karbonizaci XC1 – XC4, odolnost vůči chemicky agresivnímu prostředí XA1 – XA3, odolnost vůči účinkům mrazu XF1 – XF4). Jednotlivé dílce budou spojovány na pryžová těsnění. Obdobných vlastností budou mít případně i dílce uličních vpustí.</v>
      </c>
      <c r="BB405" s="213"/>
      <c r="BC405" s="213"/>
      <c r="BD405" s="213"/>
      <c r="BE405" s="213"/>
      <c r="BF405" s="213"/>
      <c r="BG405" s="213"/>
      <c r="BH405" s="213"/>
    </row>
    <row r="406" spans="1:60" outlineLevel="1" x14ac:dyDescent="0.25">
      <c r="A406" s="220"/>
      <c r="B406" s="221"/>
      <c r="C406" s="266" t="s">
        <v>1577</v>
      </c>
      <c r="D406" s="251"/>
      <c r="E406" s="252">
        <v>13</v>
      </c>
      <c r="F406" s="222"/>
      <c r="G406" s="222"/>
      <c r="H406" s="222"/>
      <c r="I406" s="222"/>
      <c r="J406" s="222"/>
      <c r="K406" s="222"/>
      <c r="L406" s="222"/>
      <c r="M406" s="222"/>
      <c r="N406" s="222"/>
      <c r="O406" s="222"/>
      <c r="P406" s="222"/>
      <c r="Q406" s="222"/>
      <c r="R406" s="222"/>
      <c r="S406" s="222"/>
      <c r="T406" s="222"/>
      <c r="U406" s="222"/>
      <c r="V406" s="222"/>
      <c r="W406" s="222"/>
      <c r="X406" s="222"/>
      <c r="Y406" s="213"/>
      <c r="Z406" s="213"/>
      <c r="AA406" s="213"/>
      <c r="AB406" s="213"/>
      <c r="AC406" s="213"/>
      <c r="AD406" s="213"/>
      <c r="AE406" s="213"/>
      <c r="AF406" s="213"/>
      <c r="AG406" s="213" t="s">
        <v>288</v>
      </c>
      <c r="AH406" s="213">
        <v>0</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ht="20.399999999999999" outlineLevel="1" x14ac:dyDescent="0.25">
      <c r="A407" s="233">
        <v>58</v>
      </c>
      <c r="B407" s="234" t="s">
        <v>1578</v>
      </c>
      <c r="C407" s="245" t="s">
        <v>1579</v>
      </c>
      <c r="D407" s="235" t="s">
        <v>375</v>
      </c>
      <c r="E407" s="236">
        <v>1.0920000000000001</v>
      </c>
      <c r="F407" s="237">
        <v>961</v>
      </c>
      <c r="G407" s="238">
        <f>ROUND(E407*F407,2)</f>
        <v>1049.4100000000001</v>
      </c>
      <c r="H407" s="237">
        <v>961</v>
      </c>
      <c r="I407" s="238">
        <f>ROUND(E407*H407,2)</f>
        <v>1049.4100000000001</v>
      </c>
      <c r="J407" s="237">
        <v>0</v>
      </c>
      <c r="K407" s="238">
        <f>ROUND(E407*J407,2)</f>
        <v>0</v>
      </c>
      <c r="L407" s="238">
        <v>21</v>
      </c>
      <c r="M407" s="238">
        <f>G407*(1+L407/100)</f>
        <v>1269.7861</v>
      </c>
      <c r="N407" s="238">
        <v>1.2999999999999999E-2</v>
      </c>
      <c r="O407" s="238">
        <f>ROUND(E407*N407,2)</f>
        <v>0.01</v>
      </c>
      <c r="P407" s="238">
        <v>0</v>
      </c>
      <c r="Q407" s="238">
        <f>ROUND(E407*P407,2)</f>
        <v>0</v>
      </c>
      <c r="R407" s="238" t="s">
        <v>407</v>
      </c>
      <c r="S407" s="238" t="s">
        <v>237</v>
      </c>
      <c r="T407" s="239" t="s">
        <v>1580</v>
      </c>
      <c r="U407" s="222">
        <v>0</v>
      </c>
      <c r="V407" s="222">
        <f>ROUND(E407*U407,2)</f>
        <v>0</v>
      </c>
      <c r="W407" s="222"/>
      <c r="X407" s="222" t="s">
        <v>376</v>
      </c>
      <c r="Y407" s="213"/>
      <c r="Z407" s="213"/>
      <c r="AA407" s="213"/>
      <c r="AB407" s="213"/>
      <c r="AC407" s="213"/>
      <c r="AD407" s="213"/>
      <c r="AE407" s="213"/>
      <c r="AF407" s="213"/>
      <c r="AG407" s="213" t="s">
        <v>377</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x14ac:dyDescent="0.25">
      <c r="A408" s="220"/>
      <c r="B408" s="221"/>
      <c r="C408" s="246" t="s">
        <v>1341</v>
      </c>
      <c r="D408" s="240"/>
      <c r="E408" s="240"/>
      <c r="F408" s="240"/>
      <c r="G408" s="240"/>
      <c r="H408" s="222"/>
      <c r="I408" s="222"/>
      <c r="J408" s="222"/>
      <c r="K408" s="222"/>
      <c r="L408" s="222"/>
      <c r="M408" s="222"/>
      <c r="N408" s="222"/>
      <c r="O408" s="222"/>
      <c r="P408" s="222"/>
      <c r="Q408" s="222"/>
      <c r="R408" s="222"/>
      <c r="S408" s="222"/>
      <c r="T408" s="222"/>
      <c r="U408" s="222"/>
      <c r="V408" s="222"/>
      <c r="W408" s="222"/>
      <c r="X408" s="222"/>
      <c r="Y408" s="213"/>
      <c r="Z408" s="213"/>
      <c r="AA408" s="213"/>
      <c r="AB408" s="213"/>
      <c r="AC408" s="213"/>
      <c r="AD408" s="213"/>
      <c r="AE408" s="213"/>
      <c r="AF408" s="213"/>
      <c r="AG408" s="213" t="s">
        <v>241</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41" t="str">
        <f>C408</f>
        <v>D.1.1a+D.1.1b-01+D.1.1b-02+D.1.1b-03+D.1.1b-04+D.1.1b-05+D.1.1b-06+D.1.1b-07+D.1.1b-08+D.1.1b-09+D.1.1b-10</v>
      </c>
      <c r="BB408" s="213"/>
      <c r="BC408" s="213"/>
      <c r="BD408" s="213"/>
      <c r="BE408" s="213"/>
      <c r="BF408" s="213"/>
      <c r="BG408" s="213"/>
      <c r="BH408" s="213"/>
    </row>
    <row r="409" spans="1:60" outlineLevel="1" x14ac:dyDescent="0.25">
      <c r="A409" s="220"/>
      <c r="B409" s="221"/>
      <c r="C409" s="266" t="s">
        <v>1581</v>
      </c>
      <c r="D409" s="251"/>
      <c r="E409" s="252">
        <v>1.0920000000000001</v>
      </c>
      <c r="F409" s="222"/>
      <c r="G409" s="222"/>
      <c r="H409" s="222"/>
      <c r="I409" s="222"/>
      <c r="J409" s="222"/>
      <c r="K409" s="222"/>
      <c r="L409" s="222"/>
      <c r="M409" s="222"/>
      <c r="N409" s="222"/>
      <c r="O409" s="222"/>
      <c r="P409" s="222"/>
      <c r="Q409" s="222"/>
      <c r="R409" s="222"/>
      <c r="S409" s="222"/>
      <c r="T409" s="222"/>
      <c r="U409" s="222"/>
      <c r="V409" s="222"/>
      <c r="W409" s="222"/>
      <c r="X409" s="222"/>
      <c r="Y409" s="213"/>
      <c r="Z409" s="213"/>
      <c r="AA409" s="213"/>
      <c r="AB409" s="213"/>
      <c r="AC409" s="213"/>
      <c r="AD409" s="213"/>
      <c r="AE409" s="213"/>
      <c r="AF409" s="213"/>
      <c r="AG409" s="213" t="s">
        <v>288</v>
      </c>
      <c r="AH409" s="213">
        <v>0</v>
      </c>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ht="20.399999999999999" outlineLevel="1" x14ac:dyDescent="0.25">
      <c r="A410" s="233">
        <v>59</v>
      </c>
      <c r="B410" s="234" t="s">
        <v>1582</v>
      </c>
      <c r="C410" s="245" t="s">
        <v>1583</v>
      </c>
      <c r="D410" s="235" t="s">
        <v>375</v>
      </c>
      <c r="E410" s="236">
        <v>18.024999999999999</v>
      </c>
      <c r="F410" s="237">
        <v>1718</v>
      </c>
      <c r="G410" s="238">
        <f>ROUND(E410*F410,2)</f>
        <v>30966.95</v>
      </c>
      <c r="H410" s="237">
        <v>1718</v>
      </c>
      <c r="I410" s="238">
        <f>ROUND(E410*H410,2)</f>
        <v>30966.95</v>
      </c>
      <c r="J410" s="237">
        <v>0</v>
      </c>
      <c r="K410" s="238">
        <f>ROUND(E410*J410,2)</f>
        <v>0</v>
      </c>
      <c r="L410" s="238">
        <v>21</v>
      </c>
      <c r="M410" s="238">
        <f>G410*(1+L410/100)</f>
        <v>37470.0095</v>
      </c>
      <c r="N410" s="238">
        <v>3.0599999999999999E-2</v>
      </c>
      <c r="O410" s="238">
        <f>ROUND(E410*N410,2)</f>
        <v>0.55000000000000004</v>
      </c>
      <c r="P410" s="238">
        <v>0</v>
      </c>
      <c r="Q410" s="238">
        <f>ROUND(E410*P410,2)</f>
        <v>0</v>
      </c>
      <c r="R410" s="238" t="s">
        <v>407</v>
      </c>
      <c r="S410" s="238" t="s">
        <v>237</v>
      </c>
      <c r="T410" s="239" t="s">
        <v>282</v>
      </c>
      <c r="U410" s="222">
        <v>0</v>
      </c>
      <c r="V410" s="222">
        <f>ROUND(E410*U410,2)</f>
        <v>0</v>
      </c>
      <c r="W410" s="222"/>
      <c r="X410" s="222" t="s">
        <v>376</v>
      </c>
      <c r="Y410" s="213"/>
      <c r="Z410" s="213"/>
      <c r="AA410" s="213"/>
      <c r="AB410" s="213"/>
      <c r="AC410" s="213"/>
      <c r="AD410" s="213"/>
      <c r="AE410" s="213"/>
      <c r="AF410" s="213"/>
      <c r="AG410" s="213" t="s">
        <v>377</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x14ac:dyDescent="0.25">
      <c r="A411" s="220"/>
      <c r="B411" s="221"/>
      <c r="C411" s="246" t="s">
        <v>1341</v>
      </c>
      <c r="D411" s="240"/>
      <c r="E411" s="240"/>
      <c r="F411" s="240"/>
      <c r="G411" s="240"/>
      <c r="H411" s="222"/>
      <c r="I411" s="222"/>
      <c r="J411" s="222"/>
      <c r="K411" s="222"/>
      <c r="L411" s="222"/>
      <c r="M411" s="222"/>
      <c r="N411" s="222"/>
      <c r="O411" s="222"/>
      <c r="P411" s="222"/>
      <c r="Q411" s="222"/>
      <c r="R411" s="222"/>
      <c r="S411" s="222"/>
      <c r="T411" s="222"/>
      <c r="U411" s="222"/>
      <c r="V411" s="222"/>
      <c r="W411" s="222"/>
      <c r="X411" s="222"/>
      <c r="Y411" s="213"/>
      <c r="Z411" s="213"/>
      <c r="AA411" s="213"/>
      <c r="AB411" s="213"/>
      <c r="AC411" s="213"/>
      <c r="AD411" s="213"/>
      <c r="AE411" s="213"/>
      <c r="AF411" s="213"/>
      <c r="AG411" s="213" t="s">
        <v>241</v>
      </c>
      <c r="AH411" s="213"/>
      <c r="AI411" s="213"/>
      <c r="AJ411" s="213"/>
      <c r="AK411" s="213"/>
      <c r="AL411" s="213"/>
      <c r="AM411" s="213"/>
      <c r="AN411" s="213"/>
      <c r="AO411" s="213"/>
      <c r="AP411" s="213"/>
      <c r="AQ411" s="213"/>
      <c r="AR411" s="213"/>
      <c r="AS411" s="213"/>
      <c r="AT411" s="213"/>
      <c r="AU411" s="213"/>
      <c r="AV411" s="213"/>
      <c r="AW411" s="213"/>
      <c r="AX411" s="213"/>
      <c r="AY411" s="213"/>
      <c r="AZ411" s="213"/>
      <c r="BA411" s="241" t="str">
        <f>C411</f>
        <v>D.1.1a+D.1.1b-01+D.1.1b-02+D.1.1b-03+D.1.1b-04+D.1.1b-05+D.1.1b-06+D.1.1b-07+D.1.1b-08+D.1.1b-09+D.1.1b-10</v>
      </c>
      <c r="BB411" s="213"/>
      <c r="BC411" s="213"/>
      <c r="BD411" s="213"/>
      <c r="BE411" s="213"/>
      <c r="BF411" s="213"/>
      <c r="BG411" s="213"/>
      <c r="BH411" s="213"/>
    </row>
    <row r="412" spans="1:60" outlineLevel="1" x14ac:dyDescent="0.25">
      <c r="A412" s="220"/>
      <c r="B412" s="221"/>
      <c r="C412" s="266" t="s">
        <v>1584</v>
      </c>
      <c r="D412" s="251"/>
      <c r="E412" s="252">
        <v>18.024999999999999</v>
      </c>
      <c r="F412" s="222"/>
      <c r="G412" s="222"/>
      <c r="H412" s="222"/>
      <c r="I412" s="222"/>
      <c r="J412" s="222"/>
      <c r="K412" s="222"/>
      <c r="L412" s="222"/>
      <c r="M412" s="222"/>
      <c r="N412" s="222"/>
      <c r="O412" s="222"/>
      <c r="P412" s="222"/>
      <c r="Q412" s="222"/>
      <c r="R412" s="222"/>
      <c r="S412" s="222"/>
      <c r="T412" s="222"/>
      <c r="U412" s="222"/>
      <c r="V412" s="222"/>
      <c r="W412" s="222"/>
      <c r="X412" s="222"/>
      <c r="Y412" s="213"/>
      <c r="Z412" s="213"/>
      <c r="AA412" s="213"/>
      <c r="AB412" s="213"/>
      <c r="AC412" s="213"/>
      <c r="AD412" s="213"/>
      <c r="AE412" s="213"/>
      <c r="AF412" s="213"/>
      <c r="AG412" s="213" t="s">
        <v>288</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ht="20.399999999999999" outlineLevel="1" x14ac:dyDescent="0.25">
      <c r="A413" s="233">
        <v>60</v>
      </c>
      <c r="B413" s="234" t="s">
        <v>1585</v>
      </c>
      <c r="C413" s="245" t="s">
        <v>1586</v>
      </c>
      <c r="D413" s="235" t="s">
        <v>375</v>
      </c>
      <c r="E413" s="236">
        <v>31.809830000000002</v>
      </c>
      <c r="F413" s="237">
        <v>3480</v>
      </c>
      <c r="G413" s="238">
        <f>ROUND(E413*F413,2)</f>
        <v>110698.21</v>
      </c>
      <c r="H413" s="237">
        <v>3480</v>
      </c>
      <c r="I413" s="238">
        <f>ROUND(E413*H413,2)</f>
        <v>110698.21</v>
      </c>
      <c r="J413" s="237">
        <v>0</v>
      </c>
      <c r="K413" s="238">
        <f>ROUND(E413*J413,2)</f>
        <v>0</v>
      </c>
      <c r="L413" s="238">
        <v>21</v>
      </c>
      <c r="M413" s="238">
        <f>G413*(1+L413/100)</f>
        <v>133944.83410000001</v>
      </c>
      <c r="N413" s="238">
        <v>4.9200000000000001E-2</v>
      </c>
      <c r="O413" s="238">
        <f>ROUND(E413*N413,2)</f>
        <v>1.57</v>
      </c>
      <c r="P413" s="238">
        <v>0</v>
      </c>
      <c r="Q413" s="238">
        <f>ROUND(E413*P413,2)</f>
        <v>0</v>
      </c>
      <c r="R413" s="238" t="s">
        <v>407</v>
      </c>
      <c r="S413" s="238" t="s">
        <v>237</v>
      </c>
      <c r="T413" s="239" t="s">
        <v>282</v>
      </c>
      <c r="U413" s="222">
        <v>0</v>
      </c>
      <c r="V413" s="222">
        <f>ROUND(E413*U413,2)</f>
        <v>0</v>
      </c>
      <c r="W413" s="222"/>
      <c r="X413" s="222" t="s">
        <v>376</v>
      </c>
      <c r="Y413" s="213"/>
      <c r="Z413" s="213"/>
      <c r="AA413" s="213"/>
      <c r="AB413" s="213"/>
      <c r="AC413" s="213"/>
      <c r="AD413" s="213"/>
      <c r="AE413" s="213"/>
      <c r="AF413" s="213"/>
      <c r="AG413" s="213" t="s">
        <v>377</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x14ac:dyDescent="0.25">
      <c r="A414" s="220"/>
      <c r="B414" s="221"/>
      <c r="C414" s="246" t="s">
        <v>1341</v>
      </c>
      <c r="D414" s="240"/>
      <c r="E414" s="240"/>
      <c r="F414" s="240"/>
      <c r="G414" s="240"/>
      <c r="H414" s="222"/>
      <c r="I414" s="222"/>
      <c r="J414" s="222"/>
      <c r="K414" s="222"/>
      <c r="L414" s="222"/>
      <c r="M414" s="222"/>
      <c r="N414" s="222"/>
      <c r="O414" s="222"/>
      <c r="P414" s="222"/>
      <c r="Q414" s="222"/>
      <c r="R414" s="222"/>
      <c r="S414" s="222"/>
      <c r="T414" s="222"/>
      <c r="U414" s="222"/>
      <c r="V414" s="222"/>
      <c r="W414" s="222"/>
      <c r="X414" s="222"/>
      <c r="Y414" s="213"/>
      <c r="Z414" s="213"/>
      <c r="AA414" s="213"/>
      <c r="AB414" s="213"/>
      <c r="AC414" s="213"/>
      <c r="AD414" s="213"/>
      <c r="AE414" s="213"/>
      <c r="AF414" s="213"/>
      <c r="AG414" s="213" t="s">
        <v>241</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41" t="str">
        <f>C414</f>
        <v>D.1.1a+D.1.1b-01+D.1.1b-02+D.1.1b-03+D.1.1b-04+D.1.1b-05+D.1.1b-06+D.1.1b-07+D.1.1b-08+D.1.1b-09+D.1.1b-10</v>
      </c>
      <c r="BB414" s="213"/>
      <c r="BC414" s="213"/>
      <c r="BD414" s="213"/>
      <c r="BE414" s="213"/>
      <c r="BF414" s="213"/>
      <c r="BG414" s="213"/>
      <c r="BH414" s="213"/>
    </row>
    <row r="415" spans="1:60" outlineLevel="1" x14ac:dyDescent="0.25">
      <c r="A415" s="220"/>
      <c r="B415" s="221"/>
      <c r="C415" s="247" t="s">
        <v>1587</v>
      </c>
      <c r="D415" s="242"/>
      <c r="E415" s="242"/>
      <c r="F415" s="242"/>
      <c r="G415" s="242"/>
      <c r="H415" s="222"/>
      <c r="I415" s="222"/>
      <c r="J415" s="222"/>
      <c r="K415" s="222"/>
      <c r="L415" s="222"/>
      <c r="M415" s="222"/>
      <c r="N415" s="222"/>
      <c r="O415" s="222"/>
      <c r="P415" s="222"/>
      <c r="Q415" s="222"/>
      <c r="R415" s="222"/>
      <c r="S415" s="222"/>
      <c r="T415" s="222"/>
      <c r="U415" s="222"/>
      <c r="V415" s="222"/>
      <c r="W415" s="222"/>
      <c r="X415" s="222"/>
      <c r="Y415" s="213"/>
      <c r="Z415" s="213"/>
      <c r="AA415" s="213"/>
      <c r="AB415" s="213"/>
      <c r="AC415" s="213"/>
      <c r="AD415" s="213"/>
      <c r="AE415" s="213"/>
      <c r="AF415" s="213"/>
      <c r="AG415" s="213" t="s">
        <v>241</v>
      </c>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ht="61.8" outlineLevel="1" x14ac:dyDescent="0.25">
      <c r="A416" s="220"/>
      <c r="B416" s="221"/>
      <c r="C416" s="247" t="s">
        <v>1588</v>
      </c>
      <c r="D416" s="242"/>
      <c r="E416" s="242"/>
      <c r="F416" s="242"/>
      <c r="G416" s="242"/>
      <c r="H416" s="222"/>
      <c r="I416" s="222"/>
      <c r="J416" s="222"/>
      <c r="K416" s="222"/>
      <c r="L416" s="222"/>
      <c r="M416" s="222"/>
      <c r="N416" s="222"/>
      <c r="O416" s="222"/>
      <c r="P416" s="222"/>
      <c r="Q416" s="222"/>
      <c r="R416" s="222"/>
      <c r="S416" s="222"/>
      <c r="T416" s="222"/>
      <c r="U416" s="222"/>
      <c r="V416" s="222"/>
      <c r="W416" s="222"/>
      <c r="X416" s="222"/>
      <c r="Y416" s="213"/>
      <c r="Z416" s="213"/>
      <c r="AA416" s="213"/>
      <c r="AB416" s="213"/>
      <c r="AC416" s="213"/>
      <c r="AD416" s="213"/>
      <c r="AE416" s="213"/>
      <c r="AF416" s="213"/>
      <c r="AG416" s="213" t="s">
        <v>241</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41" t="str">
        <f>C416</f>
        <v>Stoky jsou navrženy z trubního materiálu z PVC-U s hladkou kompaktní stěnou, kruhová tuhost SN min.12 kN/m2  odpovídající ČSN EN 1401-1. Pro stoku bude použit ucelený kanalizační program včetně tvarovek z PVC-U s prokazatelnou příslušností k systému. Tvarovky budou mít u jednotlivých jmenovitých světlostí tloušťku stěny odpovídající tloušťce stěny trubek. Tvarov-ky budou vyráběné jako jednolité přímým vstřikováním do formy, a to minimálně v DN/OD 110-315 mm včetně. Odbočky budou použity se třemi hrdly, aby se eliminoval počet spojů. Veškeré spoje (trubky i tvarovky) budou opatřené shodným napevno vloženým těsnícím kroužkem opatřeným podpůrným kroužkem z PP/, odolným proti ropným látkám, splňujícím podmínky ČSN EN 681-2. Těsnost spojů min. 2,5 baru dle ČN EN 1277.</v>
      </c>
      <c r="BB416" s="213"/>
      <c r="BC416" s="213"/>
      <c r="BD416" s="213"/>
      <c r="BE416" s="213"/>
      <c r="BF416" s="213"/>
      <c r="BG416" s="213"/>
      <c r="BH416" s="213"/>
    </row>
    <row r="417" spans="1:60" outlineLevel="1" x14ac:dyDescent="0.25">
      <c r="A417" s="220"/>
      <c r="B417" s="221"/>
      <c r="C417" s="267" t="s">
        <v>331</v>
      </c>
      <c r="D417" s="253"/>
      <c r="E417" s="254"/>
      <c r="F417" s="222"/>
      <c r="G417" s="222"/>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288</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1" x14ac:dyDescent="0.25">
      <c r="A418" s="220"/>
      <c r="B418" s="221"/>
      <c r="C418" s="268" t="s">
        <v>1589</v>
      </c>
      <c r="D418" s="253"/>
      <c r="E418" s="254">
        <v>185.3</v>
      </c>
      <c r="F418" s="222"/>
      <c r="G418" s="222"/>
      <c r="H418" s="222"/>
      <c r="I418" s="222"/>
      <c r="J418" s="222"/>
      <c r="K418" s="222"/>
      <c r="L418" s="222"/>
      <c r="M418" s="222"/>
      <c r="N418" s="222"/>
      <c r="O418" s="222"/>
      <c r="P418" s="222"/>
      <c r="Q418" s="222"/>
      <c r="R418" s="222"/>
      <c r="S418" s="222"/>
      <c r="T418" s="222"/>
      <c r="U418" s="222"/>
      <c r="V418" s="222"/>
      <c r="W418" s="222"/>
      <c r="X418" s="222"/>
      <c r="Y418" s="213"/>
      <c r="Z418" s="213"/>
      <c r="AA418" s="213"/>
      <c r="AB418" s="213"/>
      <c r="AC418" s="213"/>
      <c r="AD418" s="213"/>
      <c r="AE418" s="213"/>
      <c r="AF418" s="213"/>
      <c r="AG418" s="213" t="s">
        <v>288</v>
      </c>
      <c r="AH418" s="213">
        <v>2</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1" x14ac:dyDescent="0.25">
      <c r="A419" s="220"/>
      <c r="B419" s="221"/>
      <c r="C419" s="269" t="s">
        <v>336</v>
      </c>
      <c r="D419" s="255"/>
      <c r="E419" s="256">
        <v>185.3</v>
      </c>
      <c r="F419" s="222"/>
      <c r="G419" s="222"/>
      <c r="H419" s="222"/>
      <c r="I419" s="222"/>
      <c r="J419" s="222"/>
      <c r="K419" s="222"/>
      <c r="L419" s="222"/>
      <c r="M419" s="222"/>
      <c r="N419" s="222"/>
      <c r="O419" s="222"/>
      <c r="P419" s="222"/>
      <c r="Q419" s="222"/>
      <c r="R419" s="222"/>
      <c r="S419" s="222"/>
      <c r="T419" s="222"/>
      <c r="U419" s="222"/>
      <c r="V419" s="222"/>
      <c r="W419" s="222"/>
      <c r="X419" s="222"/>
      <c r="Y419" s="213"/>
      <c r="Z419" s="213"/>
      <c r="AA419" s="213"/>
      <c r="AB419" s="213"/>
      <c r="AC419" s="213"/>
      <c r="AD419" s="213"/>
      <c r="AE419" s="213"/>
      <c r="AF419" s="213"/>
      <c r="AG419" s="213" t="s">
        <v>288</v>
      </c>
      <c r="AH419" s="213">
        <v>3</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1" x14ac:dyDescent="0.25">
      <c r="A420" s="220"/>
      <c r="B420" s="221"/>
      <c r="C420" s="267" t="s">
        <v>337</v>
      </c>
      <c r="D420" s="253"/>
      <c r="E420" s="254"/>
      <c r="F420" s="222"/>
      <c r="G420" s="222"/>
      <c r="H420" s="222"/>
      <c r="I420" s="222"/>
      <c r="J420" s="222"/>
      <c r="K420" s="222"/>
      <c r="L420" s="222"/>
      <c r="M420" s="222"/>
      <c r="N420" s="222"/>
      <c r="O420" s="222"/>
      <c r="P420" s="222"/>
      <c r="Q420" s="222"/>
      <c r="R420" s="222"/>
      <c r="S420" s="222"/>
      <c r="T420" s="222"/>
      <c r="U420" s="222"/>
      <c r="V420" s="222"/>
      <c r="W420" s="222"/>
      <c r="X420" s="222"/>
      <c r="Y420" s="213"/>
      <c r="Z420" s="213"/>
      <c r="AA420" s="213"/>
      <c r="AB420" s="213"/>
      <c r="AC420" s="213"/>
      <c r="AD420" s="213"/>
      <c r="AE420" s="213"/>
      <c r="AF420" s="213"/>
      <c r="AG420" s="213" t="s">
        <v>288</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x14ac:dyDescent="0.25">
      <c r="A421" s="220"/>
      <c r="B421" s="221"/>
      <c r="C421" s="266" t="s">
        <v>1590</v>
      </c>
      <c r="D421" s="251"/>
      <c r="E421" s="252">
        <v>31.809830000000002</v>
      </c>
      <c r="F421" s="222"/>
      <c r="G421" s="222"/>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288</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ht="20.399999999999999" outlineLevel="1" x14ac:dyDescent="0.25">
      <c r="A422" s="233">
        <v>61</v>
      </c>
      <c r="B422" s="234" t="s">
        <v>1591</v>
      </c>
      <c r="C422" s="245" t="s">
        <v>1592</v>
      </c>
      <c r="D422" s="235" t="s">
        <v>375</v>
      </c>
      <c r="E422" s="236">
        <v>15.41567</v>
      </c>
      <c r="F422" s="237">
        <v>5545</v>
      </c>
      <c r="G422" s="238">
        <f>ROUND(E422*F422,2)</f>
        <v>85479.89</v>
      </c>
      <c r="H422" s="237">
        <v>5545</v>
      </c>
      <c r="I422" s="238">
        <f>ROUND(E422*H422,2)</f>
        <v>85479.89</v>
      </c>
      <c r="J422" s="237">
        <v>0</v>
      </c>
      <c r="K422" s="238">
        <f>ROUND(E422*J422,2)</f>
        <v>0</v>
      </c>
      <c r="L422" s="238">
        <v>21</v>
      </c>
      <c r="M422" s="238">
        <f>G422*(1+L422/100)</f>
        <v>103430.6669</v>
      </c>
      <c r="N422" s="238">
        <v>6.1199999999999997E-2</v>
      </c>
      <c r="O422" s="238">
        <f>ROUND(E422*N422,2)</f>
        <v>0.94</v>
      </c>
      <c r="P422" s="238">
        <v>0</v>
      </c>
      <c r="Q422" s="238">
        <f>ROUND(E422*P422,2)</f>
        <v>0</v>
      </c>
      <c r="R422" s="238" t="s">
        <v>407</v>
      </c>
      <c r="S422" s="238" t="s">
        <v>237</v>
      </c>
      <c r="T422" s="239" t="s">
        <v>282</v>
      </c>
      <c r="U422" s="222">
        <v>0</v>
      </c>
      <c r="V422" s="222">
        <f>ROUND(E422*U422,2)</f>
        <v>0</v>
      </c>
      <c r="W422" s="222"/>
      <c r="X422" s="222" t="s">
        <v>376</v>
      </c>
      <c r="Y422" s="213"/>
      <c r="Z422" s="213"/>
      <c r="AA422" s="213"/>
      <c r="AB422" s="213"/>
      <c r="AC422" s="213"/>
      <c r="AD422" s="213"/>
      <c r="AE422" s="213"/>
      <c r="AF422" s="213"/>
      <c r="AG422" s="213" t="s">
        <v>377</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1" x14ac:dyDescent="0.25">
      <c r="A423" s="220"/>
      <c r="B423" s="221"/>
      <c r="C423" s="246" t="s">
        <v>1341</v>
      </c>
      <c r="D423" s="240"/>
      <c r="E423" s="240"/>
      <c r="F423" s="240"/>
      <c r="G423" s="240"/>
      <c r="H423" s="222"/>
      <c r="I423" s="222"/>
      <c r="J423" s="222"/>
      <c r="K423" s="222"/>
      <c r="L423" s="222"/>
      <c r="M423" s="222"/>
      <c r="N423" s="222"/>
      <c r="O423" s="222"/>
      <c r="P423" s="222"/>
      <c r="Q423" s="222"/>
      <c r="R423" s="222"/>
      <c r="S423" s="222"/>
      <c r="T423" s="222"/>
      <c r="U423" s="222"/>
      <c r="V423" s="222"/>
      <c r="W423" s="222"/>
      <c r="X423" s="222"/>
      <c r="Y423" s="213"/>
      <c r="Z423" s="213"/>
      <c r="AA423" s="213"/>
      <c r="AB423" s="213"/>
      <c r="AC423" s="213"/>
      <c r="AD423" s="213"/>
      <c r="AE423" s="213"/>
      <c r="AF423" s="213"/>
      <c r="AG423" s="213" t="s">
        <v>241</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41" t="str">
        <f>C423</f>
        <v>D.1.1a+D.1.1b-01+D.1.1b-02+D.1.1b-03+D.1.1b-04+D.1.1b-05+D.1.1b-06+D.1.1b-07+D.1.1b-08+D.1.1b-09+D.1.1b-10</v>
      </c>
      <c r="BB423" s="213"/>
      <c r="BC423" s="213"/>
      <c r="BD423" s="213"/>
      <c r="BE423" s="213"/>
      <c r="BF423" s="213"/>
      <c r="BG423" s="213"/>
      <c r="BH423" s="213"/>
    </row>
    <row r="424" spans="1:60" outlineLevel="1" x14ac:dyDescent="0.25">
      <c r="A424" s="220"/>
      <c r="B424" s="221"/>
      <c r="C424" s="247" t="s">
        <v>1587</v>
      </c>
      <c r="D424" s="242"/>
      <c r="E424" s="242"/>
      <c r="F424" s="242"/>
      <c r="G424" s="242"/>
      <c r="H424" s="222"/>
      <c r="I424" s="222"/>
      <c r="J424" s="222"/>
      <c r="K424" s="222"/>
      <c r="L424" s="222"/>
      <c r="M424" s="222"/>
      <c r="N424" s="222"/>
      <c r="O424" s="222"/>
      <c r="P424" s="222"/>
      <c r="Q424" s="222"/>
      <c r="R424" s="222"/>
      <c r="S424" s="222"/>
      <c r="T424" s="222"/>
      <c r="U424" s="222"/>
      <c r="V424" s="222"/>
      <c r="W424" s="222"/>
      <c r="X424" s="222"/>
      <c r="Y424" s="213"/>
      <c r="Z424" s="213"/>
      <c r="AA424" s="213"/>
      <c r="AB424" s="213"/>
      <c r="AC424" s="213"/>
      <c r="AD424" s="213"/>
      <c r="AE424" s="213"/>
      <c r="AF424" s="213"/>
      <c r="AG424" s="213" t="s">
        <v>241</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61.8" outlineLevel="1" x14ac:dyDescent="0.25">
      <c r="A425" s="220"/>
      <c r="B425" s="221"/>
      <c r="C425" s="247" t="s">
        <v>1588</v>
      </c>
      <c r="D425" s="242"/>
      <c r="E425" s="242"/>
      <c r="F425" s="242"/>
      <c r="G425" s="242"/>
      <c r="H425" s="222"/>
      <c r="I425" s="222"/>
      <c r="J425" s="222"/>
      <c r="K425" s="222"/>
      <c r="L425" s="222"/>
      <c r="M425" s="222"/>
      <c r="N425" s="222"/>
      <c r="O425" s="222"/>
      <c r="P425" s="222"/>
      <c r="Q425" s="222"/>
      <c r="R425" s="222"/>
      <c r="S425" s="222"/>
      <c r="T425" s="222"/>
      <c r="U425" s="222"/>
      <c r="V425" s="222"/>
      <c r="W425" s="222"/>
      <c r="X425" s="222"/>
      <c r="Y425" s="213"/>
      <c r="Z425" s="213"/>
      <c r="AA425" s="213"/>
      <c r="AB425" s="213"/>
      <c r="AC425" s="213"/>
      <c r="AD425" s="213"/>
      <c r="AE425" s="213"/>
      <c r="AF425" s="213"/>
      <c r="AG425" s="213" t="s">
        <v>241</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41" t="str">
        <f>C425</f>
        <v>Stoky jsou navrženy z trubního materiálu z PVC-U s hladkou kompaktní stěnou, kruhová tuhost SN min.12 kN/m2  odpovídající ČSN EN 1401-1. Pro stoku bude použit ucelený kanalizační program včetně tvarovek z PVC-U s prokazatelnou příslušností k systému. Tvarovky budou mít u jednotlivých jmenovitých světlostí tloušťku stěny odpovídající tloušťce stěny trubek. Tvarov-ky budou vyráběné jako jednolité přímým vstřikováním do formy, a to minimálně v DN/OD 110-315 mm včetně. Odbočky budou použity se třemi hrdly, aby se eliminoval počet spojů. Veškeré spoje (trubky i tvarovky) budou opatřené shodným napevno vloženým těsnícím kroužkem opatřeným podpůrným kroužkem z PP/, odolným proti ropným látkám, splňujícím podmínky ČSN EN 681-2. Těsnost spojů min. 2,5 baru dle ČN EN 1277.</v>
      </c>
      <c r="BB425" s="213"/>
      <c r="BC425" s="213"/>
      <c r="BD425" s="213"/>
      <c r="BE425" s="213"/>
      <c r="BF425" s="213"/>
      <c r="BG425" s="213"/>
      <c r="BH425" s="213"/>
    </row>
    <row r="426" spans="1:60" outlineLevel="1" x14ac:dyDescent="0.25">
      <c r="A426" s="220"/>
      <c r="B426" s="221"/>
      <c r="C426" s="267" t="s">
        <v>331</v>
      </c>
      <c r="D426" s="253"/>
      <c r="E426" s="254"/>
      <c r="F426" s="222"/>
      <c r="G426" s="222"/>
      <c r="H426" s="222"/>
      <c r="I426" s="222"/>
      <c r="J426" s="222"/>
      <c r="K426" s="222"/>
      <c r="L426" s="222"/>
      <c r="M426" s="222"/>
      <c r="N426" s="222"/>
      <c r="O426" s="222"/>
      <c r="P426" s="222"/>
      <c r="Q426" s="222"/>
      <c r="R426" s="222"/>
      <c r="S426" s="222"/>
      <c r="T426" s="222"/>
      <c r="U426" s="222"/>
      <c r="V426" s="222"/>
      <c r="W426" s="222"/>
      <c r="X426" s="222"/>
      <c r="Y426" s="213"/>
      <c r="Z426" s="213"/>
      <c r="AA426" s="213"/>
      <c r="AB426" s="213"/>
      <c r="AC426" s="213"/>
      <c r="AD426" s="213"/>
      <c r="AE426" s="213"/>
      <c r="AF426" s="213"/>
      <c r="AG426" s="213" t="s">
        <v>288</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1" x14ac:dyDescent="0.25">
      <c r="A427" s="220"/>
      <c r="B427" s="221"/>
      <c r="C427" s="268" t="s">
        <v>1593</v>
      </c>
      <c r="D427" s="253"/>
      <c r="E427" s="254">
        <v>89.8</v>
      </c>
      <c r="F427" s="222"/>
      <c r="G427" s="222"/>
      <c r="H427" s="222"/>
      <c r="I427" s="222"/>
      <c r="J427" s="222"/>
      <c r="K427" s="222"/>
      <c r="L427" s="222"/>
      <c r="M427" s="222"/>
      <c r="N427" s="222"/>
      <c r="O427" s="222"/>
      <c r="P427" s="222"/>
      <c r="Q427" s="222"/>
      <c r="R427" s="222"/>
      <c r="S427" s="222"/>
      <c r="T427" s="222"/>
      <c r="U427" s="222"/>
      <c r="V427" s="222"/>
      <c r="W427" s="222"/>
      <c r="X427" s="222"/>
      <c r="Y427" s="213"/>
      <c r="Z427" s="213"/>
      <c r="AA427" s="213"/>
      <c r="AB427" s="213"/>
      <c r="AC427" s="213"/>
      <c r="AD427" s="213"/>
      <c r="AE427" s="213"/>
      <c r="AF427" s="213"/>
      <c r="AG427" s="213" t="s">
        <v>288</v>
      </c>
      <c r="AH427" s="213">
        <v>2</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5">
      <c r="A428" s="220"/>
      <c r="B428" s="221"/>
      <c r="C428" s="269" t="s">
        <v>336</v>
      </c>
      <c r="D428" s="255"/>
      <c r="E428" s="256">
        <v>89.8</v>
      </c>
      <c r="F428" s="222"/>
      <c r="G428" s="222"/>
      <c r="H428" s="222"/>
      <c r="I428" s="222"/>
      <c r="J428" s="222"/>
      <c r="K428" s="222"/>
      <c r="L428" s="222"/>
      <c r="M428" s="222"/>
      <c r="N428" s="222"/>
      <c r="O428" s="222"/>
      <c r="P428" s="222"/>
      <c r="Q428" s="222"/>
      <c r="R428" s="222"/>
      <c r="S428" s="222"/>
      <c r="T428" s="222"/>
      <c r="U428" s="222"/>
      <c r="V428" s="222"/>
      <c r="W428" s="222"/>
      <c r="X428" s="222"/>
      <c r="Y428" s="213"/>
      <c r="Z428" s="213"/>
      <c r="AA428" s="213"/>
      <c r="AB428" s="213"/>
      <c r="AC428" s="213"/>
      <c r="AD428" s="213"/>
      <c r="AE428" s="213"/>
      <c r="AF428" s="213"/>
      <c r="AG428" s="213" t="s">
        <v>288</v>
      </c>
      <c r="AH428" s="213">
        <v>3</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1" x14ac:dyDescent="0.25">
      <c r="A429" s="220"/>
      <c r="B429" s="221"/>
      <c r="C429" s="267" t="s">
        <v>337</v>
      </c>
      <c r="D429" s="253"/>
      <c r="E429" s="254"/>
      <c r="F429" s="222"/>
      <c r="G429" s="222"/>
      <c r="H429" s="222"/>
      <c r="I429" s="222"/>
      <c r="J429" s="222"/>
      <c r="K429" s="222"/>
      <c r="L429" s="222"/>
      <c r="M429" s="222"/>
      <c r="N429" s="222"/>
      <c r="O429" s="222"/>
      <c r="P429" s="222"/>
      <c r="Q429" s="222"/>
      <c r="R429" s="222"/>
      <c r="S429" s="222"/>
      <c r="T429" s="222"/>
      <c r="U429" s="222"/>
      <c r="V429" s="222"/>
      <c r="W429" s="222"/>
      <c r="X429" s="222"/>
      <c r="Y429" s="213"/>
      <c r="Z429" s="213"/>
      <c r="AA429" s="213"/>
      <c r="AB429" s="213"/>
      <c r="AC429" s="213"/>
      <c r="AD429" s="213"/>
      <c r="AE429" s="213"/>
      <c r="AF429" s="213"/>
      <c r="AG429" s="213" t="s">
        <v>288</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1" x14ac:dyDescent="0.25">
      <c r="A430" s="220"/>
      <c r="B430" s="221"/>
      <c r="C430" s="266" t="s">
        <v>1594</v>
      </c>
      <c r="D430" s="251"/>
      <c r="E430" s="252">
        <v>15.41567</v>
      </c>
      <c r="F430" s="222"/>
      <c r="G430" s="222"/>
      <c r="H430" s="222"/>
      <c r="I430" s="222"/>
      <c r="J430" s="222"/>
      <c r="K430" s="222"/>
      <c r="L430" s="222"/>
      <c r="M430" s="222"/>
      <c r="N430" s="222"/>
      <c r="O430" s="222"/>
      <c r="P430" s="222"/>
      <c r="Q430" s="222"/>
      <c r="R430" s="222"/>
      <c r="S430" s="222"/>
      <c r="T430" s="222"/>
      <c r="U430" s="222"/>
      <c r="V430" s="222"/>
      <c r="W430" s="222"/>
      <c r="X430" s="222"/>
      <c r="Y430" s="213"/>
      <c r="Z430" s="213"/>
      <c r="AA430" s="213"/>
      <c r="AB430" s="213"/>
      <c r="AC430" s="213"/>
      <c r="AD430" s="213"/>
      <c r="AE430" s="213"/>
      <c r="AF430" s="213"/>
      <c r="AG430" s="213" t="s">
        <v>288</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0.399999999999999" outlineLevel="1" x14ac:dyDescent="0.25">
      <c r="A431" s="233">
        <v>62</v>
      </c>
      <c r="B431" s="234" t="s">
        <v>1595</v>
      </c>
      <c r="C431" s="245" t="s">
        <v>1596</v>
      </c>
      <c r="D431" s="235" t="s">
        <v>375</v>
      </c>
      <c r="E431" s="236">
        <v>6.5233299999999996</v>
      </c>
      <c r="F431" s="237">
        <v>9445</v>
      </c>
      <c r="G431" s="238">
        <f>ROUND(E431*F431,2)</f>
        <v>61612.85</v>
      </c>
      <c r="H431" s="237">
        <v>9445</v>
      </c>
      <c r="I431" s="238">
        <f>ROUND(E431*H431,2)</f>
        <v>61612.85</v>
      </c>
      <c r="J431" s="237">
        <v>0</v>
      </c>
      <c r="K431" s="238">
        <f>ROUND(E431*J431,2)</f>
        <v>0</v>
      </c>
      <c r="L431" s="238">
        <v>21</v>
      </c>
      <c r="M431" s="238">
        <f>G431*(1+L431/100)</f>
        <v>74551.54849999999</v>
      </c>
      <c r="N431" s="238">
        <v>7.6200000000000004E-2</v>
      </c>
      <c r="O431" s="238">
        <f>ROUND(E431*N431,2)</f>
        <v>0.5</v>
      </c>
      <c r="P431" s="238">
        <v>0</v>
      </c>
      <c r="Q431" s="238">
        <f>ROUND(E431*P431,2)</f>
        <v>0</v>
      </c>
      <c r="R431" s="238" t="s">
        <v>407</v>
      </c>
      <c r="S431" s="238" t="s">
        <v>237</v>
      </c>
      <c r="T431" s="239" t="s">
        <v>282</v>
      </c>
      <c r="U431" s="222">
        <v>0</v>
      </c>
      <c r="V431" s="222">
        <f>ROUND(E431*U431,2)</f>
        <v>0</v>
      </c>
      <c r="W431" s="222"/>
      <c r="X431" s="222" t="s">
        <v>376</v>
      </c>
      <c r="Y431" s="213"/>
      <c r="Z431" s="213"/>
      <c r="AA431" s="213"/>
      <c r="AB431" s="213"/>
      <c r="AC431" s="213"/>
      <c r="AD431" s="213"/>
      <c r="AE431" s="213"/>
      <c r="AF431" s="213"/>
      <c r="AG431" s="213" t="s">
        <v>377</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1" x14ac:dyDescent="0.25">
      <c r="A432" s="220"/>
      <c r="B432" s="221"/>
      <c r="C432" s="246" t="s">
        <v>1341</v>
      </c>
      <c r="D432" s="240"/>
      <c r="E432" s="240"/>
      <c r="F432" s="240"/>
      <c r="G432" s="240"/>
      <c r="H432" s="222"/>
      <c r="I432" s="222"/>
      <c r="J432" s="222"/>
      <c r="K432" s="222"/>
      <c r="L432" s="222"/>
      <c r="M432" s="222"/>
      <c r="N432" s="222"/>
      <c r="O432" s="222"/>
      <c r="P432" s="222"/>
      <c r="Q432" s="222"/>
      <c r="R432" s="222"/>
      <c r="S432" s="222"/>
      <c r="T432" s="222"/>
      <c r="U432" s="222"/>
      <c r="V432" s="222"/>
      <c r="W432" s="222"/>
      <c r="X432" s="222"/>
      <c r="Y432" s="213"/>
      <c r="Z432" s="213"/>
      <c r="AA432" s="213"/>
      <c r="AB432" s="213"/>
      <c r="AC432" s="213"/>
      <c r="AD432" s="213"/>
      <c r="AE432" s="213"/>
      <c r="AF432" s="213"/>
      <c r="AG432" s="213" t="s">
        <v>241</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41" t="str">
        <f>C432</f>
        <v>D.1.1a+D.1.1b-01+D.1.1b-02+D.1.1b-03+D.1.1b-04+D.1.1b-05+D.1.1b-06+D.1.1b-07+D.1.1b-08+D.1.1b-09+D.1.1b-10</v>
      </c>
      <c r="BB432" s="213"/>
      <c r="BC432" s="213"/>
      <c r="BD432" s="213"/>
      <c r="BE432" s="213"/>
      <c r="BF432" s="213"/>
      <c r="BG432" s="213"/>
      <c r="BH432" s="213"/>
    </row>
    <row r="433" spans="1:60" outlineLevel="1" x14ac:dyDescent="0.25">
      <c r="A433" s="220"/>
      <c r="B433" s="221"/>
      <c r="C433" s="247" t="s">
        <v>1587</v>
      </c>
      <c r="D433" s="242"/>
      <c r="E433" s="242"/>
      <c r="F433" s="242"/>
      <c r="G433" s="242"/>
      <c r="H433" s="222"/>
      <c r="I433" s="222"/>
      <c r="J433" s="222"/>
      <c r="K433" s="222"/>
      <c r="L433" s="222"/>
      <c r="M433" s="222"/>
      <c r="N433" s="222"/>
      <c r="O433" s="222"/>
      <c r="P433" s="222"/>
      <c r="Q433" s="222"/>
      <c r="R433" s="222"/>
      <c r="S433" s="222"/>
      <c r="T433" s="222"/>
      <c r="U433" s="222"/>
      <c r="V433" s="222"/>
      <c r="W433" s="222"/>
      <c r="X433" s="222"/>
      <c r="Y433" s="213"/>
      <c r="Z433" s="213"/>
      <c r="AA433" s="213"/>
      <c r="AB433" s="213"/>
      <c r="AC433" s="213"/>
      <c r="AD433" s="213"/>
      <c r="AE433" s="213"/>
      <c r="AF433" s="213"/>
      <c r="AG433" s="213" t="s">
        <v>241</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ht="61.8" outlineLevel="1" x14ac:dyDescent="0.25">
      <c r="A434" s="220"/>
      <c r="B434" s="221"/>
      <c r="C434" s="247" t="s">
        <v>1588</v>
      </c>
      <c r="D434" s="242"/>
      <c r="E434" s="242"/>
      <c r="F434" s="242"/>
      <c r="G434" s="242"/>
      <c r="H434" s="222"/>
      <c r="I434" s="222"/>
      <c r="J434" s="222"/>
      <c r="K434" s="222"/>
      <c r="L434" s="222"/>
      <c r="M434" s="222"/>
      <c r="N434" s="222"/>
      <c r="O434" s="222"/>
      <c r="P434" s="222"/>
      <c r="Q434" s="222"/>
      <c r="R434" s="222"/>
      <c r="S434" s="222"/>
      <c r="T434" s="222"/>
      <c r="U434" s="222"/>
      <c r="V434" s="222"/>
      <c r="W434" s="222"/>
      <c r="X434" s="222"/>
      <c r="Y434" s="213"/>
      <c r="Z434" s="213"/>
      <c r="AA434" s="213"/>
      <c r="AB434" s="213"/>
      <c r="AC434" s="213"/>
      <c r="AD434" s="213"/>
      <c r="AE434" s="213"/>
      <c r="AF434" s="213"/>
      <c r="AG434" s="213" t="s">
        <v>241</v>
      </c>
      <c r="AH434" s="213"/>
      <c r="AI434" s="213"/>
      <c r="AJ434" s="213"/>
      <c r="AK434" s="213"/>
      <c r="AL434" s="213"/>
      <c r="AM434" s="213"/>
      <c r="AN434" s="213"/>
      <c r="AO434" s="213"/>
      <c r="AP434" s="213"/>
      <c r="AQ434" s="213"/>
      <c r="AR434" s="213"/>
      <c r="AS434" s="213"/>
      <c r="AT434" s="213"/>
      <c r="AU434" s="213"/>
      <c r="AV434" s="213"/>
      <c r="AW434" s="213"/>
      <c r="AX434" s="213"/>
      <c r="AY434" s="213"/>
      <c r="AZ434" s="213"/>
      <c r="BA434" s="241" t="str">
        <f>C434</f>
        <v>Stoky jsou navrženy z trubního materiálu z PVC-U s hladkou kompaktní stěnou, kruhová tuhost SN min.12 kN/m2  odpovídající ČSN EN 1401-1. Pro stoku bude použit ucelený kanalizační program včetně tvarovek z PVC-U s prokazatelnou příslušností k systému. Tvarovky budou mít u jednotlivých jmenovitých světlostí tloušťku stěny odpovídající tloušťce stěny trubek. Tvarov-ky budou vyráběné jako jednolité přímým vstřikováním do formy, a to minimálně v DN/OD 110-315 mm včetně. Odbočky budou použity se třemi hrdly, aby se eliminoval počet spojů. Veškeré spoje (trubky i tvarovky) budou opatřené shodným napevno vloženým těsnícím kroužkem opatřeným podpůrným kroužkem z PP/, odolným proti ropným látkám, splňujícím podmínky ČSN EN 681-2. Těsnost spojů min. 2,5 baru dle ČN EN 1277.</v>
      </c>
      <c r="BB434" s="213"/>
      <c r="BC434" s="213"/>
      <c r="BD434" s="213"/>
      <c r="BE434" s="213"/>
      <c r="BF434" s="213"/>
      <c r="BG434" s="213"/>
      <c r="BH434" s="213"/>
    </row>
    <row r="435" spans="1:60" outlineLevel="1" x14ac:dyDescent="0.25">
      <c r="A435" s="220"/>
      <c r="B435" s="221"/>
      <c r="C435" s="267" t="s">
        <v>331</v>
      </c>
      <c r="D435" s="253"/>
      <c r="E435" s="254"/>
      <c r="F435" s="222"/>
      <c r="G435" s="222"/>
      <c r="H435" s="222"/>
      <c r="I435" s="222"/>
      <c r="J435" s="222"/>
      <c r="K435" s="222"/>
      <c r="L435" s="222"/>
      <c r="M435" s="222"/>
      <c r="N435" s="222"/>
      <c r="O435" s="222"/>
      <c r="P435" s="222"/>
      <c r="Q435" s="222"/>
      <c r="R435" s="222"/>
      <c r="S435" s="222"/>
      <c r="T435" s="222"/>
      <c r="U435" s="222"/>
      <c r="V435" s="222"/>
      <c r="W435" s="222"/>
      <c r="X435" s="222"/>
      <c r="Y435" s="213"/>
      <c r="Z435" s="213"/>
      <c r="AA435" s="213"/>
      <c r="AB435" s="213"/>
      <c r="AC435" s="213"/>
      <c r="AD435" s="213"/>
      <c r="AE435" s="213"/>
      <c r="AF435" s="213"/>
      <c r="AG435" s="213" t="s">
        <v>288</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1" x14ac:dyDescent="0.25">
      <c r="A436" s="220"/>
      <c r="B436" s="221"/>
      <c r="C436" s="268" t="s">
        <v>1597</v>
      </c>
      <c r="D436" s="253"/>
      <c r="E436" s="254">
        <v>38</v>
      </c>
      <c r="F436" s="222"/>
      <c r="G436" s="222"/>
      <c r="H436" s="222"/>
      <c r="I436" s="222"/>
      <c r="J436" s="222"/>
      <c r="K436" s="222"/>
      <c r="L436" s="222"/>
      <c r="M436" s="222"/>
      <c r="N436" s="222"/>
      <c r="O436" s="222"/>
      <c r="P436" s="222"/>
      <c r="Q436" s="222"/>
      <c r="R436" s="222"/>
      <c r="S436" s="222"/>
      <c r="T436" s="222"/>
      <c r="U436" s="222"/>
      <c r="V436" s="222"/>
      <c r="W436" s="222"/>
      <c r="X436" s="222"/>
      <c r="Y436" s="213"/>
      <c r="Z436" s="213"/>
      <c r="AA436" s="213"/>
      <c r="AB436" s="213"/>
      <c r="AC436" s="213"/>
      <c r="AD436" s="213"/>
      <c r="AE436" s="213"/>
      <c r="AF436" s="213"/>
      <c r="AG436" s="213" t="s">
        <v>288</v>
      </c>
      <c r="AH436" s="213">
        <v>2</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1" x14ac:dyDescent="0.25">
      <c r="A437" s="220"/>
      <c r="B437" s="221"/>
      <c r="C437" s="269" t="s">
        <v>336</v>
      </c>
      <c r="D437" s="255"/>
      <c r="E437" s="256">
        <v>38</v>
      </c>
      <c r="F437" s="222"/>
      <c r="G437" s="222"/>
      <c r="H437" s="222"/>
      <c r="I437" s="222"/>
      <c r="J437" s="222"/>
      <c r="K437" s="222"/>
      <c r="L437" s="222"/>
      <c r="M437" s="222"/>
      <c r="N437" s="222"/>
      <c r="O437" s="222"/>
      <c r="P437" s="222"/>
      <c r="Q437" s="222"/>
      <c r="R437" s="222"/>
      <c r="S437" s="222"/>
      <c r="T437" s="222"/>
      <c r="U437" s="222"/>
      <c r="V437" s="222"/>
      <c r="W437" s="222"/>
      <c r="X437" s="222"/>
      <c r="Y437" s="213"/>
      <c r="Z437" s="213"/>
      <c r="AA437" s="213"/>
      <c r="AB437" s="213"/>
      <c r="AC437" s="213"/>
      <c r="AD437" s="213"/>
      <c r="AE437" s="213"/>
      <c r="AF437" s="213"/>
      <c r="AG437" s="213" t="s">
        <v>288</v>
      </c>
      <c r="AH437" s="213">
        <v>3</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5">
      <c r="A438" s="220"/>
      <c r="B438" s="221"/>
      <c r="C438" s="267" t="s">
        <v>337</v>
      </c>
      <c r="D438" s="253"/>
      <c r="E438" s="254"/>
      <c r="F438" s="222"/>
      <c r="G438" s="222"/>
      <c r="H438" s="222"/>
      <c r="I438" s="222"/>
      <c r="J438" s="222"/>
      <c r="K438" s="222"/>
      <c r="L438" s="222"/>
      <c r="M438" s="222"/>
      <c r="N438" s="222"/>
      <c r="O438" s="222"/>
      <c r="P438" s="222"/>
      <c r="Q438" s="222"/>
      <c r="R438" s="222"/>
      <c r="S438" s="222"/>
      <c r="T438" s="222"/>
      <c r="U438" s="222"/>
      <c r="V438" s="222"/>
      <c r="W438" s="222"/>
      <c r="X438" s="222"/>
      <c r="Y438" s="213"/>
      <c r="Z438" s="213"/>
      <c r="AA438" s="213"/>
      <c r="AB438" s="213"/>
      <c r="AC438" s="213"/>
      <c r="AD438" s="213"/>
      <c r="AE438" s="213"/>
      <c r="AF438" s="213"/>
      <c r="AG438" s="213" t="s">
        <v>288</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1" x14ac:dyDescent="0.25">
      <c r="A439" s="220"/>
      <c r="B439" s="221"/>
      <c r="C439" s="266" t="s">
        <v>1598</v>
      </c>
      <c r="D439" s="251"/>
      <c r="E439" s="252">
        <v>6.5233299999999996</v>
      </c>
      <c r="F439" s="222"/>
      <c r="G439" s="222"/>
      <c r="H439" s="222"/>
      <c r="I439" s="222"/>
      <c r="J439" s="222"/>
      <c r="K439" s="222"/>
      <c r="L439" s="222"/>
      <c r="M439" s="222"/>
      <c r="N439" s="222"/>
      <c r="O439" s="222"/>
      <c r="P439" s="222"/>
      <c r="Q439" s="222"/>
      <c r="R439" s="222"/>
      <c r="S439" s="222"/>
      <c r="T439" s="222"/>
      <c r="U439" s="222"/>
      <c r="V439" s="222"/>
      <c r="W439" s="222"/>
      <c r="X439" s="222"/>
      <c r="Y439" s="213"/>
      <c r="Z439" s="213"/>
      <c r="AA439" s="213"/>
      <c r="AB439" s="213"/>
      <c r="AC439" s="213"/>
      <c r="AD439" s="213"/>
      <c r="AE439" s="213"/>
      <c r="AF439" s="213"/>
      <c r="AG439" s="213" t="s">
        <v>288</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0.399999999999999" outlineLevel="1" x14ac:dyDescent="0.25">
      <c r="A440" s="233">
        <v>63</v>
      </c>
      <c r="B440" s="234" t="s">
        <v>1599</v>
      </c>
      <c r="C440" s="245" t="s">
        <v>1600</v>
      </c>
      <c r="D440" s="235" t="s">
        <v>375</v>
      </c>
      <c r="E440" s="236">
        <v>2.02</v>
      </c>
      <c r="F440" s="237">
        <v>1081</v>
      </c>
      <c r="G440" s="238">
        <f>ROUND(E440*F440,2)</f>
        <v>2183.62</v>
      </c>
      <c r="H440" s="237">
        <v>1081</v>
      </c>
      <c r="I440" s="238">
        <f>ROUND(E440*H440,2)</f>
        <v>2183.62</v>
      </c>
      <c r="J440" s="237">
        <v>0</v>
      </c>
      <c r="K440" s="238">
        <f>ROUND(E440*J440,2)</f>
        <v>0</v>
      </c>
      <c r="L440" s="238">
        <v>21</v>
      </c>
      <c r="M440" s="238">
        <f>G440*(1+L440/100)</f>
        <v>2642.1801999999998</v>
      </c>
      <c r="N440" s="238">
        <v>3.5999999999999999E-3</v>
      </c>
      <c r="O440" s="238">
        <f>ROUND(E440*N440,2)</f>
        <v>0.01</v>
      </c>
      <c r="P440" s="238">
        <v>0</v>
      </c>
      <c r="Q440" s="238">
        <f>ROUND(E440*P440,2)</f>
        <v>0</v>
      </c>
      <c r="R440" s="238" t="s">
        <v>407</v>
      </c>
      <c r="S440" s="238" t="s">
        <v>237</v>
      </c>
      <c r="T440" s="239" t="s">
        <v>282</v>
      </c>
      <c r="U440" s="222">
        <v>0</v>
      </c>
      <c r="V440" s="222">
        <f>ROUND(E440*U440,2)</f>
        <v>0</v>
      </c>
      <c r="W440" s="222"/>
      <c r="X440" s="222" t="s">
        <v>376</v>
      </c>
      <c r="Y440" s="213"/>
      <c r="Z440" s="213"/>
      <c r="AA440" s="213"/>
      <c r="AB440" s="213"/>
      <c r="AC440" s="213"/>
      <c r="AD440" s="213"/>
      <c r="AE440" s="213"/>
      <c r="AF440" s="213"/>
      <c r="AG440" s="213" t="s">
        <v>377</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1" x14ac:dyDescent="0.25">
      <c r="A441" s="220"/>
      <c r="B441" s="221"/>
      <c r="C441" s="246" t="s">
        <v>1341</v>
      </c>
      <c r="D441" s="240"/>
      <c r="E441" s="240"/>
      <c r="F441" s="240"/>
      <c r="G441" s="240"/>
      <c r="H441" s="222"/>
      <c r="I441" s="222"/>
      <c r="J441" s="222"/>
      <c r="K441" s="222"/>
      <c r="L441" s="222"/>
      <c r="M441" s="222"/>
      <c r="N441" s="222"/>
      <c r="O441" s="222"/>
      <c r="P441" s="222"/>
      <c r="Q441" s="222"/>
      <c r="R441" s="222"/>
      <c r="S441" s="222"/>
      <c r="T441" s="222"/>
      <c r="U441" s="222"/>
      <c r="V441" s="222"/>
      <c r="W441" s="222"/>
      <c r="X441" s="222"/>
      <c r="Y441" s="213"/>
      <c r="Z441" s="213"/>
      <c r="AA441" s="213"/>
      <c r="AB441" s="213"/>
      <c r="AC441" s="213"/>
      <c r="AD441" s="213"/>
      <c r="AE441" s="213"/>
      <c r="AF441" s="213"/>
      <c r="AG441" s="213" t="s">
        <v>241</v>
      </c>
      <c r="AH441" s="213"/>
      <c r="AI441" s="213"/>
      <c r="AJ441" s="213"/>
      <c r="AK441" s="213"/>
      <c r="AL441" s="213"/>
      <c r="AM441" s="213"/>
      <c r="AN441" s="213"/>
      <c r="AO441" s="213"/>
      <c r="AP441" s="213"/>
      <c r="AQ441" s="213"/>
      <c r="AR441" s="213"/>
      <c r="AS441" s="213"/>
      <c r="AT441" s="213"/>
      <c r="AU441" s="213"/>
      <c r="AV441" s="213"/>
      <c r="AW441" s="213"/>
      <c r="AX441" s="213"/>
      <c r="AY441" s="213"/>
      <c r="AZ441" s="213"/>
      <c r="BA441" s="241" t="str">
        <f>C441</f>
        <v>D.1.1a+D.1.1b-01+D.1.1b-02+D.1.1b-03+D.1.1b-04+D.1.1b-05+D.1.1b-06+D.1.1b-07+D.1.1b-08+D.1.1b-09+D.1.1b-10</v>
      </c>
      <c r="BB441" s="213"/>
      <c r="BC441" s="213"/>
      <c r="BD441" s="213"/>
      <c r="BE441" s="213"/>
      <c r="BF441" s="213"/>
      <c r="BG441" s="213"/>
      <c r="BH441" s="213"/>
    </row>
    <row r="442" spans="1:60" outlineLevel="1" x14ac:dyDescent="0.25">
      <c r="A442" s="220"/>
      <c r="B442" s="221"/>
      <c r="C442" s="247" t="s">
        <v>1601</v>
      </c>
      <c r="D442" s="242"/>
      <c r="E442" s="242"/>
      <c r="F442" s="242"/>
      <c r="G442" s="242"/>
      <c r="H442" s="222"/>
      <c r="I442" s="222"/>
      <c r="J442" s="222"/>
      <c r="K442" s="222"/>
      <c r="L442" s="222"/>
      <c r="M442" s="222"/>
      <c r="N442" s="222"/>
      <c r="O442" s="222"/>
      <c r="P442" s="222"/>
      <c r="Q442" s="222"/>
      <c r="R442" s="222"/>
      <c r="S442" s="222"/>
      <c r="T442" s="222"/>
      <c r="U442" s="222"/>
      <c r="V442" s="222"/>
      <c r="W442" s="222"/>
      <c r="X442" s="222"/>
      <c r="Y442" s="213"/>
      <c r="Z442" s="213"/>
      <c r="AA442" s="213"/>
      <c r="AB442" s="213"/>
      <c r="AC442" s="213"/>
      <c r="AD442" s="213"/>
      <c r="AE442" s="213"/>
      <c r="AF442" s="213"/>
      <c r="AG442" s="213" t="s">
        <v>241</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x14ac:dyDescent="0.25">
      <c r="A443" s="227" t="s">
        <v>232</v>
      </c>
      <c r="B443" s="228" t="s">
        <v>163</v>
      </c>
      <c r="C443" s="244" t="s">
        <v>164</v>
      </c>
      <c r="D443" s="229"/>
      <c r="E443" s="230"/>
      <c r="F443" s="231"/>
      <c r="G443" s="231">
        <f>SUMIF(AG444:AG468,"&lt;&gt;NOR",G444:G468)</f>
        <v>400824</v>
      </c>
      <c r="H443" s="231"/>
      <c r="I443" s="231">
        <f>SUM(I444:I468)</f>
        <v>1325.6</v>
      </c>
      <c r="J443" s="231"/>
      <c r="K443" s="231">
        <f>SUM(K444:K468)</f>
        <v>399498.4</v>
      </c>
      <c r="L443" s="231"/>
      <c r="M443" s="231">
        <f>SUM(M444:M468)</f>
        <v>484997.04</v>
      </c>
      <c r="N443" s="231"/>
      <c r="O443" s="231">
        <f>SUM(O444:O468)</f>
        <v>1.1200000000000001</v>
      </c>
      <c r="P443" s="231"/>
      <c r="Q443" s="231">
        <f>SUM(Q444:Q468)</f>
        <v>42.75</v>
      </c>
      <c r="R443" s="231"/>
      <c r="S443" s="231"/>
      <c r="T443" s="232"/>
      <c r="U443" s="226"/>
      <c r="V443" s="226">
        <f>SUM(V444:V468)</f>
        <v>337.79</v>
      </c>
      <c r="W443" s="226"/>
      <c r="X443" s="226"/>
      <c r="AG443" t="s">
        <v>233</v>
      </c>
    </row>
    <row r="444" spans="1:60" outlineLevel="1" x14ac:dyDescent="0.25">
      <c r="A444" s="233">
        <v>64</v>
      </c>
      <c r="B444" s="234" t="s">
        <v>1602</v>
      </c>
      <c r="C444" s="245" t="s">
        <v>1603</v>
      </c>
      <c r="D444" s="235" t="s">
        <v>438</v>
      </c>
      <c r="E444" s="236">
        <v>10</v>
      </c>
      <c r="F444" s="237">
        <v>48.4</v>
      </c>
      <c r="G444" s="238">
        <f>ROUND(E444*F444,2)</f>
        <v>484</v>
      </c>
      <c r="H444" s="237">
        <v>0</v>
      </c>
      <c r="I444" s="238">
        <f>ROUND(E444*H444,2)</f>
        <v>0</v>
      </c>
      <c r="J444" s="237">
        <v>48.4</v>
      </c>
      <c r="K444" s="238">
        <f>ROUND(E444*J444,2)</f>
        <v>484</v>
      </c>
      <c r="L444" s="238">
        <v>21</v>
      </c>
      <c r="M444" s="238">
        <f>G444*(1+L444/100)</f>
        <v>585.64</v>
      </c>
      <c r="N444" s="238">
        <v>0</v>
      </c>
      <c r="O444" s="238">
        <f>ROUND(E444*N444,2)</f>
        <v>0</v>
      </c>
      <c r="P444" s="238">
        <v>0</v>
      </c>
      <c r="Q444" s="238">
        <f>ROUND(E444*P444,2)</f>
        <v>0</v>
      </c>
      <c r="R444" s="238" t="s">
        <v>281</v>
      </c>
      <c r="S444" s="238" t="s">
        <v>237</v>
      </c>
      <c r="T444" s="239" t="s">
        <v>282</v>
      </c>
      <c r="U444" s="222">
        <v>8.0000000000000002E-3</v>
      </c>
      <c r="V444" s="222">
        <f>ROUND(E444*U444,2)</f>
        <v>0.08</v>
      </c>
      <c r="W444" s="222"/>
      <c r="X444" s="222" t="s">
        <v>265</v>
      </c>
      <c r="Y444" s="213"/>
      <c r="Z444" s="213"/>
      <c r="AA444" s="213"/>
      <c r="AB444" s="213"/>
      <c r="AC444" s="213"/>
      <c r="AD444" s="213"/>
      <c r="AE444" s="213"/>
      <c r="AF444" s="213"/>
      <c r="AG444" s="213" t="s">
        <v>283</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1" outlineLevel="1" x14ac:dyDescent="0.25">
      <c r="A445" s="220"/>
      <c r="B445" s="221"/>
      <c r="C445" s="265" t="s">
        <v>1604</v>
      </c>
      <c r="D445" s="257"/>
      <c r="E445" s="257"/>
      <c r="F445" s="257"/>
      <c r="G445" s="257"/>
      <c r="H445" s="222"/>
      <c r="I445" s="222"/>
      <c r="J445" s="222"/>
      <c r="K445" s="222"/>
      <c r="L445" s="222"/>
      <c r="M445" s="222"/>
      <c r="N445" s="222"/>
      <c r="O445" s="222"/>
      <c r="P445" s="222"/>
      <c r="Q445" s="222"/>
      <c r="R445" s="222"/>
      <c r="S445" s="222"/>
      <c r="T445" s="222"/>
      <c r="U445" s="222"/>
      <c r="V445" s="222"/>
      <c r="W445" s="222"/>
      <c r="X445" s="222"/>
      <c r="Y445" s="213"/>
      <c r="Z445" s="213"/>
      <c r="AA445" s="213"/>
      <c r="AB445" s="213"/>
      <c r="AC445" s="213"/>
      <c r="AD445" s="213"/>
      <c r="AE445" s="213"/>
      <c r="AF445" s="213"/>
      <c r="AG445" s="213" t="s">
        <v>285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41" t="str">
        <f>C445</f>
        <v>komunikací v suchu nebo ve vodě, s odstraněním travnatého porostu nebo nánosu, s úpravou dna a svahů do předepsaného profilu, s odklizením na vzdálenost do 10 m nebo s naložením na dopravní prostředek,</v>
      </c>
      <c r="BB445" s="213"/>
      <c r="BC445" s="213"/>
      <c r="BD445" s="213"/>
      <c r="BE445" s="213"/>
      <c r="BF445" s="213"/>
      <c r="BG445" s="213"/>
      <c r="BH445" s="213"/>
    </row>
    <row r="446" spans="1:60" outlineLevel="1" x14ac:dyDescent="0.25">
      <c r="A446" s="220"/>
      <c r="B446" s="221"/>
      <c r="C446" s="247" t="s">
        <v>1605</v>
      </c>
      <c r="D446" s="242"/>
      <c r="E446" s="242"/>
      <c r="F446" s="242"/>
      <c r="G446" s="242"/>
      <c r="H446" s="222"/>
      <c r="I446" s="222"/>
      <c r="J446" s="222"/>
      <c r="K446" s="222"/>
      <c r="L446" s="222"/>
      <c r="M446" s="222"/>
      <c r="N446" s="222"/>
      <c r="O446" s="222"/>
      <c r="P446" s="222"/>
      <c r="Q446" s="222"/>
      <c r="R446" s="222"/>
      <c r="S446" s="222"/>
      <c r="T446" s="222"/>
      <c r="U446" s="222"/>
      <c r="V446" s="222"/>
      <c r="W446" s="222"/>
      <c r="X446" s="222"/>
      <c r="Y446" s="213"/>
      <c r="Z446" s="213"/>
      <c r="AA446" s="213"/>
      <c r="AB446" s="213"/>
      <c r="AC446" s="213"/>
      <c r="AD446" s="213"/>
      <c r="AE446" s="213"/>
      <c r="AF446" s="213"/>
      <c r="AG446" s="213" t="s">
        <v>241</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0.399999999999999" outlineLevel="1" x14ac:dyDescent="0.25">
      <c r="A447" s="233">
        <v>65</v>
      </c>
      <c r="B447" s="234" t="s">
        <v>1606</v>
      </c>
      <c r="C447" s="245" t="s">
        <v>1607</v>
      </c>
      <c r="D447" s="235" t="s">
        <v>438</v>
      </c>
      <c r="E447" s="236">
        <v>80</v>
      </c>
      <c r="F447" s="237">
        <v>368</v>
      </c>
      <c r="G447" s="238">
        <f>ROUND(E447*F447,2)</f>
        <v>29440</v>
      </c>
      <c r="H447" s="237">
        <v>16.57</v>
      </c>
      <c r="I447" s="238">
        <f>ROUND(E447*H447,2)</f>
        <v>1325.6</v>
      </c>
      <c r="J447" s="237">
        <v>351.43</v>
      </c>
      <c r="K447" s="238">
        <f>ROUND(E447*J447,2)</f>
        <v>28114.400000000001</v>
      </c>
      <c r="L447" s="238">
        <v>21</v>
      </c>
      <c r="M447" s="238">
        <f>G447*(1+L447/100)</f>
        <v>35622.400000000001</v>
      </c>
      <c r="N447" s="238">
        <v>1.404E-2</v>
      </c>
      <c r="O447" s="238">
        <f>ROUND(E447*N447,2)</f>
        <v>1.1200000000000001</v>
      </c>
      <c r="P447" s="238">
        <v>0</v>
      </c>
      <c r="Q447" s="238">
        <f>ROUND(E447*P447,2)</f>
        <v>0</v>
      </c>
      <c r="R447" s="238" t="s">
        <v>1608</v>
      </c>
      <c r="S447" s="238" t="s">
        <v>237</v>
      </c>
      <c r="T447" s="239" t="s">
        <v>282</v>
      </c>
      <c r="U447" s="222">
        <v>0.92</v>
      </c>
      <c r="V447" s="222">
        <f>ROUND(E447*U447,2)</f>
        <v>73.599999999999994</v>
      </c>
      <c r="W447" s="222"/>
      <c r="X447" s="222" t="s">
        <v>265</v>
      </c>
      <c r="Y447" s="213"/>
      <c r="Z447" s="213"/>
      <c r="AA447" s="213"/>
      <c r="AB447" s="213"/>
      <c r="AC447" s="213"/>
      <c r="AD447" s="213"/>
      <c r="AE447" s="213"/>
      <c r="AF447" s="213"/>
      <c r="AG447" s="213" t="s">
        <v>283</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1" x14ac:dyDescent="0.25">
      <c r="A448" s="220"/>
      <c r="B448" s="221"/>
      <c r="C448" s="265" t="s">
        <v>1609</v>
      </c>
      <c r="D448" s="257"/>
      <c r="E448" s="257"/>
      <c r="F448" s="257"/>
      <c r="G448" s="257"/>
      <c r="H448" s="222"/>
      <c r="I448" s="222"/>
      <c r="J448" s="222"/>
      <c r="K448" s="222"/>
      <c r="L448" s="222"/>
      <c r="M448" s="222"/>
      <c r="N448" s="222"/>
      <c r="O448" s="222"/>
      <c r="P448" s="222"/>
      <c r="Q448" s="222"/>
      <c r="R448" s="222"/>
      <c r="S448" s="222"/>
      <c r="T448" s="222"/>
      <c r="U448" s="222"/>
      <c r="V448" s="222"/>
      <c r="W448" s="222"/>
      <c r="X448" s="222"/>
      <c r="Y448" s="213"/>
      <c r="Z448" s="213"/>
      <c r="AA448" s="213"/>
      <c r="AB448" s="213"/>
      <c r="AC448" s="213"/>
      <c r="AD448" s="213"/>
      <c r="AE448" s="213"/>
      <c r="AF448" s="213"/>
      <c r="AG448" s="213" t="s">
        <v>285</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41" t="str">
        <f>C448</f>
        <v>bez jejich dodání, ale s vysekáním kapes pro upevňovací prvky a s jejich zazděním, zabetonováním nebo zalitím,</v>
      </c>
      <c r="BB448" s="213"/>
      <c r="BC448" s="213"/>
      <c r="BD448" s="213"/>
      <c r="BE448" s="213"/>
      <c r="BF448" s="213"/>
      <c r="BG448" s="213"/>
      <c r="BH448" s="213"/>
    </row>
    <row r="449" spans="1:60" outlineLevel="1" x14ac:dyDescent="0.25">
      <c r="A449" s="220"/>
      <c r="B449" s="221"/>
      <c r="C449" s="247" t="s">
        <v>1504</v>
      </c>
      <c r="D449" s="242"/>
      <c r="E449" s="242"/>
      <c r="F449" s="242"/>
      <c r="G449" s="242"/>
      <c r="H449" s="222"/>
      <c r="I449" s="222"/>
      <c r="J449" s="222"/>
      <c r="K449" s="222"/>
      <c r="L449" s="222"/>
      <c r="M449" s="222"/>
      <c r="N449" s="222"/>
      <c r="O449" s="222"/>
      <c r="P449" s="222"/>
      <c r="Q449" s="222"/>
      <c r="R449" s="222"/>
      <c r="S449" s="222"/>
      <c r="T449" s="222"/>
      <c r="U449" s="222"/>
      <c r="V449" s="222"/>
      <c r="W449" s="222"/>
      <c r="X449" s="222"/>
      <c r="Y449" s="213"/>
      <c r="Z449" s="213"/>
      <c r="AA449" s="213"/>
      <c r="AB449" s="213"/>
      <c r="AC449" s="213"/>
      <c r="AD449" s="213"/>
      <c r="AE449" s="213"/>
      <c r="AF449" s="213"/>
      <c r="AG449" s="213" t="s">
        <v>241</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1" x14ac:dyDescent="0.25">
      <c r="A450" s="220"/>
      <c r="B450" s="221"/>
      <c r="C450" s="266" t="s">
        <v>1610</v>
      </c>
      <c r="D450" s="251"/>
      <c r="E450" s="252">
        <v>80</v>
      </c>
      <c r="F450" s="222"/>
      <c r="G450" s="222"/>
      <c r="H450" s="222"/>
      <c r="I450" s="222"/>
      <c r="J450" s="222"/>
      <c r="K450" s="222"/>
      <c r="L450" s="222"/>
      <c r="M450" s="222"/>
      <c r="N450" s="222"/>
      <c r="O450" s="222"/>
      <c r="P450" s="222"/>
      <c r="Q450" s="222"/>
      <c r="R450" s="222"/>
      <c r="S450" s="222"/>
      <c r="T450" s="222"/>
      <c r="U450" s="222"/>
      <c r="V450" s="222"/>
      <c r="W450" s="222"/>
      <c r="X450" s="222"/>
      <c r="Y450" s="213"/>
      <c r="Z450" s="213"/>
      <c r="AA450" s="213"/>
      <c r="AB450" s="213"/>
      <c r="AC450" s="213"/>
      <c r="AD450" s="213"/>
      <c r="AE450" s="213"/>
      <c r="AF450" s="213"/>
      <c r="AG450" s="213" t="s">
        <v>288</v>
      </c>
      <c r="AH450" s="213">
        <v>0</v>
      </c>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1" x14ac:dyDescent="0.25">
      <c r="A451" s="233">
        <v>66</v>
      </c>
      <c r="B451" s="234" t="s">
        <v>1611</v>
      </c>
      <c r="C451" s="245" t="s">
        <v>1612</v>
      </c>
      <c r="D451" s="235" t="s">
        <v>280</v>
      </c>
      <c r="E451" s="236">
        <v>15</v>
      </c>
      <c r="F451" s="237">
        <v>14660</v>
      </c>
      <c r="G451" s="238">
        <f>ROUND(E451*F451,2)</f>
        <v>219900</v>
      </c>
      <c r="H451" s="237">
        <v>0</v>
      </c>
      <c r="I451" s="238">
        <f>ROUND(E451*H451,2)</f>
        <v>0</v>
      </c>
      <c r="J451" s="237">
        <v>14660</v>
      </c>
      <c r="K451" s="238">
        <f>ROUND(E451*J451,2)</f>
        <v>219900</v>
      </c>
      <c r="L451" s="238">
        <v>21</v>
      </c>
      <c r="M451" s="238">
        <f>G451*(1+L451/100)</f>
        <v>266079</v>
      </c>
      <c r="N451" s="238">
        <v>0</v>
      </c>
      <c r="O451" s="238">
        <f>ROUND(E451*N451,2)</f>
        <v>0</v>
      </c>
      <c r="P451" s="238">
        <v>2.85</v>
      </c>
      <c r="Q451" s="238">
        <f>ROUND(E451*P451,2)</f>
        <v>42.75</v>
      </c>
      <c r="R451" s="238" t="s">
        <v>1613</v>
      </c>
      <c r="S451" s="238" t="s">
        <v>237</v>
      </c>
      <c r="T451" s="239" t="s">
        <v>282</v>
      </c>
      <c r="U451" s="222">
        <v>17.606999999999999</v>
      </c>
      <c r="V451" s="222">
        <f>ROUND(E451*U451,2)</f>
        <v>264.11</v>
      </c>
      <c r="W451" s="222"/>
      <c r="X451" s="222" t="s">
        <v>265</v>
      </c>
      <c r="Y451" s="213"/>
      <c r="Z451" s="213"/>
      <c r="AA451" s="213"/>
      <c r="AB451" s="213"/>
      <c r="AC451" s="213"/>
      <c r="AD451" s="213"/>
      <c r="AE451" s="213"/>
      <c r="AF451" s="213"/>
      <c r="AG451" s="213" t="s">
        <v>283</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1" x14ac:dyDescent="0.25">
      <c r="A452" s="220"/>
      <c r="B452" s="221"/>
      <c r="C452" s="265" t="s">
        <v>1614</v>
      </c>
      <c r="D452" s="257"/>
      <c r="E452" s="257"/>
      <c r="F452" s="257"/>
      <c r="G452" s="257"/>
      <c r="H452" s="222"/>
      <c r="I452" s="222"/>
      <c r="J452" s="222"/>
      <c r="K452" s="222"/>
      <c r="L452" s="222"/>
      <c r="M452" s="222"/>
      <c r="N452" s="222"/>
      <c r="O452" s="222"/>
      <c r="P452" s="222"/>
      <c r="Q452" s="222"/>
      <c r="R452" s="222"/>
      <c r="S452" s="222"/>
      <c r="T452" s="222"/>
      <c r="U452" s="222"/>
      <c r="V452" s="222"/>
      <c r="W452" s="222"/>
      <c r="X452" s="222"/>
      <c r="Y452" s="213"/>
      <c r="Z452" s="213"/>
      <c r="AA452" s="213"/>
      <c r="AB452" s="213"/>
      <c r="AC452" s="213"/>
      <c r="AD452" s="213"/>
      <c r="AE452" s="213"/>
      <c r="AF452" s="213"/>
      <c r="AG452" s="213" t="s">
        <v>285</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41" t="str">
        <f>C452</f>
        <v>s naložením vybouraných hmot a suti na dopravní prostředek nebo s odklizením na hromady do vzdálenosti 20 m</v>
      </c>
      <c r="BB452" s="213"/>
      <c r="BC452" s="213"/>
      <c r="BD452" s="213"/>
      <c r="BE452" s="213"/>
      <c r="BF452" s="213"/>
      <c r="BG452" s="213"/>
      <c r="BH452" s="213"/>
    </row>
    <row r="453" spans="1:60" outlineLevel="1" x14ac:dyDescent="0.25">
      <c r="A453" s="220"/>
      <c r="B453" s="221"/>
      <c r="C453" s="247" t="s">
        <v>1341</v>
      </c>
      <c r="D453" s="242"/>
      <c r="E453" s="242"/>
      <c r="F453" s="242"/>
      <c r="G453" s="242"/>
      <c r="H453" s="222"/>
      <c r="I453" s="222"/>
      <c r="J453" s="222"/>
      <c r="K453" s="222"/>
      <c r="L453" s="222"/>
      <c r="M453" s="222"/>
      <c r="N453" s="222"/>
      <c r="O453" s="222"/>
      <c r="P453" s="222"/>
      <c r="Q453" s="222"/>
      <c r="R453" s="222"/>
      <c r="S453" s="222"/>
      <c r="T453" s="222"/>
      <c r="U453" s="222"/>
      <c r="V453" s="222"/>
      <c r="W453" s="222"/>
      <c r="X453" s="222"/>
      <c r="Y453" s="213"/>
      <c r="Z453" s="213"/>
      <c r="AA453" s="213"/>
      <c r="AB453" s="213"/>
      <c r="AC453" s="213"/>
      <c r="AD453" s="213"/>
      <c r="AE453" s="213"/>
      <c r="AF453" s="213"/>
      <c r="AG453" s="213" t="s">
        <v>241</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41" t="str">
        <f>C453</f>
        <v>D.1.1a+D.1.1b-01+D.1.1b-02+D.1.1b-03+D.1.1b-04+D.1.1b-05+D.1.1b-06+D.1.1b-07+D.1.1b-08+D.1.1b-09+D.1.1b-10</v>
      </c>
      <c r="BB453" s="213"/>
      <c r="BC453" s="213"/>
      <c r="BD453" s="213"/>
      <c r="BE453" s="213"/>
      <c r="BF453" s="213"/>
      <c r="BG453" s="213"/>
      <c r="BH453" s="213"/>
    </row>
    <row r="454" spans="1:60" outlineLevel="1" x14ac:dyDescent="0.25">
      <c r="A454" s="220"/>
      <c r="B454" s="221"/>
      <c r="C454" s="247" t="s">
        <v>1615</v>
      </c>
      <c r="D454" s="242"/>
      <c r="E454" s="242"/>
      <c r="F454" s="242"/>
      <c r="G454" s="242"/>
      <c r="H454" s="222"/>
      <c r="I454" s="222"/>
      <c r="J454" s="222"/>
      <c r="K454" s="222"/>
      <c r="L454" s="222"/>
      <c r="M454" s="222"/>
      <c r="N454" s="222"/>
      <c r="O454" s="222"/>
      <c r="P454" s="222"/>
      <c r="Q454" s="222"/>
      <c r="R454" s="222"/>
      <c r="S454" s="222"/>
      <c r="T454" s="222"/>
      <c r="U454" s="222"/>
      <c r="V454" s="222"/>
      <c r="W454" s="222"/>
      <c r="X454" s="222"/>
      <c r="Y454" s="213"/>
      <c r="Z454" s="213"/>
      <c r="AA454" s="213"/>
      <c r="AB454" s="213"/>
      <c r="AC454" s="213"/>
      <c r="AD454" s="213"/>
      <c r="AE454" s="213"/>
      <c r="AF454" s="213"/>
      <c r="AG454" s="213" t="s">
        <v>241</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1" x14ac:dyDescent="0.25">
      <c r="A455" s="233">
        <v>67</v>
      </c>
      <c r="B455" s="234" t="s">
        <v>1616</v>
      </c>
      <c r="C455" s="245" t="s">
        <v>1617</v>
      </c>
      <c r="D455" s="235" t="s">
        <v>263</v>
      </c>
      <c r="E455" s="236">
        <v>1</v>
      </c>
      <c r="F455" s="237">
        <v>10000</v>
      </c>
      <c r="G455" s="238">
        <f>ROUND(E455*F455,2)</f>
        <v>10000</v>
      </c>
      <c r="H455" s="237">
        <v>0</v>
      </c>
      <c r="I455" s="238">
        <f>ROUND(E455*H455,2)</f>
        <v>0</v>
      </c>
      <c r="J455" s="237">
        <v>10000</v>
      </c>
      <c r="K455" s="238">
        <f>ROUND(E455*J455,2)</f>
        <v>10000</v>
      </c>
      <c r="L455" s="238">
        <v>21</v>
      </c>
      <c r="M455" s="238">
        <f>G455*(1+L455/100)</f>
        <v>12100</v>
      </c>
      <c r="N455" s="238">
        <v>0</v>
      </c>
      <c r="O455" s="238">
        <f>ROUND(E455*N455,2)</f>
        <v>0</v>
      </c>
      <c r="P455" s="238">
        <v>0</v>
      </c>
      <c r="Q455" s="238">
        <f>ROUND(E455*P455,2)</f>
        <v>0</v>
      </c>
      <c r="R455" s="238"/>
      <c r="S455" s="238" t="s">
        <v>264</v>
      </c>
      <c r="T455" s="239" t="s">
        <v>238</v>
      </c>
      <c r="U455" s="222">
        <v>0</v>
      </c>
      <c r="V455" s="222">
        <f>ROUND(E455*U455,2)</f>
        <v>0</v>
      </c>
      <c r="W455" s="222"/>
      <c r="X455" s="222" t="s">
        <v>265</v>
      </c>
      <c r="Y455" s="213"/>
      <c r="Z455" s="213"/>
      <c r="AA455" s="213"/>
      <c r="AB455" s="213"/>
      <c r="AC455" s="213"/>
      <c r="AD455" s="213"/>
      <c r="AE455" s="213"/>
      <c r="AF455" s="213"/>
      <c r="AG455" s="213" t="s">
        <v>283</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1" x14ac:dyDescent="0.25">
      <c r="A456" s="220"/>
      <c r="B456" s="221"/>
      <c r="C456" s="246" t="s">
        <v>1341</v>
      </c>
      <c r="D456" s="240"/>
      <c r="E456" s="240"/>
      <c r="F456" s="240"/>
      <c r="G456" s="240"/>
      <c r="H456" s="222"/>
      <c r="I456" s="222"/>
      <c r="J456" s="222"/>
      <c r="K456" s="222"/>
      <c r="L456" s="222"/>
      <c r="M456" s="222"/>
      <c r="N456" s="222"/>
      <c r="O456" s="222"/>
      <c r="P456" s="222"/>
      <c r="Q456" s="222"/>
      <c r="R456" s="222"/>
      <c r="S456" s="222"/>
      <c r="T456" s="222"/>
      <c r="U456" s="222"/>
      <c r="V456" s="222"/>
      <c r="W456" s="222"/>
      <c r="X456" s="222"/>
      <c r="Y456" s="213"/>
      <c r="Z456" s="213"/>
      <c r="AA456" s="213"/>
      <c r="AB456" s="213"/>
      <c r="AC456" s="213"/>
      <c r="AD456" s="213"/>
      <c r="AE456" s="213"/>
      <c r="AF456" s="213"/>
      <c r="AG456" s="213" t="s">
        <v>241</v>
      </c>
      <c r="AH456" s="213"/>
      <c r="AI456" s="213"/>
      <c r="AJ456" s="213"/>
      <c r="AK456" s="213"/>
      <c r="AL456" s="213"/>
      <c r="AM456" s="213"/>
      <c r="AN456" s="213"/>
      <c r="AO456" s="213"/>
      <c r="AP456" s="213"/>
      <c r="AQ456" s="213"/>
      <c r="AR456" s="213"/>
      <c r="AS456" s="213"/>
      <c r="AT456" s="213"/>
      <c r="AU456" s="213"/>
      <c r="AV456" s="213"/>
      <c r="AW456" s="213"/>
      <c r="AX456" s="213"/>
      <c r="AY456" s="213"/>
      <c r="AZ456" s="213"/>
      <c r="BA456" s="241" t="str">
        <f>C456</f>
        <v>D.1.1a+D.1.1b-01+D.1.1b-02+D.1.1b-03+D.1.1b-04+D.1.1b-05+D.1.1b-06+D.1.1b-07+D.1.1b-08+D.1.1b-09+D.1.1b-10</v>
      </c>
      <c r="BB456" s="213"/>
      <c r="BC456" s="213"/>
      <c r="BD456" s="213"/>
      <c r="BE456" s="213"/>
      <c r="BF456" s="213"/>
      <c r="BG456" s="213"/>
      <c r="BH456" s="213"/>
    </row>
    <row r="457" spans="1:60" outlineLevel="1" x14ac:dyDescent="0.25">
      <c r="A457" s="220"/>
      <c r="B457" s="221"/>
      <c r="C457" s="247" t="s">
        <v>1618</v>
      </c>
      <c r="D457" s="242"/>
      <c r="E457" s="242"/>
      <c r="F457" s="242"/>
      <c r="G457" s="242"/>
      <c r="H457" s="222"/>
      <c r="I457" s="222"/>
      <c r="J457" s="222"/>
      <c r="K457" s="222"/>
      <c r="L457" s="222"/>
      <c r="M457" s="222"/>
      <c r="N457" s="222"/>
      <c r="O457" s="222"/>
      <c r="P457" s="222"/>
      <c r="Q457" s="222"/>
      <c r="R457" s="222"/>
      <c r="S457" s="222"/>
      <c r="T457" s="222"/>
      <c r="U457" s="222"/>
      <c r="V457" s="222"/>
      <c r="W457" s="222"/>
      <c r="X457" s="222"/>
      <c r="Y457" s="213"/>
      <c r="Z457" s="213"/>
      <c r="AA457" s="213"/>
      <c r="AB457" s="213"/>
      <c r="AC457" s="213"/>
      <c r="AD457" s="213"/>
      <c r="AE457" s="213"/>
      <c r="AF457" s="213"/>
      <c r="AG457" s="213" t="s">
        <v>241</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ht="31.2" outlineLevel="1" x14ac:dyDescent="0.25">
      <c r="A458" s="220"/>
      <c r="B458" s="221"/>
      <c r="C458" s="247" t="s">
        <v>1619</v>
      </c>
      <c r="D458" s="242"/>
      <c r="E458" s="242"/>
      <c r="F458" s="242"/>
      <c r="G458" s="242"/>
      <c r="H458" s="222"/>
      <c r="I458" s="222"/>
      <c r="J458" s="222"/>
      <c r="K458" s="222"/>
      <c r="L458" s="222"/>
      <c r="M458" s="222"/>
      <c r="N458" s="222"/>
      <c r="O458" s="222"/>
      <c r="P458" s="222"/>
      <c r="Q458" s="222"/>
      <c r="R458" s="222"/>
      <c r="S458" s="222"/>
      <c r="T458" s="222"/>
      <c r="U458" s="222"/>
      <c r="V458" s="222"/>
      <c r="W458" s="222"/>
      <c r="X458" s="222"/>
      <c r="Y458" s="213"/>
      <c r="Z458" s="213"/>
      <c r="AA458" s="213"/>
      <c r="AB458" s="213"/>
      <c r="AC458" s="213"/>
      <c r="AD458" s="213"/>
      <c r="AE458" s="213"/>
      <c r="AF458" s="213"/>
      <c r="AG458" s="213" t="s">
        <v>241</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41" t="str">
        <f>C458</f>
        <v>V ceně je počítáno s odhalením stávající šachty, vyvrtání otvoru do šachty, zapravení, zatěsnění otvoru, vložení určené vložky do otvoru, napojením do nové šachty včetně dodávky a montáže napojovacích tvarovek, obetonováním spoje, zpětného zásypu a uvedením povrchu do původního stavu. Dále dodávka a montáž přesuvek, veškerých zemních prací spojených se zřízením montážní jámy 1,5x1,5m.</v>
      </c>
      <c r="BB458" s="213"/>
      <c r="BC458" s="213"/>
      <c r="BD458" s="213"/>
      <c r="BE458" s="213"/>
      <c r="BF458" s="213"/>
      <c r="BG458" s="213"/>
      <c r="BH458" s="213"/>
    </row>
    <row r="459" spans="1:60" outlineLevel="1" x14ac:dyDescent="0.25">
      <c r="A459" s="233">
        <v>68</v>
      </c>
      <c r="B459" s="234" t="s">
        <v>1620</v>
      </c>
      <c r="C459" s="245" t="s">
        <v>1621</v>
      </c>
      <c r="D459" s="235" t="s">
        <v>438</v>
      </c>
      <c r="E459" s="236">
        <v>80</v>
      </c>
      <c r="F459" s="237">
        <v>1500</v>
      </c>
      <c r="G459" s="238">
        <f>ROUND(E459*F459,2)</f>
        <v>120000</v>
      </c>
      <c r="H459" s="237">
        <v>0</v>
      </c>
      <c r="I459" s="238">
        <f>ROUND(E459*H459,2)</f>
        <v>0</v>
      </c>
      <c r="J459" s="237">
        <v>1500</v>
      </c>
      <c r="K459" s="238">
        <f>ROUND(E459*J459,2)</f>
        <v>120000</v>
      </c>
      <c r="L459" s="238">
        <v>21</v>
      </c>
      <c r="M459" s="238">
        <f>G459*(1+L459/100)</f>
        <v>145200</v>
      </c>
      <c r="N459" s="238">
        <v>0</v>
      </c>
      <c r="O459" s="238">
        <f>ROUND(E459*N459,2)</f>
        <v>0</v>
      </c>
      <c r="P459" s="238">
        <v>0</v>
      </c>
      <c r="Q459" s="238">
        <f>ROUND(E459*P459,2)</f>
        <v>0</v>
      </c>
      <c r="R459" s="238"/>
      <c r="S459" s="238" t="s">
        <v>264</v>
      </c>
      <c r="T459" s="239" t="s">
        <v>238</v>
      </c>
      <c r="U459" s="222">
        <v>0</v>
      </c>
      <c r="V459" s="222">
        <f>ROUND(E459*U459,2)</f>
        <v>0</v>
      </c>
      <c r="W459" s="222"/>
      <c r="X459" s="222" t="s">
        <v>265</v>
      </c>
      <c r="Y459" s="213"/>
      <c r="Z459" s="213"/>
      <c r="AA459" s="213"/>
      <c r="AB459" s="213"/>
      <c r="AC459" s="213"/>
      <c r="AD459" s="213"/>
      <c r="AE459" s="213"/>
      <c r="AF459" s="213"/>
      <c r="AG459" s="213" t="s">
        <v>283</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1" x14ac:dyDescent="0.25">
      <c r="A460" s="220"/>
      <c r="B460" s="221"/>
      <c r="C460" s="246" t="s">
        <v>1504</v>
      </c>
      <c r="D460" s="240"/>
      <c r="E460" s="240"/>
      <c r="F460" s="240"/>
      <c r="G460" s="240"/>
      <c r="H460" s="222"/>
      <c r="I460" s="222"/>
      <c r="J460" s="222"/>
      <c r="K460" s="222"/>
      <c r="L460" s="222"/>
      <c r="M460" s="222"/>
      <c r="N460" s="222"/>
      <c r="O460" s="222"/>
      <c r="P460" s="222"/>
      <c r="Q460" s="222"/>
      <c r="R460" s="222"/>
      <c r="S460" s="222"/>
      <c r="T460" s="222"/>
      <c r="U460" s="222"/>
      <c r="V460" s="222"/>
      <c r="W460" s="222"/>
      <c r="X460" s="222"/>
      <c r="Y460" s="213"/>
      <c r="Z460" s="213"/>
      <c r="AA460" s="213"/>
      <c r="AB460" s="213"/>
      <c r="AC460" s="213"/>
      <c r="AD460" s="213"/>
      <c r="AE460" s="213"/>
      <c r="AF460" s="213"/>
      <c r="AG460" s="213" t="s">
        <v>241</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ht="21" outlineLevel="1" x14ac:dyDescent="0.25">
      <c r="A461" s="220"/>
      <c r="B461" s="221"/>
      <c r="C461" s="247" t="s">
        <v>1622</v>
      </c>
      <c r="D461" s="242"/>
      <c r="E461" s="242"/>
      <c r="F461" s="242"/>
      <c r="G461" s="242"/>
      <c r="H461" s="222"/>
      <c r="I461" s="222"/>
      <c r="J461" s="222"/>
      <c r="K461" s="222"/>
      <c r="L461" s="222"/>
      <c r="M461" s="222"/>
      <c r="N461" s="222"/>
      <c r="O461" s="222"/>
      <c r="P461" s="222"/>
      <c r="Q461" s="222"/>
      <c r="R461" s="222"/>
      <c r="S461" s="222"/>
      <c r="T461" s="222"/>
      <c r="U461" s="222"/>
      <c r="V461" s="222"/>
      <c r="W461" s="222"/>
      <c r="X461" s="222"/>
      <c r="Y461" s="213"/>
      <c r="Z461" s="213"/>
      <c r="AA461" s="213"/>
      <c r="AB461" s="213"/>
      <c r="AC461" s="213"/>
      <c r="AD461" s="213"/>
      <c r="AE461" s="213"/>
      <c r="AF461" s="213"/>
      <c r="AG461" s="213" t="s">
        <v>241</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41" t="str">
        <f>C461</f>
        <v>Výroba ocelového zábradlí žárově zinkováno ponorem v lázní. Výroba na dílně, materiál jakl 40x40x3, dílce šroubované ke sloupkům zábradlí, vnitrostaveništní a mimostaveništní doprava, spojovací a kotvící prostředky.</v>
      </c>
      <c r="BB461" s="213"/>
      <c r="BC461" s="213"/>
      <c r="BD461" s="213"/>
      <c r="BE461" s="213"/>
      <c r="BF461" s="213"/>
      <c r="BG461" s="213"/>
      <c r="BH461" s="213"/>
    </row>
    <row r="462" spans="1:60" outlineLevel="1" x14ac:dyDescent="0.25">
      <c r="A462" s="233">
        <v>69</v>
      </c>
      <c r="B462" s="234" t="s">
        <v>1623</v>
      </c>
      <c r="C462" s="245" t="s">
        <v>1624</v>
      </c>
      <c r="D462" s="235" t="s">
        <v>375</v>
      </c>
      <c r="E462" s="236">
        <v>2</v>
      </c>
      <c r="F462" s="237">
        <v>10500</v>
      </c>
      <c r="G462" s="238">
        <f>ROUND(E462*F462,2)</f>
        <v>21000</v>
      </c>
      <c r="H462" s="237">
        <v>0</v>
      </c>
      <c r="I462" s="238">
        <f>ROUND(E462*H462,2)</f>
        <v>0</v>
      </c>
      <c r="J462" s="237">
        <v>10500</v>
      </c>
      <c r="K462" s="238">
        <f>ROUND(E462*J462,2)</f>
        <v>21000</v>
      </c>
      <c r="L462" s="238">
        <v>21</v>
      </c>
      <c r="M462" s="238">
        <f>G462*(1+L462/100)</f>
        <v>25410</v>
      </c>
      <c r="N462" s="238">
        <v>0</v>
      </c>
      <c r="O462" s="238">
        <f>ROUND(E462*N462,2)</f>
        <v>0</v>
      </c>
      <c r="P462" s="238">
        <v>0</v>
      </c>
      <c r="Q462" s="238">
        <f>ROUND(E462*P462,2)</f>
        <v>0</v>
      </c>
      <c r="R462" s="238"/>
      <c r="S462" s="238" t="s">
        <v>237</v>
      </c>
      <c r="T462" s="239" t="s">
        <v>238</v>
      </c>
      <c r="U462" s="222">
        <v>0</v>
      </c>
      <c r="V462" s="222">
        <f>ROUND(E462*U462,2)</f>
        <v>0</v>
      </c>
      <c r="W462" s="222"/>
      <c r="X462" s="222" t="s">
        <v>440</v>
      </c>
      <c r="Y462" s="213"/>
      <c r="Z462" s="213"/>
      <c r="AA462" s="213"/>
      <c r="AB462" s="213"/>
      <c r="AC462" s="213"/>
      <c r="AD462" s="213"/>
      <c r="AE462" s="213"/>
      <c r="AF462" s="213"/>
      <c r="AG462" s="213" t="s">
        <v>441</v>
      </c>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x14ac:dyDescent="0.25">
      <c r="A463" s="220"/>
      <c r="B463" s="221"/>
      <c r="C463" s="246" t="s">
        <v>1341</v>
      </c>
      <c r="D463" s="240"/>
      <c r="E463" s="240"/>
      <c r="F463" s="240"/>
      <c r="G463" s="240"/>
      <c r="H463" s="222"/>
      <c r="I463" s="222"/>
      <c r="J463" s="222"/>
      <c r="K463" s="222"/>
      <c r="L463" s="222"/>
      <c r="M463" s="222"/>
      <c r="N463" s="222"/>
      <c r="O463" s="222"/>
      <c r="P463" s="222"/>
      <c r="Q463" s="222"/>
      <c r="R463" s="222"/>
      <c r="S463" s="222"/>
      <c r="T463" s="222"/>
      <c r="U463" s="222"/>
      <c r="V463" s="222"/>
      <c r="W463" s="222"/>
      <c r="X463" s="222"/>
      <c r="Y463" s="213"/>
      <c r="Z463" s="213"/>
      <c r="AA463" s="213"/>
      <c r="AB463" s="213"/>
      <c r="AC463" s="213"/>
      <c r="AD463" s="213"/>
      <c r="AE463" s="213"/>
      <c r="AF463" s="213"/>
      <c r="AG463" s="213" t="s">
        <v>241</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41" t="str">
        <f>C463</f>
        <v>D.1.1a+D.1.1b-01+D.1.1b-02+D.1.1b-03+D.1.1b-04+D.1.1b-05+D.1.1b-06+D.1.1b-07+D.1.1b-08+D.1.1b-09+D.1.1b-10</v>
      </c>
      <c r="BB463" s="213"/>
      <c r="BC463" s="213"/>
      <c r="BD463" s="213"/>
      <c r="BE463" s="213"/>
      <c r="BF463" s="213"/>
      <c r="BG463" s="213"/>
      <c r="BH463" s="213"/>
    </row>
    <row r="464" spans="1:60" ht="41.4" outlineLevel="1" x14ac:dyDescent="0.25">
      <c r="A464" s="220"/>
      <c r="B464" s="221"/>
      <c r="C464" s="247" t="s">
        <v>1647</v>
      </c>
      <c r="D464" s="242"/>
      <c r="E464" s="242"/>
      <c r="F464" s="242"/>
      <c r="G464" s="242"/>
      <c r="H464" s="222"/>
      <c r="I464" s="222"/>
      <c r="J464" s="222"/>
      <c r="K464" s="222"/>
      <c r="L464" s="222"/>
      <c r="M464" s="222"/>
      <c r="N464" s="222"/>
      <c r="O464" s="222"/>
      <c r="P464" s="222"/>
      <c r="Q464" s="222"/>
      <c r="R464" s="222"/>
      <c r="S464" s="222"/>
      <c r="T464" s="222"/>
      <c r="U464" s="222"/>
      <c r="V464" s="222"/>
      <c r="W464" s="222"/>
      <c r="X464" s="222"/>
      <c r="Y464" s="213"/>
      <c r="Z464" s="213"/>
      <c r="AA464" s="213"/>
      <c r="AB464" s="213"/>
      <c r="AC464" s="213"/>
      <c r="AD464" s="213"/>
      <c r="AE464" s="213"/>
      <c r="AF464" s="213"/>
      <c r="AG464" s="213" t="s">
        <v>241</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41" t="str">
        <f>C464</f>
        <v>V místě odtoku bude proveden betonový vtokový objekt, ve kterém budou osazeny U profily č. 50. Do těchto U profilů budou vloženy česla 580/400 mm, která budou bránit vtoku plovoucích nečistot do potrubí odtoku. Česla budou svařeny z rámu z pásoviny 25/5 mm a tyčí průměru 10 mm. Mezery budou 15 mm. Okolo nádrže bude provedeno ohrazení ocelovým zábradlím výšky 1,1 m skládajícím se z horní tyče upevněné ve výši 1,1 m na stabilních sloupcích a jedné mezilehlé střední tyče.</v>
      </c>
      <c r="BB464" s="213"/>
      <c r="BC464" s="213"/>
      <c r="BD464" s="213"/>
      <c r="BE464" s="213"/>
      <c r="BF464" s="213"/>
      <c r="BG464" s="213"/>
      <c r="BH464" s="213"/>
    </row>
    <row r="465" spans="1:60" outlineLevel="1" x14ac:dyDescent="0.25">
      <c r="A465" s="220"/>
      <c r="B465" s="221"/>
      <c r="C465" s="247" t="s">
        <v>1625</v>
      </c>
      <c r="D465" s="242"/>
      <c r="E465" s="242"/>
      <c r="F465" s="242"/>
      <c r="G465" s="242"/>
      <c r="H465" s="222"/>
      <c r="I465" s="222"/>
      <c r="J465" s="222"/>
      <c r="K465" s="222"/>
      <c r="L465" s="222"/>
      <c r="M465" s="222"/>
      <c r="N465" s="222"/>
      <c r="O465" s="222"/>
      <c r="P465" s="222"/>
      <c r="Q465" s="222"/>
      <c r="R465" s="222"/>
      <c r="S465" s="222"/>
      <c r="T465" s="222"/>
      <c r="U465" s="222"/>
      <c r="V465" s="222"/>
      <c r="W465" s="222"/>
      <c r="X465" s="222"/>
      <c r="Y465" s="213"/>
      <c r="Z465" s="213"/>
      <c r="AA465" s="213"/>
      <c r="AB465" s="213"/>
      <c r="AC465" s="213"/>
      <c r="AD465" s="213"/>
      <c r="AE465" s="213"/>
      <c r="AF465" s="213"/>
      <c r="AG465" s="213" t="s">
        <v>241</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1" x14ac:dyDescent="0.25">
      <c r="A466" s="220"/>
      <c r="B466" s="221"/>
      <c r="C466" s="247" t="s">
        <v>1626</v>
      </c>
      <c r="D466" s="242"/>
      <c r="E466" s="242"/>
      <c r="F466" s="242"/>
      <c r="G466" s="242"/>
      <c r="H466" s="222"/>
      <c r="I466" s="222"/>
      <c r="J466" s="222"/>
      <c r="K466" s="222"/>
      <c r="L466" s="222"/>
      <c r="M466" s="222"/>
      <c r="N466" s="222"/>
      <c r="O466" s="222"/>
      <c r="P466" s="222"/>
      <c r="Q466" s="222"/>
      <c r="R466" s="222"/>
      <c r="S466" s="222"/>
      <c r="T466" s="222"/>
      <c r="U466" s="222"/>
      <c r="V466" s="222"/>
      <c r="W466" s="222"/>
      <c r="X466" s="222"/>
      <c r="Y466" s="213"/>
      <c r="Z466" s="213"/>
      <c r="AA466" s="213"/>
      <c r="AB466" s="213"/>
      <c r="AC466" s="213"/>
      <c r="AD466" s="213"/>
      <c r="AE466" s="213"/>
      <c r="AF466" s="213"/>
      <c r="AG466" s="213" t="s">
        <v>241</v>
      </c>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x14ac:dyDescent="0.25">
      <c r="A467" s="220"/>
      <c r="B467" s="221"/>
      <c r="C467" s="247" t="s">
        <v>1627</v>
      </c>
      <c r="D467" s="242"/>
      <c r="E467" s="242"/>
      <c r="F467" s="242"/>
      <c r="G467" s="242"/>
      <c r="H467" s="222"/>
      <c r="I467" s="222"/>
      <c r="J467" s="222"/>
      <c r="K467" s="222"/>
      <c r="L467" s="222"/>
      <c r="M467" s="222"/>
      <c r="N467" s="222"/>
      <c r="O467" s="222"/>
      <c r="P467" s="222"/>
      <c r="Q467" s="222"/>
      <c r="R467" s="222"/>
      <c r="S467" s="222"/>
      <c r="T467" s="222"/>
      <c r="U467" s="222"/>
      <c r="V467" s="222"/>
      <c r="W467" s="222"/>
      <c r="X467" s="222"/>
      <c r="Y467" s="213"/>
      <c r="Z467" s="213"/>
      <c r="AA467" s="213"/>
      <c r="AB467" s="213"/>
      <c r="AC467" s="213"/>
      <c r="AD467" s="213"/>
      <c r="AE467" s="213"/>
      <c r="AF467" s="213"/>
      <c r="AG467" s="213" t="s">
        <v>241</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ht="41.4" outlineLevel="1" x14ac:dyDescent="0.25">
      <c r="A468" s="220"/>
      <c r="B468" s="221"/>
      <c r="C468" s="247" t="s">
        <v>1628</v>
      </c>
      <c r="D468" s="242"/>
      <c r="E468" s="242"/>
      <c r="F468" s="242"/>
      <c r="G468" s="242"/>
      <c r="H468" s="222"/>
      <c r="I468" s="222"/>
      <c r="J468" s="222"/>
      <c r="K468" s="222"/>
      <c r="L468" s="222"/>
      <c r="M468" s="222"/>
      <c r="N468" s="222"/>
      <c r="O468" s="222"/>
      <c r="P468" s="222"/>
      <c r="Q468" s="222"/>
      <c r="R468" s="222"/>
      <c r="S468" s="222"/>
      <c r="T468" s="222"/>
      <c r="U468" s="222"/>
      <c r="V468" s="222"/>
      <c r="W468" s="222"/>
      <c r="X468" s="222"/>
      <c r="Y468" s="213"/>
      <c r="Z468" s="213"/>
      <c r="AA468" s="213"/>
      <c r="AB468" s="213"/>
      <c r="AC468" s="213"/>
      <c r="AD468" s="213"/>
      <c r="AE468" s="213"/>
      <c r="AF468" s="213"/>
      <c r="AG468" s="213" t="s">
        <v>241</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41" t="str">
        <f>C468</f>
        <v>V místě odtoku bude proveden betonový vtokový objekt, ve kterém budou osazeny U profily č. 50. Do těchto U profilů budou vloženy česla 580/400 mm, která budou bránit vtoku plovou-cích nečistot do potrubí odtoku. Česla budou svařeny z rámu z pásoviny 25/5 mm a tyčí prů-měru 10 mm. Mezery budou 15 mm. Okolo nádrže bude provedeno ohrazení ocelovým zá-bradlím výšky 1,1 m skládajícím se z horní tyče upevněné ve výši 1,1 m na stabilních sloupcích a jedné mezilehlé střední tyče.</v>
      </c>
      <c r="BB468" s="213"/>
      <c r="BC468" s="213"/>
      <c r="BD468" s="213"/>
      <c r="BE468" s="213"/>
      <c r="BF468" s="213"/>
      <c r="BG468" s="213"/>
      <c r="BH468" s="213"/>
    </row>
    <row r="469" spans="1:60" x14ac:dyDescent="0.25">
      <c r="A469" s="227" t="s">
        <v>232</v>
      </c>
      <c r="B469" s="228" t="s">
        <v>173</v>
      </c>
      <c r="C469" s="244" t="s">
        <v>174</v>
      </c>
      <c r="D469" s="229"/>
      <c r="E469" s="230"/>
      <c r="F469" s="231"/>
      <c r="G469" s="231">
        <f>SUMIF(AG470:AG471,"&lt;&gt;NOR",G470:G471)</f>
        <v>158460.12</v>
      </c>
      <c r="H469" s="231"/>
      <c r="I469" s="231">
        <f>SUM(I470:I471)</f>
        <v>0</v>
      </c>
      <c r="J469" s="231"/>
      <c r="K469" s="231">
        <f>SUM(K470:K471)</f>
        <v>158460.12</v>
      </c>
      <c r="L469" s="231"/>
      <c r="M469" s="231">
        <f>SUM(M470:M471)</f>
        <v>191736.74519999998</v>
      </c>
      <c r="N469" s="231"/>
      <c r="O469" s="231">
        <f>SUM(O470:O471)</f>
        <v>0</v>
      </c>
      <c r="P469" s="231"/>
      <c r="Q469" s="231">
        <f>SUM(Q470:Q471)</f>
        <v>0</v>
      </c>
      <c r="R469" s="231"/>
      <c r="S469" s="231"/>
      <c r="T469" s="232"/>
      <c r="U469" s="226"/>
      <c r="V469" s="226">
        <f>SUM(V470:V471)</f>
        <v>245.53</v>
      </c>
      <c r="W469" s="226"/>
      <c r="X469" s="226"/>
      <c r="AG469" t="s">
        <v>233</v>
      </c>
    </row>
    <row r="470" spans="1:60" outlineLevel="1" x14ac:dyDescent="0.25">
      <c r="A470" s="233">
        <v>70</v>
      </c>
      <c r="B470" s="234" t="s">
        <v>1393</v>
      </c>
      <c r="C470" s="245" t="s">
        <v>1394</v>
      </c>
      <c r="D470" s="235" t="s">
        <v>330</v>
      </c>
      <c r="E470" s="236">
        <v>1160.87997</v>
      </c>
      <c r="F470" s="237">
        <v>136.5</v>
      </c>
      <c r="G470" s="238">
        <f>ROUND(E470*F470,2)</f>
        <v>158460.12</v>
      </c>
      <c r="H470" s="237">
        <v>0</v>
      </c>
      <c r="I470" s="238">
        <f>ROUND(E470*H470,2)</f>
        <v>0</v>
      </c>
      <c r="J470" s="237">
        <v>136.5</v>
      </c>
      <c r="K470" s="238">
        <f>ROUND(E470*J470,2)</f>
        <v>158460.12</v>
      </c>
      <c r="L470" s="238">
        <v>21</v>
      </c>
      <c r="M470" s="238">
        <f>G470*(1+L470/100)</f>
        <v>191736.74519999998</v>
      </c>
      <c r="N470" s="238">
        <v>0</v>
      </c>
      <c r="O470" s="238">
        <f>ROUND(E470*N470,2)</f>
        <v>0</v>
      </c>
      <c r="P470" s="238">
        <v>0</v>
      </c>
      <c r="Q470" s="238">
        <f>ROUND(E470*P470,2)</f>
        <v>0</v>
      </c>
      <c r="R470" s="238" t="s">
        <v>528</v>
      </c>
      <c r="S470" s="238" t="s">
        <v>237</v>
      </c>
      <c r="T470" s="239" t="s">
        <v>282</v>
      </c>
      <c r="U470" s="222">
        <v>0.21149999999999999</v>
      </c>
      <c r="V470" s="222">
        <f>ROUND(E470*U470,2)</f>
        <v>245.53</v>
      </c>
      <c r="W470" s="222"/>
      <c r="X470" s="222" t="s">
        <v>381</v>
      </c>
      <c r="Y470" s="213"/>
      <c r="Z470" s="213"/>
      <c r="AA470" s="213"/>
      <c r="AB470" s="213"/>
      <c r="AC470" s="213"/>
      <c r="AD470" s="213"/>
      <c r="AE470" s="213"/>
      <c r="AF470" s="213"/>
      <c r="AG470" s="213" t="s">
        <v>382</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1" x14ac:dyDescent="0.25">
      <c r="A471" s="220"/>
      <c r="B471" s="221"/>
      <c r="C471" s="265" t="s">
        <v>1395</v>
      </c>
      <c r="D471" s="257"/>
      <c r="E471" s="257"/>
      <c r="F471" s="257"/>
      <c r="G471" s="257"/>
      <c r="H471" s="222"/>
      <c r="I471" s="222"/>
      <c r="J471" s="222"/>
      <c r="K471" s="222"/>
      <c r="L471" s="222"/>
      <c r="M471" s="222"/>
      <c r="N471" s="222"/>
      <c r="O471" s="222"/>
      <c r="P471" s="222"/>
      <c r="Q471" s="222"/>
      <c r="R471" s="222"/>
      <c r="S471" s="222"/>
      <c r="T471" s="222"/>
      <c r="U471" s="222"/>
      <c r="V471" s="222"/>
      <c r="W471" s="222"/>
      <c r="X471" s="222"/>
      <c r="Y471" s="213"/>
      <c r="Z471" s="213"/>
      <c r="AA471" s="213"/>
      <c r="AB471" s="213"/>
      <c r="AC471" s="213"/>
      <c r="AD471" s="213"/>
      <c r="AE471" s="213"/>
      <c r="AF471" s="213"/>
      <c r="AG471" s="213" t="s">
        <v>285</v>
      </c>
      <c r="AH471" s="213"/>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x14ac:dyDescent="0.25">
      <c r="A472" s="227" t="s">
        <v>232</v>
      </c>
      <c r="B472" s="228" t="s">
        <v>199</v>
      </c>
      <c r="C472" s="244" t="s">
        <v>200</v>
      </c>
      <c r="D472" s="229"/>
      <c r="E472" s="230"/>
      <c r="F472" s="231"/>
      <c r="G472" s="231">
        <f>SUMIF(AG473:AG480,"&lt;&gt;NOR",G473:G480)</f>
        <v>24773.63</v>
      </c>
      <c r="H472" s="231"/>
      <c r="I472" s="231">
        <f>SUM(I473:I480)</f>
        <v>0</v>
      </c>
      <c r="J472" s="231"/>
      <c r="K472" s="231">
        <f>SUM(K473:K480)</f>
        <v>24773.63</v>
      </c>
      <c r="L472" s="231"/>
      <c r="M472" s="231">
        <f>SUM(M473:M480)</f>
        <v>29976.0923</v>
      </c>
      <c r="N472" s="231"/>
      <c r="O472" s="231">
        <f>SUM(O473:O480)</f>
        <v>0</v>
      </c>
      <c r="P472" s="231"/>
      <c r="Q472" s="231">
        <f>SUM(Q473:Q480)</f>
        <v>0</v>
      </c>
      <c r="R472" s="231"/>
      <c r="S472" s="231"/>
      <c r="T472" s="232"/>
      <c r="U472" s="226"/>
      <c r="V472" s="226">
        <f>SUM(V473:V480)</f>
        <v>4.92</v>
      </c>
      <c r="W472" s="226"/>
      <c r="X472" s="226"/>
      <c r="AG472" t="s">
        <v>233</v>
      </c>
    </row>
    <row r="473" spans="1:60" ht="20.399999999999999" outlineLevel="1" x14ac:dyDescent="0.25">
      <c r="A473" s="233">
        <v>71</v>
      </c>
      <c r="B473" s="234" t="s">
        <v>1629</v>
      </c>
      <c r="C473" s="245" t="s">
        <v>1630</v>
      </c>
      <c r="D473" s="235" t="s">
        <v>330</v>
      </c>
      <c r="E473" s="236">
        <v>42.75</v>
      </c>
      <c r="F473" s="237">
        <v>43.1</v>
      </c>
      <c r="G473" s="238">
        <f>ROUND(E473*F473,2)</f>
        <v>1842.53</v>
      </c>
      <c r="H473" s="237">
        <v>0</v>
      </c>
      <c r="I473" s="238">
        <f>ROUND(E473*H473,2)</f>
        <v>0</v>
      </c>
      <c r="J473" s="237">
        <v>43.1</v>
      </c>
      <c r="K473" s="238">
        <f>ROUND(E473*J473,2)</f>
        <v>1842.53</v>
      </c>
      <c r="L473" s="238">
        <v>21</v>
      </c>
      <c r="M473" s="238">
        <f>G473*(1+L473/100)</f>
        <v>2229.4612999999999</v>
      </c>
      <c r="N473" s="238">
        <v>0</v>
      </c>
      <c r="O473" s="238">
        <f>ROUND(E473*N473,2)</f>
        <v>0</v>
      </c>
      <c r="P473" s="238">
        <v>0</v>
      </c>
      <c r="Q473" s="238">
        <f>ROUND(E473*P473,2)</f>
        <v>0</v>
      </c>
      <c r="R473" s="238" t="s">
        <v>539</v>
      </c>
      <c r="S473" s="238" t="s">
        <v>237</v>
      </c>
      <c r="T473" s="239" t="s">
        <v>282</v>
      </c>
      <c r="U473" s="222">
        <v>0.01</v>
      </c>
      <c r="V473" s="222">
        <f>ROUND(E473*U473,2)</f>
        <v>0.43</v>
      </c>
      <c r="W473" s="222"/>
      <c r="X473" s="222" t="s">
        <v>1631</v>
      </c>
      <c r="Y473" s="213"/>
      <c r="Z473" s="213"/>
      <c r="AA473" s="213"/>
      <c r="AB473" s="213"/>
      <c r="AC473" s="213"/>
      <c r="AD473" s="213"/>
      <c r="AE473" s="213"/>
      <c r="AF473" s="213"/>
      <c r="AG473" s="213" t="s">
        <v>1632</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ht="51.6" outlineLevel="1" x14ac:dyDescent="0.25">
      <c r="A474" s="220"/>
      <c r="B474" s="221"/>
      <c r="C474" s="246" t="s">
        <v>1633</v>
      </c>
      <c r="D474" s="240"/>
      <c r="E474" s="240"/>
      <c r="F474" s="240"/>
      <c r="G474" s="240"/>
      <c r="H474" s="222"/>
      <c r="I474" s="222"/>
      <c r="J474" s="222"/>
      <c r="K474" s="222"/>
      <c r="L474" s="222"/>
      <c r="M474" s="222"/>
      <c r="N474" s="222"/>
      <c r="O474" s="222"/>
      <c r="P474" s="222"/>
      <c r="Q474" s="222"/>
      <c r="R474" s="222"/>
      <c r="S474" s="222"/>
      <c r="T474" s="222"/>
      <c r="U474" s="222"/>
      <c r="V474" s="222"/>
      <c r="W474" s="222"/>
      <c r="X474" s="222"/>
      <c r="Y474" s="213"/>
      <c r="Z474" s="213"/>
      <c r="AA474" s="213"/>
      <c r="AB474" s="213"/>
      <c r="AC474" s="213"/>
      <c r="AD474" s="213"/>
      <c r="AE474" s="213"/>
      <c r="AF474" s="213"/>
      <c r="AG474" s="213" t="s">
        <v>241</v>
      </c>
      <c r="AH474" s="213"/>
      <c r="AI474" s="213"/>
      <c r="AJ474" s="213"/>
      <c r="AK474" s="213"/>
      <c r="AL474" s="213"/>
      <c r="AM474" s="213"/>
      <c r="AN474" s="213"/>
      <c r="AO474" s="213"/>
      <c r="AP474" s="213"/>
      <c r="AQ474" s="213"/>
      <c r="AR474" s="213"/>
      <c r="AS474" s="213"/>
      <c r="AT474" s="213"/>
      <c r="AU474" s="213"/>
      <c r="AV474" s="213"/>
      <c r="AW474" s="213"/>
      <c r="AX474" s="213"/>
      <c r="AY474" s="213"/>
      <c r="AZ474" s="213"/>
      <c r="BA474" s="241" t="str">
        <f>C474</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474" s="213"/>
      <c r="BC474" s="213"/>
      <c r="BD474" s="213"/>
      <c r="BE474" s="213"/>
      <c r="BF474" s="213"/>
      <c r="BG474" s="213"/>
      <c r="BH474" s="213"/>
    </row>
    <row r="475" spans="1:60" outlineLevel="1" x14ac:dyDescent="0.25">
      <c r="A475" s="258">
        <v>72</v>
      </c>
      <c r="B475" s="259" t="s">
        <v>1634</v>
      </c>
      <c r="C475" s="270" t="s">
        <v>1635</v>
      </c>
      <c r="D475" s="260" t="s">
        <v>330</v>
      </c>
      <c r="E475" s="261">
        <v>384.75</v>
      </c>
      <c r="F475" s="262">
        <v>10.8</v>
      </c>
      <c r="G475" s="263">
        <f>ROUND(E475*F475,2)</f>
        <v>4155.3</v>
      </c>
      <c r="H475" s="262">
        <v>0</v>
      </c>
      <c r="I475" s="263">
        <f>ROUND(E475*H475,2)</f>
        <v>0</v>
      </c>
      <c r="J475" s="262">
        <v>10.8</v>
      </c>
      <c r="K475" s="263">
        <f>ROUND(E475*J475,2)</f>
        <v>4155.3</v>
      </c>
      <c r="L475" s="263">
        <v>21</v>
      </c>
      <c r="M475" s="263">
        <f>G475*(1+L475/100)</f>
        <v>5027.9130000000005</v>
      </c>
      <c r="N475" s="263">
        <v>0</v>
      </c>
      <c r="O475" s="263">
        <f>ROUND(E475*N475,2)</f>
        <v>0</v>
      </c>
      <c r="P475" s="263">
        <v>0</v>
      </c>
      <c r="Q475" s="263">
        <f>ROUND(E475*P475,2)</f>
        <v>0</v>
      </c>
      <c r="R475" s="263" t="s">
        <v>539</v>
      </c>
      <c r="S475" s="263" t="s">
        <v>237</v>
      </c>
      <c r="T475" s="264" t="s">
        <v>282</v>
      </c>
      <c r="U475" s="222">
        <v>0</v>
      </c>
      <c r="V475" s="222">
        <f>ROUND(E475*U475,2)</f>
        <v>0</v>
      </c>
      <c r="W475" s="222"/>
      <c r="X475" s="222" t="s">
        <v>1631</v>
      </c>
      <c r="Y475" s="213"/>
      <c r="Z475" s="213"/>
      <c r="AA475" s="213"/>
      <c r="AB475" s="213"/>
      <c r="AC475" s="213"/>
      <c r="AD475" s="213"/>
      <c r="AE475" s="213"/>
      <c r="AF475" s="213"/>
      <c r="AG475" s="213" t="s">
        <v>1632</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1" x14ac:dyDescent="0.25">
      <c r="A476" s="233">
        <v>73</v>
      </c>
      <c r="B476" s="234" t="s">
        <v>1636</v>
      </c>
      <c r="C476" s="245" t="s">
        <v>1637</v>
      </c>
      <c r="D476" s="235" t="s">
        <v>330</v>
      </c>
      <c r="E476" s="236">
        <v>42.75</v>
      </c>
      <c r="F476" s="237">
        <v>129</v>
      </c>
      <c r="G476" s="238">
        <f>ROUND(E476*F476,2)</f>
        <v>5514.75</v>
      </c>
      <c r="H476" s="237">
        <v>0</v>
      </c>
      <c r="I476" s="238">
        <f>ROUND(E476*H476,2)</f>
        <v>0</v>
      </c>
      <c r="J476" s="237">
        <v>129</v>
      </c>
      <c r="K476" s="238">
        <f>ROUND(E476*J476,2)</f>
        <v>5514.75</v>
      </c>
      <c r="L476" s="238">
        <v>21</v>
      </c>
      <c r="M476" s="238">
        <f>G476*(1+L476/100)</f>
        <v>6672.8474999999999</v>
      </c>
      <c r="N476" s="238">
        <v>0</v>
      </c>
      <c r="O476" s="238">
        <f>ROUND(E476*N476,2)</f>
        <v>0</v>
      </c>
      <c r="P476" s="238">
        <v>0</v>
      </c>
      <c r="Q476" s="238">
        <f>ROUND(E476*P476,2)</f>
        <v>0</v>
      </c>
      <c r="R476" s="238" t="s">
        <v>539</v>
      </c>
      <c r="S476" s="238" t="s">
        <v>237</v>
      </c>
      <c r="T476" s="239" t="s">
        <v>282</v>
      </c>
      <c r="U476" s="222">
        <v>9.9000000000000005E-2</v>
      </c>
      <c r="V476" s="222">
        <f>ROUND(E476*U476,2)</f>
        <v>4.2300000000000004</v>
      </c>
      <c r="W476" s="222"/>
      <c r="X476" s="222" t="s">
        <v>1631</v>
      </c>
      <c r="Y476" s="213"/>
      <c r="Z476" s="213"/>
      <c r="AA476" s="213"/>
      <c r="AB476" s="213"/>
      <c r="AC476" s="213"/>
      <c r="AD476" s="213"/>
      <c r="AE476" s="213"/>
      <c r="AF476" s="213"/>
      <c r="AG476" s="213" t="s">
        <v>1632</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1" x14ac:dyDescent="0.25">
      <c r="A477" s="220"/>
      <c r="B477" s="221"/>
      <c r="C477" s="265" t="s">
        <v>1638</v>
      </c>
      <c r="D477" s="257"/>
      <c r="E477" s="257"/>
      <c r="F477" s="257"/>
      <c r="G477" s="257"/>
      <c r="H477" s="222"/>
      <c r="I477" s="222"/>
      <c r="J477" s="222"/>
      <c r="K477" s="222"/>
      <c r="L477" s="222"/>
      <c r="M477" s="222"/>
      <c r="N477" s="222"/>
      <c r="O477" s="222"/>
      <c r="P477" s="222"/>
      <c r="Q477" s="222"/>
      <c r="R477" s="222"/>
      <c r="S477" s="222"/>
      <c r="T477" s="222"/>
      <c r="U477" s="222"/>
      <c r="V477" s="222"/>
      <c r="W477" s="222"/>
      <c r="X477" s="222"/>
      <c r="Y477" s="213"/>
      <c r="Z477" s="213"/>
      <c r="AA477" s="213"/>
      <c r="AB477" s="213"/>
      <c r="AC477" s="213"/>
      <c r="AD477" s="213"/>
      <c r="AE477" s="213"/>
      <c r="AF477" s="213"/>
      <c r="AG477" s="213" t="s">
        <v>285</v>
      </c>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1" x14ac:dyDescent="0.25">
      <c r="A478" s="258">
        <v>74</v>
      </c>
      <c r="B478" s="259" t="s">
        <v>1639</v>
      </c>
      <c r="C478" s="270" t="s">
        <v>1640</v>
      </c>
      <c r="D478" s="260" t="s">
        <v>330</v>
      </c>
      <c r="E478" s="261">
        <v>42.75</v>
      </c>
      <c r="F478" s="262">
        <v>300</v>
      </c>
      <c r="G478" s="263">
        <f>ROUND(E478*F478,2)</f>
        <v>12825</v>
      </c>
      <c r="H478" s="262">
        <v>0</v>
      </c>
      <c r="I478" s="263">
        <f>ROUND(E478*H478,2)</f>
        <v>0</v>
      </c>
      <c r="J478" s="262">
        <v>300</v>
      </c>
      <c r="K478" s="263">
        <f>ROUND(E478*J478,2)</f>
        <v>12825</v>
      </c>
      <c r="L478" s="263">
        <v>21</v>
      </c>
      <c r="M478" s="263">
        <f>G478*(1+L478/100)</f>
        <v>15518.25</v>
      </c>
      <c r="N478" s="263">
        <v>0</v>
      </c>
      <c r="O478" s="263">
        <f>ROUND(E478*N478,2)</f>
        <v>0</v>
      </c>
      <c r="P478" s="263">
        <v>0</v>
      </c>
      <c r="Q478" s="263">
        <f>ROUND(E478*P478,2)</f>
        <v>0</v>
      </c>
      <c r="R478" s="263" t="s">
        <v>1641</v>
      </c>
      <c r="S478" s="263" t="s">
        <v>237</v>
      </c>
      <c r="T478" s="264" t="s">
        <v>282</v>
      </c>
      <c r="U478" s="222">
        <v>0</v>
      </c>
      <c r="V478" s="222">
        <f>ROUND(E478*U478,2)</f>
        <v>0</v>
      </c>
      <c r="W478" s="222"/>
      <c r="X478" s="222" t="s">
        <v>1631</v>
      </c>
      <c r="Y478" s="213"/>
      <c r="Z478" s="213"/>
      <c r="AA478" s="213"/>
      <c r="AB478" s="213"/>
      <c r="AC478" s="213"/>
      <c r="AD478" s="213"/>
      <c r="AE478" s="213"/>
      <c r="AF478" s="213"/>
      <c r="AG478" s="213" t="s">
        <v>1632</v>
      </c>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x14ac:dyDescent="0.25">
      <c r="A479" s="233">
        <v>75</v>
      </c>
      <c r="B479" s="234" t="s">
        <v>1642</v>
      </c>
      <c r="C479" s="245" t="s">
        <v>1643</v>
      </c>
      <c r="D479" s="235" t="s">
        <v>330</v>
      </c>
      <c r="E479" s="236">
        <v>42.75</v>
      </c>
      <c r="F479" s="237">
        <v>10.199999999999999</v>
      </c>
      <c r="G479" s="238">
        <f>ROUND(E479*F479,2)</f>
        <v>436.05</v>
      </c>
      <c r="H479" s="237">
        <v>0</v>
      </c>
      <c r="I479" s="238">
        <f>ROUND(E479*H479,2)</f>
        <v>0</v>
      </c>
      <c r="J479" s="237">
        <v>10.199999999999999</v>
      </c>
      <c r="K479" s="238">
        <f>ROUND(E479*J479,2)</f>
        <v>436.05</v>
      </c>
      <c r="L479" s="238">
        <v>21</v>
      </c>
      <c r="M479" s="238">
        <f>G479*(1+L479/100)</f>
        <v>527.62049999999999</v>
      </c>
      <c r="N479" s="238">
        <v>0</v>
      </c>
      <c r="O479" s="238">
        <f>ROUND(E479*N479,2)</f>
        <v>0</v>
      </c>
      <c r="P479" s="238">
        <v>0</v>
      </c>
      <c r="Q479" s="238">
        <f>ROUND(E479*P479,2)</f>
        <v>0</v>
      </c>
      <c r="R479" s="238" t="s">
        <v>1644</v>
      </c>
      <c r="S479" s="238" t="s">
        <v>237</v>
      </c>
      <c r="T479" s="239" t="s">
        <v>282</v>
      </c>
      <c r="U479" s="222">
        <v>6.0000000000000001E-3</v>
      </c>
      <c r="V479" s="222">
        <f>ROUND(E479*U479,2)</f>
        <v>0.26</v>
      </c>
      <c r="W479" s="222"/>
      <c r="X479" s="222" t="s">
        <v>1631</v>
      </c>
      <c r="Y479" s="213"/>
      <c r="Z479" s="213"/>
      <c r="AA479" s="213"/>
      <c r="AB479" s="213"/>
      <c r="AC479" s="213"/>
      <c r="AD479" s="213"/>
      <c r="AE479" s="213"/>
      <c r="AF479" s="213"/>
      <c r="AG479" s="213" t="s">
        <v>1632</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x14ac:dyDescent="0.25">
      <c r="A480" s="220"/>
      <c r="B480" s="221"/>
      <c r="C480" s="265" t="s">
        <v>1645</v>
      </c>
      <c r="D480" s="257"/>
      <c r="E480" s="257"/>
      <c r="F480" s="257"/>
      <c r="G480" s="257"/>
      <c r="H480" s="222"/>
      <c r="I480" s="222"/>
      <c r="J480" s="222"/>
      <c r="K480" s="222"/>
      <c r="L480" s="222"/>
      <c r="M480" s="222"/>
      <c r="N480" s="222"/>
      <c r="O480" s="222"/>
      <c r="P480" s="222"/>
      <c r="Q480" s="222"/>
      <c r="R480" s="222"/>
      <c r="S480" s="222"/>
      <c r="T480" s="222"/>
      <c r="U480" s="222"/>
      <c r="V480" s="222"/>
      <c r="W480" s="222"/>
      <c r="X480" s="222"/>
      <c r="Y480" s="213"/>
      <c r="Z480" s="213"/>
      <c r="AA480" s="213"/>
      <c r="AB480" s="213"/>
      <c r="AC480" s="213"/>
      <c r="AD480" s="213"/>
      <c r="AE480" s="213"/>
      <c r="AF480" s="213"/>
      <c r="AG480" s="213" t="s">
        <v>285</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33" x14ac:dyDescent="0.25">
      <c r="A481" s="3"/>
      <c r="B481" s="4"/>
      <c r="C481" s="248"/>
      <c r="D481" s="6"/>
      <c r="E481" s="3"/>
      <c r="F481" s="3"/>
      <c r="G481" s="3"/>
      <c r="H481" s="3"/>
      <c r="I481" s="3"/>
      <c r="J481" s="3"/>
      <c r="K481" s="3"/>
      <c r="L481" s="3"/>
      <c r="M481" s="3"/>
      <c r="N481" s="3"/>
      <c r="O481" s="3"/>
      <c r="P481" s="3"/>
      <c r="Q481" s="3"/>
      <c r="R481" s="3"/>
      <c r="S481" s="3"/>
      <c r="T481" s="3"/>
      <c r="U481" s="3"/>
      <c r="V481" s="3"/>
      <c r="W481" s="3"/>
      <c r="X481" s="3"/>
      <c r="AE481">
        <v>15</v>
      </c>
      <c r="AF481">
        <v>21</v>
      </c>
      <c r="AG481" t="s">
        <v>219</v>
      </c>
    </row>
    <row r="482" spans="1:33" x14ac:dyDescent="0.25">
      <c r="A482" s="216"/>
      <c r="B482" s="217" t="s">
        <v>29</v>
      </c>
      <c r="C482" s="249"/>
      <c r="D482" s="218"/>
      <c r="E482" s="219"/>
      <c r="F482" s="219"/>
      <c r="G482" s="243">
        <f>G8+G296+G322+G329+G348+G443+G469+G472</f>
        <v>4188346.1399999997</v>
      </c>
      <c r="H482" s="3"/>
      <c r="I482" s="3"/>
      <c r="J482" s="3"/>
      <c r="K482" s="3"/>
      <c r="L482" s="3"/>
      <c r="M482" s="3"/>
      <c r="N482" s="3"/>
      <c r="O482" s="3"/>
      <c r="P482" s="3"/>
      <c r="Q482" s="3"/>
      <c r="R482" s="3"/>
      <c r="S482" s="3"/>
      <c r="T482" s="3"/>
      <c r="U482" s="3"/>
      <c r="V482" s="3"/>
      <c r="W482" s="3"/>
      <c r="X482" s="3"/>
      <c r="AE482">
        <f>SUMIF(L7:L480,AE481,G7:G480)</f>
        <v>0</v>
      </c>
      <c r="AF482">
        <f>SUMIF(L7:L480,AF481,G7:G480)</f>
        <v>4188346.14</v>
      </c>
      <c r="AG482" t="s">
        <v>274</v>
      </c>
    </row>
    <row r="483" spans="1:33" x14ac:dyDescent="0.25">
      <c r="A483" s="271" t="s">
        <v>716</v>
      </c>
      <c r="B483" s="271"/>
      <c r="C483" s="248"/>
      <c r="D483" s="6"/>
      <c r="E483" s="3"/>
      <c r="F483" s="3"/>
      <c r="G483" s="3"/>
      <c r="H483" s="3"/>
      <c r="I483" s="3"/>
      <c r="J483" s="3"/>
      <c r="K483" s="3"/>
      <c r="L483" s="3"/>
      <c r="M483" s="3"/>
      <c r="N483" s="3"/>
      <c r="O483" s="3"/>
      <c r="P483" s="3"/>
      <c r="Q483" s="3"/>
      <c r="R483" s="3"/>
      <c r="S483" s="3"/>
      <c r="T483" s="3"/>
      <c r="U483" s="3"/>
      <c r="V483" s="3"/>
      <c r="W483" s="3"/>
      <c r="X483" s="3"/>
    </row>
    <row r="484" spans="1:33" x14ac:dyDescent="0.25">
      <c r="A484" s="3"/>
      <c r="B484" s="4" t="s">
        <v>1396</v>
      </c>
      <c r="C484" s="248" t="s">
        <v>1397</v>
      </c>
      <c r="D484" s="6"/>
      <c r="E484" s="3"/>
      <c r="F484" s="3"/>
      <c r="G484" s="3"/>
      <c r="H484" s="3"/>
      <c r="I484" s="3"/>
      <c r="J484" s="3"/>
      <c r="K484" s="3"/>
      <c r="L484" s="3"/>
      <c r="M484" s="3"/>
      <c r="N484" s="3"/>
      <c r="O484" s="3"/>
      <c r="P484" s="3"/>
      <c r="Q484" s="3"/>
      <c r="R484" s="3"/>
      <c r="S484" s="3"/>
      <c r="T484" s="3"/>
      <c r="U484" s="3"/>
      <c r="V484" s="3"/>
      <c r="W484" s="3"/>
      <c r="X484" s="3"/>
      <c r="AG484" t="s">
        <v>719</v>
      </c>
    </row>
    <row r="485" spans="1:33" x14ac:dyDescent="0.25">
      <c r="A485" s="3"/>
      <c r="B485" s="4" t="s">
        <v>1398</v>
      </c>
      <c r="C485" s="248" t="s">
        <v>1399</v>
      </c>
      <c r="D485" s="6"/>
      <c r="E485" s="3"/>
      <c r="F485" s="3"/>
      <c r="G485" s="3"/>
      <c r="H485" s="3"/>
      <c r="I485" s="3"/>
      <c r="J485" s="3"/>
      <c r="K485" s="3"/>
      <c r="L485" s="3"/>
      <c r="M485" s="3"/>
      <c r="N485" s="3"/>
      <c r="O485" s="3"/>
      <c r="P485" s="3"/>
      <c r="Q485" s="3"/>
      <c r="R485" s="3"/>
      <c r="S485" s="3"/>
      <c r="T485" s="3"/>
      <c r="U485" s="3"/>
      <c r="V485" s="3"/>
      <c r="W485" s="3"/>
      <c r="X485" s="3"/>
      <c r="AG485" t="s">
        <v>722</v>
      </c>
    </row>
    <row r="486" spans="1:33" x14ac:dyDescent="0.25">
      <c r="A486" s="3"/>
      <c r="B486" s="4"/>
      <c r="C486" s="248" t="s">
        <v>677</v>
      </c>
      <c r="D486" s="6"/>
      <c r="E486" s="3"/>
      <c r="F486" s="3"/>
      <c r="G486" s="3"/>
      <c r="H486" s="3"/>
      <c r="I486" s="3"/>
      <c r="J486" s="3"/>
      <c r="K486" s="3"/>
      <c r="L486" s="3"/>
      <c r="M486" s="3"/>
      <c r="N486" s="3"/>
      <c r="O486" s="3"/>
      <c r="P486" s="3"/>
      <c r="Q486" s="3"/>
      <c r="R486" s="3"/>
      <c r="S486" s="3"/>
      <c r="T486" s="3"/>
      <c r="U486" s="3"/>
      <c r="V486" s="3"/>
      <c r="W486" s="3"/>
      <c r="X486" s="3"/>
      <c r="AG486" t="s">
        <v>723</v>
      </c>
    </row>
    <row r="487" spans="1:33" x14ac:dyDescent="0.25">
      <c r="A487" s="3"/>
      <c r="B487" s="4"/>
      <c r="C487" s="248"/>
      <c r="D487" s="6"/>
      <c r="E487" s="3"/>
      <c r="F487" s="3"/>
      <c r="G487" s="3"/>
      <c r="H487" s="3"/>
      <c r="I487" s="3"/>
      <c r="J487" s="3"/>
      <c r="K487" s="3"/>
      <c r="L487" s="3"/>
      <c r="M487" s="3"/>
      <c r="N487" s="3"/>
      <c r="O487" s="3"/>
      <c r="P487" s="3"/>
      <c r="Q487" s="3"/>
      <c r="R487" s="3"/>
      <c r="S487" s="3"/>
      <c r="T487" s="3"/>
      <c r="U487" s="3"/>
      <c r="V487" s="3"/>
      <c r="W487" s="3"/>
      <c r="X487" s="3"/>
    </row>
    <row r="488" spans="1:33" x14ac:dyDescent="0.25">
      <c r="C488" s="250"/>
      <c r="D488" s="10"/>
      <c r="AG488" t="s">
        <v>276</v>
      </c>
    </row>
    <row r="489" spans="1:33" x14ac:dyDescent="0.25">
      <c r="D489" s="10"/>
    </row>
    <row r="490" spans="1:33" x14ac:dyDescent="0.25">
      <c r="D490" s="10"/>
    </row>
    <row r="491" spans="1:33" x14ac:dyDescent="0.25">
      <c r="D491" s="10"/>
    </row>
    <row r="492" spans="1:33" x14ac:dyDescent="0.25">
      <c r="D492" s="10"/>
    </row>
    <row r="493" spans="1:33" x14ac:dyDescent="0.25">
      <c r="D493" s="10"/>
    </row>
    <row r="494" spans="1:33" x14ac:dyDescent="0.25">
      <c r="D494" s="10"/>
    </row>
    <row r="495" spans="1:33" x14ac:dyDescent="0.25">
      <c r="D495" s="10"/>
    </row>
    <row r="496" spans="1:33"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Uky4IE7ugNkjNvS7aIR7oL8Hxb+sltruBbyMarYm4/kCKLNciCkU7eDeFwhOUi/n7OgkXEYUwmAogp3OubRUQ==" saltValue="FzViyxmjIorVxOccrXMrKA==" spinCount="100000" sheet="1"/>
  <mergeCells count="166">
    <mergeCell ref="C467:G467"/>
    <mergeCell ref="C468:G468"/>
    <mergeCell ref="C471:G471"/>
    <mergeCell ref="C474:G474"/>
    <mergeCell ref="C477:G477"/>
    <mergeCell ref="C480:G480"/>
    <mergeCell ref="C460:G460"/>
    <mergeCell ref="C461:G461"/>
    <mergeCell ref="C463:G463"/>
    <mergeCell ref="C464:G464"/>
    <mergeCell ref="C465:G465"/>
    <mergeCell ref="C466:G466"/>
    <mergeCell ref="C452:G452"/>
    <mergeCell ref="C453:G453"/>
    <mergeCell ref="C454:G454"/>
    <mergeCell ref="C456:G456"/>
    <mergeCell ref="C457:G457"/>
    <mergeCell ref="C458:G458"/>
    <mergeCell ref="C441:G441"/>
    <mergeCell ref="C442:G442"/>
    <mergeCell ref="C445:G445"/>
    <mergeCell ref="C446:G446"/>
    <mergeCell ref="C448:G448"/>
    <mergeCell ref="C449:G449"/>
    <mergeCell ref="C423:G423"/>
    <mergeCell ref="C424:G424"/>
    <mergeCell ref="C425:G425"/>
    <mergeCell ref="C432:G432"/>
    <mergeCell ref="C433:G433"/>
    <mergeCell ref="C434:G434"/>
    <mergeCell ref="C405:G405"/>
    <mergeCell ref="C408:G408"/>
    <mergeCell ref="C411:G411"/>
    <mergeCell ref="C414:G414"/>
    <mergeCell ref="C415:G415"/>
    <mergeCell ref="C416:G416"/>
    <mergeCell ref="C399:G399"/>
    <mergeCell ref="C400:G400"/>
    <mergeCell ref="C401:G401"/>
    <mergeCell ref="C402:G402"/>
    <mergeCell ref="C403:G403"/>
    <mergeCell ref="C404:G404"/>
    <mergeCell ref="C393:G393"/>
    <mergeCell ref="C394:G394"/>
    <mergeCell ref="C395:G395"/>
    <mergeCell ref="C396:G396"/>
    <mergeCell ref="C397:G397"/>
    <mergeCell ref="C398:G398"/>
    <mergeCell ref="C387:G387"/>
    <mergeCell ref="C388:G388"/>
    <mergeCell ref="C389:G389"/>
    <mergeCell ref="C390:G390"/>
    <mergeCell ref="C391:G391"/>
    <mergeCell ref="C392:G392"/>
    <mergeCell ref="C379:G379"/>
    <mergeCell ref="C381:G381"/>
    <mergeCell ref="C382:G382"/>
    <mergeCell ref="C383:G383"/>
    <mergeCell ref="C384:G384"/>
    <mergeCell ref="C386:G386"/>
    <mergeCell ref="C365:G365"/>
    <mergeCell ref="C366:G366"/>
    <mergeCell ref="C369:G369"/>
    <mergeCell ref="C370:G370"/>
    <mergeCell ref="C372:G372"/>
    <mergeCell ref="C378:G378"/>
    <mergeCell ref="C352:G352"/>
    <mergeCell ref="C355:G355"/>
    <mergeCell ref="C356:G356"/>
    <mergeCell ref="C357:G357"/>
    <mergeCell ref="C361:G361"/>
    <mergeCell ref="C362:G362"/>
    <mergeCell ref="C332:G332"/>
    <mergeCell ref="C333:G333"/>
    <mergeCell ref="C345:G345"/>
    <mergeCell ref="C346:G346"/>
    <mergeCell ref="C350:G350"/>
    <mergeCell ref="C351:G351"/>
    <mergeCell ref="C312:G312"/>
    <mergeCell ref="C313:G313"/>
    <mergeCell ref="C319:G319"/>
    <mergeCell ref="C320:G320"/>
    <mergeCell ref="C324:G324"/>
    <mergeCell ref="C331:G331"/>
    <mergeCell ref="C298:G298"/>
    <mergeCell ref="C301:G301"/>
    <mergeCell ref="C307:G307"/>
    <mergeCell ref="C308:G308"/>
    <mergeCell ref="C310:G310"/>
    <mergeCell ref="C311:G311"/>
    <mergeCell ref="C273:G273"/>
    <mergeCell ref="C274:G274"/>
    <mergeCell ref="C276:G276"/>
    <mergeCell ref="C279:G279"/>
    <mergeCell ref="C283:G283"/>
    <mergeCell ref="C284:G284"/>
    <mergeCell ref="C255:G255"/>
    <mergeCell ref="C259:G259"/>
    <mergeCell ref="C263:G263"/>
    <mergeCell ref="C266:G266"/>
    <mergeCell ref="C267:G267"/>
    <mergeCell ref="C271:G271"/>
    <mergeCell ref="C231:G231"/>
    <mergeCell ref="C232:G232"/>
    <mergeCell ref="C236:G236"/>
    <mergeCell ref="C237:G237"/>
    <mergeCell ref="C251:G251"/>
    <mergeCell ref="C252:G252"/>
    <mergeCell ref="C203:G203"/>
    <mergeCell ref="C204:G204"/>
    <mergeCell ref="C213:G213"/>
    <mergeCell ref="C214:G214"/>
    <mergeCell ref="C217:G217"/>
    <mergeCell ref="C218:G218"/>
    <mergeCell ref="C176:G176"/>
    <mergeCell ref="C177:G177"/>
    <mergeCell ref="C191:G191"/>
    <mergeCell ref="C192:G192"/>
    <mergeCell ref="C193:G193"/>
    <mergeCell ref="C202:G202"/>
    <mergeCell ref="C155:G155"/>
    <mergeCell ref="C156:G156"/>
    <mergeCell ref="C158:G158"/>
    <mergeCell ref="C171:G171"/>
    <mergeCell ref="C172:G172"/>
    <mergeCell ref="C175:G175"/>
    <mergeCell ref="C119:G119"/>
    <mergeCell ref="C123:G123"/>
    <mergeCell ref="C124:G124"/>
    <mergeCell ref="C137:G137"/>
    <mergeCell ref="C138:G138"/>
    <mergeCell ref="C139:G139"/>
    <mergeCell ref="C88:G88"/>
    <mergeCell ref="C100:G100"/>
    <mergeCell ref="C101:G101"/>
    <mergeCell ref="C113:G113"/>
    <mergeCell ref="C114:G114"/>
    <mergeCell ref="C118:G118"/>
    <mergeCell ref="C57:G57"/>
    <mergeCell ref="C61:G61"/>
    <mergeCell ref="C62:G62"/>
    <mergeCell ref="C74:G74"/>
    <mergeCell ref="C75:G75"/>
    <mergeCell ref="C87:G87"/>
    <mergeCell ref="C42:G42"/>
    <mergeCell ref="C46:G46"/>
    <mergeCell ref="C47:G47"/>
    <mergeCell ref="C51:G51"/>
    <mergeCell ref="C52:G52"/>
    <mergeCell ref="C56:G56"/>
    <mergeCell ref="C21:G21"/>
    <mergeCell ref="C24:G24"/>
    <mergeCell ref="C25:G25"/>
    <mergeCell ref="C37:G37"/>
    <mergeCell ref="C38:G38"/>
    <mergeCell ref="C41:G41"/>
    <mergeCell ref="A1:G1"/>
    <mergeCell ref="C2:G2"/>
    <mergeCell ref="C3:G3"/>
    <mergeCell ref="C4:G4"/>
    <mergeCell ref="A483:B483"/>
    <mergeCell ref="C10:G10"/>
    <mergeCell ref="C13:G13"/>
    <mergeCell ref="C16:G16"/>
    <mergeCell ref="C18:G18"/>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ECD3-6157-4D43-865F-1645209CF4E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84</v>
      </c>
      <c r="C3" s="202" t="s">
        <v>85</v>
      </c>
      <c r="D3" s="200"/>
      <c r="E3" s="200"/>
      <c r="F3" s="200"/>
      <c r="G3" s="201"/>
      <c r="AC3" s="178" t="s">
        <v>1337</v>
      </c>
      <c r="AG3" t="s">
        <v>209</v>
      </c>
    </row>
    <row r="4" spans="1:60" ht="25.05" customHeight="1" x14ac:dyDescent="0.25">
      <c r="A4" s="203" t="s">
        <v>9</v>
      </c>
      <c r="B4" s="204" t="s">
        <v>60</v>
      </c>
      <c r="C4" s="205" t="s">
        <v>81</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88</v>
      </c>
      <c r="C8" s="244" t="s">
        <v>142</v>
      </c>
      <c r="D8" s="229"/>
      <c r="E8" s="230"/>
      <c r="F8" s="231"/>
      <c r="G8" s="231">
        <f>SUMIF(AG9:AG206,"&lt;&gt;NOR",G9:G206)</f>
        <v>509319.38</v>
      </c>
      <c r="H8" s="231"/>
      <c r="I8" s="231">
        <f>SUM(I9:I206)</f>
        <v>140531.97999999998</v>
      </c>
      <c r="J8" s="231"/>
      <c r="K8" s="231">
        <f>SUM(K9:K206)</f>
        <v>368787.38999999996</v>
      </c>
      <c r="L8" s="231"/>
      <c r="M8" s="231">
        <f>SUM(M9:M206)</f>
        <v>616276.44979999994</v>
      </c>
      <c r="N8" s="231"/>
      <c r="O8" s="231">
        <f>SUM(O9:O206)</f>
        <v>341.94</v>
      </c>
      <c r="P8" s="231"/>
      <c r="Q8" s="231">
        <f>SUM(Q9:Q206)</f>
        <v>0</v>
      </c>
      <c r="R8" s="231"/>
      <c r="S8" s="231"/>
      <c r="T8" s="232"/>
      <c r="U8" s="226"/>
      <c r="V8" s="226">
        <f>SUM(V9:V206)</f>
        <v>990.72</v>
      </c>
      <c r="W8" s="226"/>
      <c r="X8" s="226"/>
      <c r="AG8" t="s">
        <v>233</v>
      </c>
    </row>
    <row r="9" spans="1:60" ht="20.399999999999999" outlineLevel="1" x14ac:dyDescent="0.25">
      <c r="A9" s="233">
        <v>1</v>
      </c>
      <c r="B9" s="234" t="s">
        <v>1648</v>
      </c>
      <c r="C9" s="245" t="s">
        <v>1649</v>
      </c>
      <c r="D9" s="235" t="s">
        <v>263</v>
      </c>
      <c r="E9" s="236">
        <v>1</v>
      </c>
      <c r="F9" s="237">
        <v>170.5</v>
      </c>
      <c r="G9" s="238">
        <f>ROUND(E9*F9,2)</f>
        <v>170.5</v>
      </c>
      <c r="H9" s="237">
        <v>0.82</v>
      </c>
      <c r="I9" s="238">
        <f>ROUND(E9*H9,2)</f>
        <v>0.82</v>
      </c>
      <c r="J9" s="237">
        <v>169.68</v>
      </c>
      <c r="K9" s="238">
        <f>ROUND(E9*J9,2)</f>
        <v>169.68</v>
      </c>
      <c r="L9" s="238">
        <v>21</v>
      </c>
      <c r="M9" s="238">
        <f>G9*(1+L9/100)</f>
        <v>206.30500000000001</v>
      </c>
      <c r="N9" s="238">
        <v>4.0000000000000003E-5</v>
      </c>
      <c r="O9" s="238">
        <f>ROUND(E9*N9,2)</f>
        <v>0</v>
      </c>
      <c r="P9" s="238">
        <v>0</v>
      </c>
      <c r="Q9" s="238">
        <f>ROUND(E9*P9,2)</f>
        <v>0</v>
      </c>
      <c r="R9" s="238" t="s">
        <v>281</v>
      </c>
      <c r="S9" s="238" t="s">
        <v>237</v>
      </c>
      <c r="T9" s="239" t="s">
        <v>282</v>
      </c>
      <c r="U9" s="222">
        <v>0.3</v>
      </c>
      <c r="V9" s="222">
        <f>ROUND(E9*U9,2)</f>
        <v>0.3</v>
      </c>
      <c r="W9" s="222"/>
      <c r="X9" s="222" t="s">
        <v>265</v>
      </c>
      <c r="Y9" s="213"/>
      <c r="Z9" s="213"/>
      <c r="AA9" s="213"/>
      <c r="AB9" s="213"/>
      <c r="AC9" s="213"/>
      <c r="AD9" s="213"/>
      <c r="AE9" s="213"/>
      <c r="AF9" s="213"/>
      <c r="AG9" s="213" t="s">
        <v>283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5">
      <c r="A10" s="220"/>
      <c r="B10" s="221"/>
      <c r="C10" s="265" t="s">
        <v>1650</v>
      </c>
      <c r="D10" s="257"/>
      <c r="E10" s="257"/>
      <c r="F10" s="257"/>
      <c r="G10" s="257"/>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285</v>
      </c>
      <c r="AH10" s="213"/>
      <c r="AI10" s="213"/>
      <c r="AJ10" s="213"/>
      <c r="AK10" s="213"/>
      <c r="AL10" s="213"/>
      <c r="AM10" s="213"/>
      <c r="AN10" s="213"/>
      <c r="AO10" s="213"/>
      <c r="AP10" s="213"/>
      <c r="AQ10" s="213"/>
      <c r="AR10" s="213"/>
      <c r="AS10" s="213"/>
      <c r="AT10" s="213"/>
      <c r="AU10" s="213"/>
      <c r="AV10" s="213"/>
      <c r="AW10" s="213"/>
      <c r="AX10" s="213"/>
      <c r="AY10" s="213"/>
      <c r="AZ10" s="213"/>
      <c r="BA10" s="241" t="str">
        <f>C10</f>
        <v>na vzdálenost od hladiny vody v jímce po výšku roviny proložené osou nejvyššího bodu výtlačného potrubí. Včetně odpadní potrubí v délce do 20 m.</v>
      </c>
      <c r="BB10" s="213"/>
      <c r="BC10" s="213"/>
      <c r="BD10" s="213"/>
      <c r="BE10" s="213"/>
      <c r="BF10" s="213"/>
      <c r="BG10" s="213"/>
      <c r="BH10" s="213"/>
    </row>
    <row r="11" spans="1:60" outlineLevel="1" x14ac:dyDescent="0.25">
      <c r="A11" s="220"/>
      <c r="B11" s="221"/>
      <c r="C11" s="247" t="s">
        <v>1651</v>
      </c>
      <c r="D11" s="242"/>
      <c r="E11" s="242"/>
      <c r="F11" s="242"/>
      <c r="G11" s="24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241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33">
        <v>2</v>
      </c>
      <c r="B12" s="234" t="s">
        <v>821</v>
      </c>
      <c r="C12" s="245" t="s">
        <v>822</v>
      </c>
      <c r="D12" s="235" t="s">
        <v>280</v>
      </c>
      <c r="E12" s="236">
        <v>57.017000000000003</v>
      </c>
      <c r="F12" s="237">
        <v>596</v>
      </c>
      <c r="G12" s="238">
        <f>ROUND(E12*F12,2)</f>
        <v>33982.129999999997</v>
      </c>
      <c r="H12" s="237">
        <v>0</v>
      </c>
      <c r="I12" s="238">
        <f>ROUND(E12*H12,2)</f>
        <v>0</v>
      </c>
      <c r="J12" s="237">
        <v>596</v>
      </c>
      <c r="K12" s="238">
        <f>ROUND(E12*J12,2)</f>
        <v>33982.129999999997</v>
      </c>
      <c r="L12" s="238">
        <v>21</v>
      </c>
      <c r="M12" s="238">
        <f>G12*(1+L12/100)</f>
        <v>41118.377299999993</v>
      </c>
      <c r="N12" s="238">
        <v>0</v>
      </c>
      <c r="O12" s="238">
        <f>ROUND(E12*N12,2)</f>
        <v>0</v>
      </c>
      <c r="P12" s="238">
        <v>0</v>
      </c>
      <c r="Q12" s="238">
        <f>ROUND(E12*P12,2)</f>
        <v>0</v>
      </c>
      <c r="R12" s="238" t="s">
        <v>281</v>
      </c>
      <c r="S12" s="238" t="s">
        <v>237</v>
      </c>
      <c r="T12" s="239" t="s">
        <v>282</v>
      </c>
      <c r="U12" s="222">
        <v>1.55</v>
      </c>
      <c r="V12" s="222">
        <f>ROUND(E12*U12,2)</f>
        <v>88.38</v>
      </c>
      <c r="W12" s="222"/>
      <c r="X12" s="222" t="s">
        <v>265</v>
      </c>
      <c r="Y12" s="213"/>
      <c r="Z12" s="213"/>
      <c r="AA12" s="213"/>
      <c r="AB12" s="213"/>
      <c r="AC12" s="213"/>
      <c r="AD12" s="213"/>
      <c r="AE12" s="213"/>
      <c r="AF12" s="213"/>
      <c r="AG12" s="213" t="s">
        <v>266</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5">
      <c r="A13" s="220"/>
      <c r="B13" s="221"/>
      <c r="C13" s="265" t="s">
        <v>823</v>
      </c>
      <c r="D13" s="257"/>
      <c r="E13" s="257"/>
      <c r="F13" s="257"/>
      <c r="G13" s="257"/>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285</v>
      </c>
      <c r="AH13" s="213"/>
      <c r="AI13" s="213"/>
      <c r="AJ13" s="213"/>
      <c r="AK13" s="213"/>
      <c r="AL13" s="213"/>
      <c r="AM13" s="213"/>
      <c r="AN13" s="213"/>
      <c r="AO13" s="213"/>
      <c r="AP13" s="213"/>
      <c r="AQ13" s="213"/>
      <c r="AR13" s="213"/>
      <c r="AS13" s="213"/>
      <c r="AT13" s="213"/>
      <c r="AU13" s="213"/>
      <c r="AV13" s="213"/>
      <c r="AW13" s="213"/>
      <c r="AX13" s="213"/>
      <c r="AY13" s="213"/>
      <c r="AZ13" s="213"/>
      <c r="BA13" s="241" t="str">
        <f>C13</f>
        <v>příplatek k cenám vykopávek za ztížení vykopávky v blízkosti podzemního vedení nebo výbušnin v horninách jakékoliv třídy,</v>
      </c>
      <c r="BB13" s="213"/>
      <c r="BC13" s="213"/>
      <c r="BD13" s="213"/>
      <c r="BE13" s="213"/>
      <c r="BF13" s="213"/>
      <c r="BG13" s="213"/>
      <c r="BH13" s="213"/>
    </row>
    <row r="14" spans="1:60" outlineLevel="1" x14ac:dyDescent="0.25">
      <c r="A14" s="220"/>
      <c r="B14" s="221"/>
      <c r="C14" s="247" t="s">
        <v>1651</v>
      </c>
      <c r="D14" s="242"/>
      <c r="E14" s="242"/>
      <c r="F14" s="242"/>
      <c r="G14" s="24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241</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20"/>
      <c r="B15" s="221"/>
      <c r="C15" s="267" t="s">
        <v>331</v>
      </c>
      <c r="D15" s="253"/>
      <c r="E15" s="254"/>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288</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20"/>
      <c r="B16" s="221"/>
      <c r="C16" s="268" t="s">
        <v>1652</v>
      </c>
      <c r="D16" s="253"/>
      <c r="E16" s="254">
        <v>170.2</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288</v>
      </c>
      <c r="AH16" s="213">
        <v>2</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5">
      <c r="A17" s="220"/>
      <c r="B17" s="221"/>
      <c r="C17" s="268" t="s">
        <v>1653</v>
      </c>
      <c r="D17" s="253"/>
      <c r="E17" s="254">
        <v>1.675</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288</v>
      </c>
      <c r="AH17" s="213">
        <v>2</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5">
      <c r="A18" s="220"/>
      <c r="B18" s="221"/>
      <c r="C18" s="268" t="s">
        <v>1403</v>
      </c>
      <c r="D18" s="253"/>
      <c r="E18" s="254">
        <v>1</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288</v>
      </c>
      <c r="AH18" s="213">
        <v>2</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20"/>
      <c r="B19" s="221"/>
      <c r="C19" s="268" t="s">
        <v>1654</v>
      </c>
      <c r="D19" s="253"/>
      <c r="E19" s="254">
        <v>285.08499999999998</v>
      </c>
      <c r="F19" s="222"/>
      <c r="G19" s="22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288</v>
      </c>
      <c r="AH19" s="213">
        <v>2</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5">
      <c r="A20" s="220"/>
      <c r="B20" s="221"/>
      <c r="C20" s="267" t="s">
        <v>337</v>
      </c>
      <c r="D20" s="253"/>
      <c r="E20" s="254"/>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288</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5">
      <c r="A21" s="220"/>
      <c r="B21" s="221"/>
      <c r="C21" s="275" t="s">
        <v>1031</v>
      </c>
      <c r="D21" s="273"/>
      <c r="E21" s="274"/>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288</v>
      </c>
      <c r="AH21" s="213">
        <v>1</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5">
      <c r="A22" s="220"/>
      <c r="B22" s="221"/>
      <c r="C22" s="266" t="s">
        <v>1655</v>
      </c>
      <c r="D22" s="251"/>
      <c r="E22" s="252">
        <v>57.017000000000003</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288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33">
        <v>3</v>
      </c>
      <c r="B23" s="234" t="s">
        <v>1408</v>
      </c>
      <c r="C23" s="245" t="s">
        <v>1409</v>
      </c>
      <c r="D23" s="235" t="s">
        <v>280</v>
      </c>
      <c r="E23" s="236">
        <v>24</v>
      </c>
      <c r="F23" s="237">
        <v>83.8</v>
      </c>
      <c r="G23" s="238">
        <f>ROUND(E23*F23,2)</f>
        <v>2011.2</v>
      </c>
      <c r="H23" s="237">
        <v>0</v>
      </c>
      <c r="I23" s="238">
        <f>ROUND(E23*H23,2)</f>
        <v>0</v>
      </c>
      <c r="J23" s="237">
        <v>83.8</v>
      </c>
      <c r="K23" s="238">
        <f>ROUND(E23*J23,2)</f>
        <v>2011.2</v>
      </c>
      <c r="L23" s="238">
        <v>21</v>
      </c>
      <c r="M23" s="238">
        <f>G23*(1+L23/100)</f>
        <v>2433.5520000000001</v>
      </c>
      <c r="N23" s="238">
        <v>0</v>
      </c>
      <c r="O23" s="238">
        <f>ROUND(E23*N23,2)</f>
        <v>0</v>
      </c>
      <c r="P23" s="238">
        <v>0</v>
      </c>
      <c r="Q23" s="238">
        <f>ROUND(E23*P23,2)</f>
        <v>0</v>
      </c>
      <c r="R23" s="238" t="s">
        <v>281</v>
      </c>
      <c r="S23" s="238" t="s">
        <v>237</v>
      </c>
      <c r="T23" s="239" t="s">
        <v>282</v>
      </c>
      <c r="U23" s="222">
        <v>0.01</v>
      </c>
      <c r="V23" s="222">
        <f>ROUND(E23*U23,2)</f>
        <v>0.24</v>
      </c>
      <c r="W23" s="222"/>
      <c r="X23" s="222" t="s">
        <v>265</v>
      </c>
      <c r="Y23" s="213"/>
      <c r="Z23" s="213"/>
      <c r="AA23" s="213"/>
      <c r="AB23" s="213"/>
      <c r="AC23" s="213"/>
      <c r="AD23" s="213"/>
      <c r="AE23" s="213"/>
      <c r="AF23" s="213"/>
      <c r="AG23" s="213" t="s">
        <v>283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20"/>
      <c r="B24" s="221"/>
      <c r="C24" s="265" t="s">
        <v>1410</v>
      </c>
      <c r="D24" s="257"/>
      <c r="E24" s="257"/>
      <c r="F24" s="257"/>
      <c r="G24" s="257"/>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285</v>
      </c>
      <c r="AH24" s="213"/>
      <c r="AI24" s="213"/>
      <c r="AJ24" s="213"/>
      <c r="AK24" s="213"/>
      <c r="AL24" s="213"/>
      <c r="AM24" s="213"/>
      <c r="AN24" s="213"/>
      <c r="AO24" s="213"/>
      <c r="AP24" s="213"/>
      <c r="AQ24" s="213"/>
      <c r="AR24" s="213"/>
      <c r="AS24" s="213"/>
      <c r="AT24" s="213"/>
      <c r="AU24" s="213"/>
      <c r="AV24" s="213"/>
      <c r="AW24" s="213"/>
      <c r="AX24" s="213"/>
      <c r="AY24" s="213"/>
      <c r="AZ24" s="213"/>
      <c r="BA24" s="241" t="str">
        <f>C24</f>
        <v>nebo lesní půdy, s vodorovným přemístěním na hromady v místě upotřebení nebo na dočasné či trvalé skládky se složením</v>
      </c>
      <c r="BB24" s="213"/>
      <c r="BC24" s="213"/>
      <c r="BD24" s="213"/>
      <c r="BE24" s="213"/>
      <c r="BF24" s="213"/>
      <c r="BG24" s="213"/>
      <c r="BH24" s="213"/>
    </row>
    <row r="25" spans="1:60" outlineLevel="1" x14ac:dyDescent="0.25">
      <c r="A25" s="220"/>
      <c r="B25" s="221"/>
      <c r="C25" s="247" t="s">
        <v>1651</v>
      </c>
      <c r="D25" s="242"/>
      <c r="E25" s="242"/>
      <c r="F25" s="242"/>
      <c r="G25" s="24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241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5">
      <c r="A26" s="220"/>
      <c r="B26" s="221"/>
      <c r="C26" s="266" t="s">
        <v>1656</v>
      </c>
      <c r="D26" s="251"/>
      <c r="E26" s="252">
        <v>24</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288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5">
      <c r="A27" s="233">
        <v>4</v>
      </c>
      <c r="B27" s="234" t="s">
        <v>1419</v>
      </c>
      <c r="C27" s="245" t="s">
        <v>1420</v>
      </c>
      <c r="D27" s="235" t="s">
        <v>280</v>
      </c>
      <c r="E27" s="236">
        <v>171.05099999999999</v>
      </c>
      <c r="F27" s="237">
        <v>158.5</v>
      </c>
      <c r="G27" s="238">
        <f>ROUND(E27*F27,2)</f>
        <v>27111.58</v>
      </c>
      <c r="H27" s="237">
        <v>0</v>
      </c>
      <c r="I27" s="238">
        <f>ROUND(E27*H27,2)</f>
        <v>0</v>
      </c>
      <c r="J27" s="237">
        <v>158.5</v>
      </c>
      <c r="K27" s="238">
        <f>ROUND(E27*J27,2)</f>
        <v>27111.58</v>
      </c>
      <c r="L27" s="238">
        <v>21</v>
      </c>
      <c r="M27" s="238">
        <f>G27*(1+L27/100)</f>
        <v>32805.0118</v>
      </c>
      <c r="N27" s="238">
        <v>0</v>
      </c>
      <c r="O27" s="238">
        <f>ROUND(E27*N27,2)</f>
        <v>0</v>
      </c>
      <c r="P27" s="238">
        <v>0</v>
      </c>
      <c r="Q27" s="238">
        <f>ROUND(E27*P27,2)</f>
        <v>0</v>
      </c>
      <c r="R27" s="238" t="s">
        <v>281</v>
      </c>
      <c r="S27" s="238" t="s">
        <v>237</v>
      </c>
      <c r="T27" s="239" t="s">
        <v>282</v>
      </c>
      <c r="U27" s="222">
        <v>0.32</v>
      </c>
      <c r="V27" s="222">
        <f>ROUND(E27*U27,2)</f>
        <v>54.74</v>
      </c>
      <c r="W27" s="222"/>
      <c r="X27" s="222" t="s">
        <v>265</v>
      </c>
      <c r="Y27" s="213"/>
      <c r="Z27" s="213"/>
      <c r="AA27" s="213"/>
      <c r="AB27" s="213"/>
      <c r="AC27" s="213"/>
      <c r="AD27" s="213"/>
      <c r="AE27" s="213"/>
      <c r="AF27" s="213"/>
      <c r="AG27" s="213" t="s">
        <v>266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1" outlineLevel="1" x14ac:dyDescent="0.25">
      <c r="A28" s="220"/>
      <c r="B28" s="221"/>
      <c r="C28" s="265" t="s">
        <v>396</v>
      </c>
      <c r="D28" s="257"/>
      <c r="E28" s="257"/>
      <c r="F28" s="257"/>
      <c r="G28" s="257"/>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285</v>
      </c>
      <c r="AH28" s="213"/>
      <c r="AI28" s="213"/>
      <c r="AJ28" s="213"/>
      <c r="AK28" s="213"/>
      <c r="AL28" s="213"/>
      <c r="AM28" s="213"/>
      <c r="AN28" s="213"/>
      <c r="AO28" s="213"/>
      <c r="AP28" s="213"/>
      <c r="AQ28" s="213"/>
      <c r="AR28" s="213"/>
      <c r="AS28" s="213"/>
      <c r="AT28" s="213"/>
      <c r="AU28" s="213"/>
      <c r="AV28" s="213"/>
      <c r="AW28" s="213"/>
      <c r="AX28" s="213"/>
      <c r="AY28" s="213"/>
      <c r="AZ28" s="213"/>
      <c r="BA28" s="241"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213"/>
      <c r="BC28" s="213"/>
      <c r="BD28" s="213"/>
      <c r="BE28" s="213"/>
      <c r="BF28" s="213"/>
      <c r="BG28" s="213"/>
      <c r="BH28" s="213"/>
    </row>
    <row r="29" spans="1:60" outlineLevel="1" x14ac:dyDescent="0.25">
      <c r="A29" s="220"/>
      <c r="B29" s="221"/>
      <c r="C29" s="247" t="s">
        <v>1651</v>
      </c>
      <c r="D29" s="242"/>
      <c r="E29" s="242"/>
      <c r="F29" s="242"/>
      <c r="G29" s="24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241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5">
      <c r="A30" s="220"/>
      <c r="B30" s="221"/>
      <c r="C30" s="267" t="s">
        <v>331</v>
      </c>
      <c r="D30" s="253"/>
      <c r="E30" s="254"/>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288</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5">
      <c r="A31" s="220"/>
      <c r="B31" s="221"/>
      <c r="C31" s="268" t="s">
        <v>1652</v>
      </c>
      <c r="D31" s="253"/>
      <c r="E31" s="254">
        <v>170.2</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288</v>
      </c>
      <c r="AH31" s="213">
        <v>2</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5">
      <c r="A32" s="220"/>
      <c r="B32" s="221"/>
      <c r="C32" s="268" t="s">
        <v>1653</v>
      </c>
      <c r="D32" s="253"/>
      <c r="E32" s="254">
        <v>1.675</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288</v>
      </c>
      <c r="AH32" s="213">
        <v>2</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5">
      <c r="A33" s="220"/>
      <c r="B33" s="221"/>
      <c r="C33" s="268" t="s">
        <v>1403</v>
      </c>
      <c r="D33" s="253"/>
      <c r="E33" s="254">
        <v>1</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288</v>
      </c>
      <c r="AH33" s="213">
        <v>2</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5">
      <c r="A34" s="220"/>
      <c r="B34" s="221"/>
      <c r="C34" s="268" t="s">
        <v>1654</v>
      </c>
      <c r="D34" s="253"/>
      <c r="E34" s="254">
        <v>285.08499999999998</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288</v>
      </c>
      <c r="AH34" s="213">
        <v>2</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5">
      <c r="A35" s="220"/>
      <c r="B35" s="221"/>
      <c r="C35" s="267" t="s">
        <v>337</v>
      </c>
      <c r="D35" s="253"/>
      <c r="E35" s="254"/>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288</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5">
      <c r="A36" s="220"/>
      <c r="B36" s="221"/>
      <c r="C36" s="275" t="s">
        <v>1031</v>
      </c>
      <c r="D36" s="273"/>
      <c r="E36" s="274"/>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288</v>
      </c>
      <c r="AH36" s="213">
        <v>1</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5">
      <c r="A37" s="220"/>
      <c r="B37" s="221"/>
      <c r="C37" s="266" t="s">
        <v>1657</v>
      </c>
      <c r="D37" s="251"/>
      <c r="E37" s="252">
        <v>171.05099999999999</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288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5">
      <c r="A38" s="233">
        <v>5</v>
      </c>
      <c r="B38" s="234" t="s">
        <v>1423</v>
      </c>
      <c r="C38" s="245" t="s">
        <v>1424</v>
      </c>
      <c r="D38" s="235" t="s">
        <v>280</v>
      </c>
      <c r="E38" s="236">
        <v>171.05099999999999</v>
      </c>
      <c r="F38" s="237">
        <v>35.700000000000003</v>
      </c>
      <c r="G38" s="238">
        <f>ROUND(E38*F38,2)</f>
        <v>6106.52</v>
      </c>
      <c r="H38" s="237">
        <v>0</v>
      </c>
      <c r="I38" s="238">
        <f>ROUND(E38*H38,2)</f>
        <v>0</v>
      </c>
      <c r="J38" s="237">
        <v>35.700000000000003</v>
      </c>
      <c r="K38" s="238">
        <f>ROUND(E38*J38,2)</f>
        <v>6106.52</v>
      </c>
      <c r="L38" s="238">
        <v>21</v>
      </c>
      <c r="M38" s="238">
        <f>G38*(1+L38/100)</f>
        <v>7388.8892000000005</v>
      </c>
      <c r="N38" s="238">
        <v>0</v>
      </c>
      <c r="O38" s="238">
        <f>ROUND(E38*N38,2)</f>
        <v>0</v>
      </c>
      <c r="P38" s="238">
        <v>0</v>
      </c>
      <c r="Q38" s="238">
        <f>ROUND(E38*P38,2)</f>
        <v>0</v>
      </c>
      <c r="R38" s="238" t="s">
        <v>281</v>
      </c>
      <c r="S38" s="238" t="s">
        <v>237</v>
      </c>
      <c r="T38" s="239" t="s">
        <v>282</v>
      </c>
      <c r="U38" s="222">
        <v>0.16800000000000001</v>
      </c>
      <c r="V38" s="222">
        <f>ROUND(E38*U38,2)</f>
        <v>28.74</v>
      </c>
      <c r="W38" s="222"/>
      <c r="X38" s="222" t="s">
        <v>265</v>
      </c>
      <c r="Y38" s="213"/>
      <c r="Z38" s="213"/>
      <c r="AA38" s="213"/>
      <c r="AB38" s="213"/>
      <c r="AC38" s="213"/>
      <c r="AD38" s="213"/>
      <c r="AE38" s="213"/>
      <c r="AF38" s="213"/>
      <c r="AG38" s="213" t="s">
        <v>266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1" outlineLevel="1" x14ac:dyDescent="0.25">
      <c r="A39" s="220"/>
      <c r="B39" s="221"/>
      <c r="C39" s="265" t="s">
        <v>396</v>
      </c>
      <c r="D39" s="257"/>
      <c r="E39" s="257"/>
      <c r="F39" s="257"/>
      <c r="G39" s="257"/>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285</v>
      </c>
      <c r="AH39" s="213"/>
      <c r="AI39" s="213"/>
      <c r="AJ39" s="213"/>
      <c r="AK39" s="213"/>
      <c r="AL39" s="213"/>
      <c r="AM39" s="213"/>
      <c r="AN39" s="213"/>
      <c r="AO39" s="213"/>
      <c r="AP39" s="213"/>
      <c r="AQ39" s="213"/>
      <c r="AR39" s="213"/>
      <c r="AS39" s="213"/>
      <c r="AT39" s="213"/>
      <c r="AU39" s="213"/>
      <c r="AV39" s="213"/>
      <c r="AW39" s="213"/>
      <c r="AX39" s="213"/>
      <c r="AY39" s="213"/>
      <c r="AZ39" s="213"/>
      <c r="BA39" s="241" t="str">
        <f>C39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9" s="213"/>
      <c r="BC39" s="213"/>
      <c r="BD39" s="213"/>
      <c r="BE39" s="213"/>
      <c r="BF39" s="213"/>
      <c r="BG39" s="213"/>
      <c r="BH39" s="213"/>
    </row>
    <row r="40" spans="1:60" outlineLevel="1" x14ac:dyDescent="0.25">
      <c r="A40" s="220"/>
      <c r="B40" s="221"/>
      <c r="C40" s="247" t="s">
        <v>1651</v>
      </c>
      <c r="D40" s="242"/>
      <c r="E40" s="242"/>
      <c r="F40" s="242"/>
      <c r="G40" s="24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241</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5">
      <c r="A41" s="220"/>
      <c r="B41" s="221"/>
      <c r="C41" s="267" t="s">
        <v>331</v>
      </c>
      <c r="D41" s="253"/>
      <c r="E41" s="254"/>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288</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5">
      <c r="A42" s="220"/>
      <c r="B42" s="221"/>
      <c r="C42" s="268" t="s">
        <v>1652</v>
      </c>
      <c r="D42" s="253"/>
      <c r="E42" s="254">
        <v>170.2</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288</v>
      </c>
      <c r="AH42" s="213">
        <v>2</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5">
      <c r="A43" s="220"/>
      <c r="B43" s="221"/>
      <c r="C43" s="268" t="s">
        <v>1653</v>
      </c>
      <c r="D43" s="253"/>
      <c r="E43" s="254">
        <v>1.675</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288</v>
      </c>
      <c r="AH43" s="213">
        <v>2</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5">
      <c r="A44" s="220"/>
      <c r="B44" s="221"/>
      <c r="C44" s="268" t="s">
        <v>1403</v>
      </c>
      <c r="D44" s="253"/>
      <c r="E44" s="254">
        <v>1</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288</v>
      </c>
      <c r="AH44" s="213">
        <v>2</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5">
      <c r="A45" s="220"/>
      <c r="B45" s="221"/>
      <c r="C45" s="268" t="s">
        <v>1654</v>
      </c>
      <c r="D45" s="253"/>
      <c r="E45" s="254">
        <v>285.08499999999998</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288</v>
      </c>
      <c r="AH45" s="213">
        <v>2</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5">
      <c r="A46" s="220"/>
      <c r="B46" s="221"/>
      <c r="C46" s="267" t="s">
        <v>337</v>
      </c>
      <c r="D46" s="253"/>
      <c r="E46" s="254"/>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288</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5">
      <c r="A47" s="220"/>
      <c r="B47" s="221"/>
      <c r="C47" s="275" t="s">
        <v>1031</v>
      </c>
      <c r="D47" s="273"/>
      <c r="E47" s="274"/>
      <c r="F47" s="222"/>
      <c r="G47" s="222"/>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288</v>
      </c>
      <c r="AH47" s="213">
        <v>1</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5">
      <c r="A48" s="220"/>
      <c r="B48" s="221"/>
      <c r="C48" s="266" t="s">
        <v>1657</v>
      </c>
      <c r="D48" s="251"/>
      <c r="E48" s="252">
        <v>171.05099999999999</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288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5">
      <c r="A49" s="233">
        <v>6</v>
      </c>
      <c r="B49" s="234" t="s">
        <v>1425</v>
      </c>
      <c r="C49" s="245" t="s">
        <v>1426</v>
      </c>
      <c r="D49" s="235" t="s">
        <v>280</v>
      </c>
      <c r="E49" s="236">
        <v>114.03400000000001</v>
      </c>
      <c r="F49" s="237">
        <v>284.5</v>
      </c>
      <c r="G49" s="238">
        <f>ROUND(E49*F49,2)</f>
        <v>32442.67</v>
      </c>
      <c r="H49" s="237">
        <v>0</v>
      </c>
      <c r="I49" s="238">
        <f>ROUND(E49*H49,2)</f>
        <v>0</v>
      </c>
      <c r="J49" s="237">
        <v>284.5</v>
      </c>
      <c r="K49" s="238">
        <f>ROUND(E49*J49,2)</f>
        <v>32442.67</v>
      </c>
      <c r="L49" s="238">
        <v>21</v>
      </c>
      <c r="M49" s="238">
        <f>G49*(1+L49/100)</f>
        <v>39255.630699999994</v>
      </c>
      <c r="N49" s="238">
        <v>0</v>
      </c>
      <c r="O49" s="238">
        <f>ROUND(E49*N49,2)</f>
        <v>0</v>
      </c>
      <c r="P49" s="238">
        <v>0</v>
      </c>
      <c r="Q49" s="238">
        <f>ROUND(E49*P49,2)</f>
        <v>0</v>
      </c>
      <c r="R49" s="238" t="s">
        <v>281</v>
      </c>
      <c r="S49" s="238" t="s">
        <v>237</v>
      </c>
      <c r="T49" s="239" t="s">
        <v>282</v>
      </c>
      <c r="U49" s="222">
        <v>0.25</v>
      </c>
      <c r="V49" s="222">
        <f>ROUND(E49*U49,2)</f>
        <v>28.51</v>
      </c>
      <c r="W49" s="222"/>
      <c r="X49" s="222" t="s">
        <v>265</v>
      </c>
      <c r="Y49" s="213"/>
      <c r="Z49" s="213"/>
      <c r="AA49" s="213"/>
      <c r="AB49" s="213"/>
      <c r="AC49" s="213"/>
      <c r="AD49" s="213"/>
      <c r="AE49" s="213"/>
      <c r="AF49" s="213"/>
      <c r="AG49" s="213" t="s">
        <v>283</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1" outlineLevel="1" x14ac:dyDescent="0.25">
      <c r="A50" s="220"/>
      <c r="B50" s="221"/>
      <c r="C50" s="265" t="s">
        <v>396</v>
      </c>
      <c r="D50" s="257"/>
      <c r="E50" s="257"/>
      <c r="F50" s="257"/>
      <c r="G50" s="257"/>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41" t="str">
        <f>C50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0" s="213"/>
      <c r="BC50" s="213"/>
      <c r="BD50" s="213"/>
      <c r="BE50" s="213"/>
      <c r="BF50" s="213"/>
      <c r="BG50" s="213"/>
      <c r="BH50" s="213"/>
    </row>
    <row r="51" spans="1:60" outlineLevel="1" x14ac:dyDescent="0.25">
      <c r="A51" s="220"/>
      <c r="B51" s="221"/>
      <c r="C51" s="247" t="s">
        <v>1651</v>
      </c>
      <c r="D51" s="242"/>
      <c r="E51" s="242"/>
      <c r="F51" s="242"/>
      <c r="G51" s="24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241</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5">
      <c r="A52" s="220"/>
      <c r="B52" s="221"/>
      <c r="C52" s="267" t="s">
        <v>331</v>
      </c>
      <c r="D52" s="253"/>
      <c r="E52" s="254"/>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288</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5">
      <c r="A53" s="220"/>
      <c r="B53" s="221"/>
      <c r="C53" s="268" t="s">
        <v>1652</v>
      </c>
      <c r="D53" s="253"/>
      <c r="E53" s="254">
        <v>170.2</v>
      </c>
      <c r="F53" s="222"/>
      <c r="G53" s="222"/>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288</v>
      </c>
      <c r="AH53" s="213">
        <v>2</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5">
      <c r="A54" s="220"/>
      <c r="B54" s="221"/>
      <c r="C54" s="268" t="s">
        <v>1653</v>
      </c>
      <c r="D54" s="253"/>
      <c r="E54" s="254">
        <v>1.675</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288</v>
      </c>
      <c r="AH54" s="213">
        <v>2</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5">
      <c r="A55" s="220"/>
      <c r="B55" s="221"/>
      <c r="C55" s="268" t="s">
        <v>1403</v>
      </c>
      <c r="D55" s="253"/>
      <c r="E55" s="254">
        <v>1</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288</v>
      </c>
      <c r="AH55" s="213">
        <v>2</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5">
      <c r="A56" s="220"/>
      <c r="B56" s="221"/>
      <c r="C56" s="268" t="s">
        <v>1654</v>
      </c>
      <c r="D56" s="253"/>
      <c r="E56" s="254">
        <v>285.08499999999998</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288</v>
      </c>
      <c r="AH56" s="213">
        <v>2</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5">
      <c r="A57" s="220"/>
      <c r="B57" s="221"/>
      <c r="C57" s="267" t="s">
        <v>337</v>
      </c>
      <c r="D57" s="253"/>
      <c r="E57" s="254"/>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288</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5">
      <c r="A58" s="220"/>
      <c r="B58" s="221"/>
      <c r="C58" s="275" t="s">
        <v>1031</v>
      </c>
      <c r="D58" s="273"/>
      <c r="E58" s="274"/>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288</v>
      </c>
      <c r="AH58" s="213">
        <v>1</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5">
      <c r="A59" s="220"/>
      <c r="B59" s="221"/>
      <c r="C59" s="266" t="s">
        <v>1658</v>
      </c>
      <c r="D59" s="251"/>
      <c r="E59" s="252">
        <v>114.03400000000001</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288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5">
      <c r="A60" s="233">
        <v>7</v>
      </c>
      <c r="B60" s="234" t="s">
        <v>1429</v>
      </c>
      <c r="C60" s="245" t="s">
        <v>1430</v>
      </c>
      <c r="D60" s="235" t="s">
        <v>280</v>
      </c>
      <c r="E60" s="236">
        <v>114.03400000000001</v>
      </c>
      <c r="F60" s="237">
        <v>71.900000000000006</v>
      </c>
      <c r="G60" s="238">
        <f>ROUND(E60*F60,2)</f>
        <v>8199.0400000000009</v>
      </c>
      <c r="H60" s="237">
        <v>0</v>
      </c>
      <c r="I60" s="238">
        <f>ROUND(E60*H60,2)</f>
        <v>0</v>
      </c>
      <c r="J60" s="237">
        <v>71.900000000000006</v>
      </c>
      <c r="K60" s="238">
        <f>ROUND(E60*J60,2)</f>
        <v>8199.0400000000009</v>
      </c>
      <c r="L60" s="238">
        <v>21</v>
      </c>
      <c r="M60" s="238">
        <f>G60*(1+L60/100)</f>
        <v>9920.8384000000005</v>
      </c>
      <c r="N60" s="238">
        <v>0</v>
      </c>
      <c r="O60" s="238">
        <f>ROUND(E60*N60,2)</f>
        <v>0</v>
      </c>
      <c r="P60" s="238">
        <v>0</v>
      </c>
      <c r="Q60" s="238">
        <f>ROUND(E60*P60,2)</f>
        <v>0</v>
      </c>
      <c r="R60" s="238" t="s">
        <v>281</v>
      </c>
      <c r="S60" s="238" t="s">
        <v>237</v>
      </c>
      <c r="T60" s="239" t="s">
        <v>282</v>
      </c>
      <c r="U60" s="222">
        <v>0.15</v>
      </c>
      <c r="V60" s="222">
        <f>ROUND(E60*U60,2)</f>
        <v>17.11</v>
      </c>
      <c r="W60" s="222"/>
      <c r="X60" s="222" t="s">
        <v>265</v>
      </c>
      <c r="Y60" s="213"/>
      <c r="Z60" s="213"/>
      <c r="AA60" s="213"/>
      <c r="AB60" s="213"/>
      <c r="AC60" s="213"/>
      <c r="AD60" s="213"/>
      <c r="AE60" s="213"/>
      <c r="AF60" s="213"/>
      <c r="AG60" s="213" t="s">
        <v>283</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1" outlineLevel="1" x14ac:dyDescent="0.25">
      <c r="A61" s="220"/>
      <c r="B61" s="221"/>
      <c r="C61" s="265" t="s">
        <v>396</v>
      </c>
      <c r="D61" s="257"/>
      <c r="E61" s="257"/>
      <c r="F61" s="257"/>
      <c r="G61" s="257"/>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285</v>
      </c>
      <c r="AH61" s="213"/>
      <c r="AI61" s="213"/>
      <c r="AJ61" s="213"/>
      <c r="AK61" s="213"/>
      <c r="AL61" s="213"/>
      <c r="AM61" s="213"/>
      <c r="AN61" s="213"/>
      <c r="AO61" s="213"/>
      <c r="AP61" s="213"/>
      <c r="AQ61" s="213"/>
      <c r="AR61" s="213"/>
      <c r="AS61" s="213"/>
      <c r="AT61" s="213"/>
      <c r="AU61" s="213"/>
      <c r="AV61" s="213"/>
      <c r="AW61" s="213"/>
      <c r="AX61" s="213"/>
      <c r="AY61" s="213"/>
      <c r="AZ61" s="213"/>
      <c r="BA61" s="241" t="str">
        <f>C61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1" s="213"/>
      <c r="BC61" s="213"/>
      <c r="BD61" s="213"/>
      <c r="BE61" s="213"/>
      <c r="BF61" s="213"/>
      <c r="BG61" s="213"/>
      <c r="BH61" s="213"/>
    </row>
    <row r="62" spans="1:60" outlineLevel="1" x14ac:dyDescent="0.25">
      <c r="A62" s="220"/>
      <c r="B62" s="221"/>
      <c r="C62" s="247" t="s">
        <v>1651</v>
      </c>
      <c r="D62" s="242"/>
      <c r="E62" s="242"/>
      <c r="F62" s="242"/>
      <c r="G62" s="242"/>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241</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5">
      <c r="A63" s="220"/>
      <c r="B63" s="221"/>
      <c r="C63" s="267" t="s">
        <v>331</v>
      </c>
      <c r="D63" s="253"/>
      <c r="E63" s="254"/>
      <c r="F63" s="222"/>
      <c r="G63" s="22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288</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5">
      <c r="A64" s="220"/>
      <c r="B64" s="221"/>
      <c r="C64" s="268" t="s">
        <v>1652</v>
      </c>
      <c r="D64" s="253"/>
      <c r="E64" s="254">
        <v>170.2</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288</v>
      </c>
      <c r="AH64" s="213">
        <v>2</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5">
      <c r="A65" s="220"/>
      <c r="B65" s="221"/>
      <c r="C65" s="268" t="s">
        <v>1653</v>
      </c>
      <c r="D65" s="253"/>
      <c r="E65" s="254">
        <v>1.675</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288</v>
      </c>
      <c r="AH65" s="213">
        <v>2</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5">
      <c r="A66" s="220"/>
      <c r="B66" s="221"/>
      <c r="C66" s="268" t="s">
        <v>1403</v>
      </c>
      <c r="D66" s="253"/>
      <c r="E66" s="254">
        <v>1</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288</v>
      </c>
      <c r="AH66" s="213">
        <v>2</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5">
      <c r="A67" s="220"/>
      <c r="B67" s="221"/>
      <c r="C67" s="268" t="s">
        <v>1654</v>
      </c>
      <c r="D67" s="253"/>
      <c r="E67" s="254">
        <v>285.08499999999998</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288</v>
      </c>
      <c r="AH67" s="213">
        <v>2</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5">
      <c r="A68" s="220"/>
      <c r="B68" s="221"/>
      <c r="C68" s="267" t="s">
        <v>337</v>
      </c>
      <c r="D68" s="253"/>
      <c r="E68" s="254"/>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288</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5">
      <c r="A69" s="220"/>
      <c r="B69" s="221"/>
      <c r="C69" s="275" t="s">
        <v>1031</v>
      </c>
      <c r="D69" s="273"/>
      <c r="E69" s="274"/>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288</v>
      </c>
      <c r="AH69" s="213">
        <v>1</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5">
      <c r="A70" s="220"/>
      <c r="B70" s="221"/>
      <c r="C70" s="266" t="s">
        <v>1658</v>
      </c>
      <c r="D70" s="251"/>
      <c r="E70" s="252">
        <v>114.03400000000001</v>
      </c>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288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5">
      <c r="A71" s="233">
        <v>8</v>
      </c>
      <c r="B71" s="234" t="s">
        <v>1659</v>
      </c>
      <c r="C71" s="245" t="s">
        <v>1660</v>
      </c>
      <c r="D71" s="235" t="s">
        <v>313</v>
      </c>
      <c r="E71" s="236">
        <v>570.16999999999996</v>
      </c>
      <c r="F71" s="237">
        <v>125.5</v>
      </c>
      <c r="G71" s="238">
        <f>ROUND(E71*F71,2)</f>
        <v>71556.34</v>
      </c>
      <c r="H71" s="237">
        <v>11.31</v>
      </c>
      <c r="I71" s="238">
        <f>ROUND(E71*H71,2)</f>
        <v>6448.62</v>
      </c>
      <c r="J71" s="237">
        <v>114.19</v>
      </c>
      <c r="K71" s="238">
        <f>ROUND(E71*J71,2)</f>
        <v>65107.71</v>
      </c>
      <c r="L71" s="238">
        <v>21</v>
      </c>
      <c r="M71" s="238">
        <f>G71*(1+L71/100)</f>
        <v>86583.171399999992</v>
      </c>
      <c r="N71" s="238">
        <v>9.8999999999999999E-4</v>
      </c>
      <c r="O71" s="238">
        <f>ROUND(E71*N71,2)</f>
        <v>0.56000000000000005</v>
      </c>
      <c r="P71" s="238">
        <v>0</v>
      </c>
      <c r="Q71" s="238">
        <f>ROUND(E71*P71,2)</f>
        <v>0</v>
      </c>
      <c r="R71" s="238" t="s">
        <v>281</v>
      </c>
      <c r="S71" s="238" t="s">
        <v>237</v>
      </c>
      <c r="T71" s="239" t="s">
        <v>282</v>
      </c>
      <c r="U71" s="222">
        <v>0.47199999999999998</v>
      </c>
      <c r="V71" s="222">
        <f>ROUND(E71*U71,2)</f>
        <v>269.12</v>
      </c>
      <c r="W71" s="222"/>
      <c r="X71" s="222" t="s">
        <v>265</v>
      </c>
      <c r="Y71" s="213"/>
      <c r="Z71" s="213"/>
      <c r="AA71" s="213"/>
      <c r="AB71" s="213"/>
      <c r="AC71" s="213"/>
      <c r="AD71" s="213"/>
      <c r="AE71" s="213"/>
      <c r="AF71" s="213"/>
      <c r="AG71" s="213" t="s">
        <v>266</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5">
      <c r="A72" s="220"/>
      <c r="B72" s="221"/>
      <c r="C72" s="265" t="s">
        <v>1433</v>
      </c>
      <c r="D72" s="257"/>
      <c r="E72" s="257"/>
      <c r="F72" s="257"/>
      <c r="G72" s="257"/>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285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5">
      <c r="A73" s="220"/>
      <c r="B73" s="221"/>
      <c r="C73" s="247" t="s">
        <v>1651</v>
      </c>
      <c r="D73" s="242"/>
      <c r="E73" s="242"/>
      <c r="F73" s="242"/>
      <c r="G73" s="24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241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5">
      <c r="A74" s="220"/>
      <c r="B74" s="221"/>
      <c r="C74" s="267" t="s">
        <v>331</v>
      </c>
      <c r="D74" s="253"/>
      <c r="E74" s="254"/>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288</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5">
      <c r="A75" s="220"/>
      <c r="B75" s="221"/>
      <c r="C75" s="268" t="s">
        <v>1652</v>
      </c>
      <c r="D75" s="253"/>
      <c r="E75" s="254">
        <v>170.2</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288</v>
      </c>
      <c r="AH75" s="213">
        <v>2</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5">
      <c r="A76" s="220"/>
      <c r="B76" s="221"/>
      <c r="C76" s="268" t="s">
        <v>1653</v>
      </c>
      <c r="D76" s="253"/>
      <c r="E76" s="254">
        <v>1.675</v>
      </c>
      <c r="F76" s="222"/>
      <c r="G76" s="22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288</v>
      </c>
      <c r="AH76" s="213">
        <v>2</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5">
      <c r="A77" s="220"/>
      <c r="B77" s="221"/>
      <c r="C77" s="268" t="s">
        <v>1403</v>
      </c>
      <c r="D77" s="253"/>
      <c r="E77" s="254">
        <v>1</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288</v>
      </c>
      <c r="AH77" s="213">
        <v>2</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5">
      <c r="A78" s="220"/>
      <c r="B78" s="221"/>
      <c r="C78" s="268" t="s">
        <v>1654</v>
      </c>
      <c r="D78" s="253"/>
      <c r="E78" s="254">
        <v>285.08499999999998</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288</v>
      </c>
      <c r="AH78" s="213">
        <v>2</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5">
      <c r="A79" s="220"/>
      <c r="B79" s="221"/>
      <c r="C79" s="267" t="s">
        <v>337</v>
      </c>
      <c r="D79" s="253"/>
      <c r="E79" s="254"/>
      <c r="F79" s="222"/>
      <c r="G79" s="22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288</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5">
      <c r="A80" s="220"/>
      <c r="B80" s="221"/>
      <c r="C80" s="275" t="s">
        <v>1031</v>
      </c>
      <c r="D80" s="273"/>
      <c r="E80" s="274"/>
      <c r="F80" s="222"/>
      <c r="G80" s="22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288</v>
      </c>
      <c r="AH80" s="213">
        <v>1</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5">
      <c r="A81" s="220"/>
      <c r="B81" s="221"/>
      <c r="C81" s="266" t="s">
        <v>1661</v>
      </c>
      <c r="D81" s="251"/>
      <c r="E81" s="252">
        <v>570.16999999999996</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288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5">
      <c r="A82" s="233">
        <v>9</v>
      </c>
      <c r="B82" s="234" t="s">
        <v>1662</v>
      </c>
      <c r="C82" s="245" t="s">
        <v>1663</v>
      </c>
      <c r="D82" s="235" t="s">
        <v>313</v>
      </c>
      <c r="E82" s="236">
        <v>570.16999999999996</v>
      </c>
      <c r="F82" s="237">
        <v>27</v>
      </c>
      <c r="G82" s="238">
        <f>ROUND(E82*F82,2)</f>
        <v>15394.59</v>
      </c>
      <c r="H82" s="237">
        <v>0</v>
      </c>
      <c r="I82" s="238">
        <f>ROUND(E82*H82,2)</f>
        <v>0</v>
      </c>
      <c r="J82" s="237">
        <v>27</v>
      </c>
      <c r="K82" s="238">
        <f>ROUND(E82*J82,2)</f>
        <v>15394.59</v>
      </c>
      <c r="L82" s="238">
        <v>21</v>
      </c>
      <c r="M82" s="238">
        <f>G82*(1+L82/100)</f>
        <v>18627.4539</v>
      </c>
      <c r="N82" s="238">
        <v>0</v>
      </c>
      <c r="O82" s="238">
        <f>ROUND(E82*N82,2)</f>
        <v>0</v>
      </c>
      <c r="P82" s="238">
        <v>0</v>
      </c>
      <c r="Q82" s="238">
        <f>ROUND(E82*P82,2)</f>
        <v>0</v>
      </c>
      <c r="R82" s="238" t="s">
        <v>281</v>
      </c>
      <c r="S82" s="238" t="s">
        <v>237</v>
      </c>
      <c r="T82" s="239" t="s">
        <v>282</v>
      </c>
      <c r="U82" s="222">
        <v>0.14000000000000001</v>
      </c>
      <c r="V82" s="222">
        <f>ROUND(E82*U82,2)</f>
        <v>79.819999999999993</v>
      </c>
      <c r="W82" s="222"/>
      <c r="X82" s="222" t="s">
        <v>265</v>
      </c>
      <c r="Y82" s="213"/>
      <c r="Z82" s="213"/>
      <c r="AA82" s="213"/>
      <c r="AB82" s="213"/>
      <c r="AC82" s="213"/>
      <c r="AD82" s="213"/>
      <c r="AE82" s="213"/>
      <c r="AF82" s="213"/>
      <c r="AG82" s="213" t="s">
        <v>283</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5">
      <c r="A83" s="220"/>
      <c r="B83" s="221"/>
      <c r="C83" s="265" t="s">
        <v>1438</v>
      </c>
      <c r="D83" s="257"/>
      <c r="E83" s="257"/>
      <c r="F83" s="257"/>
      <c r="G83" s="257"/>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285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5">
      <c r="A84" s="220"/>
      <c r="B84" s="221"/>
      <c r="C84" s="247" t="s">
        <v>1651</v>
      </c>
      <c r="D84" s="242"/>
      <c r="E84" s="242"/>
      <c r="F84" s="242"/>
      <c r="G84" s="24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241</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5">
      <c r="A85" s="220"/>
      <c r="B85" s="221"/>
      <c r="C85" s="267" t="s">
        <v>331</v>
      </c>
      <c r="D85" s="253"/>
      <c r="E85" s="254"/>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288</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5">
      <c r="A86" s="220"/>
      <c r="B86" s="221"/>
      <c r="C86" s="268" t="s">
        <v>1652</v>
      </c>
      <c r="D86" s="253"/>
      <c r="E86" s="254">
        <v>170.2</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288</v>
      </c>
      <c r="AH86" s="213">
        <v>2</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5">
      <c r="A87" s="220"/>
      <c r="B87" s="221"/>
      <c r="C87" s="268" t="s">
        <v>1653</v>
      </c>
      <c r="D87" s="253"/>
      <c r="E87" s="254">
        <v>1.675</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288</v>
      </c>
      <c r="AH87" s="213">
        <v>2</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x14ac:dyDescent="0.25">
      <c r="A88" s="220"/>
      <c r="B88" s="221"/>
      <c r="C88" s="268" t="s">
        <v>1403</v>
      </c>
      <c r="D88" s="253"/>
      <c r="E88" s="254">
        <v>1</v>
      </c>
      <c r="F88" s="222"/>
      <c r="G88" s="22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288</v>
      </c>
      <c r="AH88" s="213">
        <v>2</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5">
      <c r="A89" s="220"/>
      <c r="B89" s="221"/>
      <c r="C89" s="268" t="s">
        <v>1654</v>
      </c>
      <c r="D89" s="253"/>
      <c r="E89" s="254">
        <v>285.08499999999998</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288</v>
      </c>
      <c r="AH89" s="213">
        <v>2</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5">
      <c r="A90" s="220"/>
      <c r="B90" s="221"/>
      <c r="C90" s="267" t="s">
        <v>337</v>
      </c>
      <c r="D90" s="253"/>
      <c r="E90" s="254"/>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288</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5">
      <c r="A91" s="220"/>
      <c r="B91" s="221"/>
      <c r="C91" s="275" t="s">
        <v>1031</v>
      </c>
      <c r="D91" s="273"/>
      <c r="E91" s="274"/>
      <c r="F91" s="222"/>
      <c r="G91" s="22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288</v>
      </c>
      <c r="AH91" s="213">
        <v>1</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5">
      <c r="A92" s="220"/>
      <c r="B92" s="221"/>
      <c r="C92" s="266" t="s">
        <v>1661</v>
      </c>
      <c r="D92" s="251"/>
      <c r="E92" s="252">
        <v>570.16999999999996</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288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5">
      <c r="A93" s="233">
        <v>10</v>
      </c>
      <c r="B93" s="234" t="s">
        <v>297</v>
      </c>
      <c r="C93" s="245" t="s">
        <v>298</v>
      </c>
      <c r="D93" s="235" t="s">
        <v>280</v>
      </c>
      <c r="E93" s="236">
        <v>142.54249999999999</v>
      </c>
      <c r="F93" s="237">
        <v>123.5</v>
      </c>
      <c r="G93" s="238">
        <f>ROUND(E93*F93,2)</f>
        <v>17604</v>
      </c>
      <c r="H93" s="237">
        <v>0</v>
      </c>
      <c r="I93" s="238">
        <f>ROUND(E93*H93,2)</f>
        <v>0</v>
      </c>
      <c r="J93" s="237">
        <v>123.5</v>
      </c>
      <c r="K93" s="238">
        <f>ROUND(E93*J93,2)</f>
        <v>17604</v>
      </c>
      <c r="L93" s="238">
        <v>21</v>
      </c>
      <c r="M93" s="238">
        <f>G93*(1+L93/100)</f>
        <v>21300.84</v>
      </c>
      <c r="N93" s="238">
        <v>0</v>
      </c>
      <c r="O93" s="238">
        <f>ROUND(E93*N93,2)</f>
        <v>0</v>
      </c>
      <c r="P93" s="238">
        <v>0</v>
      </c>
      <c r="Q93" s="238">
        <f>ROUND(E93*P93,2)</f>
        <v>0</v>
      </c>
      <c r="R93" s="238" t="s">
        <v>281</v>
      </c>
      <c r="S93" s="238" t="s">
        <v>237</v>
      </c>
      <c r="T93" s="239" t="s">
        <v>282</v>
      </c>
      <c r="U93" s="222">
        <v>0.69</v>
      </c>
      <c r="V93" s="222">
        <f>ROUND(E93*U93,2)</f>
        <v>98.35</v>
      </c>
      <c r="W93" s="222"/>
      <c r="X93" s="222" t="s">
        <v>265</v>
      </c>
      <c r="Y93" s="213"/>
      <c r="Z93" s="213"/>
      <c r="AA93" s="213"/>
      <c r="AB93" s="213"/>
      <c r="AC93" s="213"/>
      <c r="AD93" s="213"/>
      <c r="AE93" s="213"/>
      <c r="AF93" s="213"/>
      <c r="AG93" s="213" t="s">
        <v>1348</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5">
      <c r="A94" s="220"/>
      <c r="B94" s="221"/>
      <c r="C94" s="265" t="s">
        <v>299</v>
      </c>
      <c r="D94" s="257"/>
      <c r="E94" s="257"/>
      <c r="F94" s="257"/>
      <c r="G94" s="257"/>
      <c r="H94" s="222"/>
      <c r="I94" s="222"/>
      <c r="J94" s="222"/>
      <c r="K94" s="222"/>
      <c r="L94" s="222"/>
      <c r="M94" s="222"/>
      <c r="N94" s="222"/>
      <c r="O94" s="222"/>
      <c r="P94" s="222"/>
      <c r="Q94" s="222"/>
      <c r="R94" s="222"/>
      <c r="S94" s="222"/>
      <c r="T94" s="222"/>
      <c r="U94" s="222"/>
      <c r="V94" s="222"/>
      <c r="W94" s="222"/>
      <c r="X94" s="222"/>
      <c r="Y94" s="213"/>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41" t="str">
        <f>C94</f>
        <v>bez naložení do dopravní nádoby, ale s vyprázdněním dopravní nádoby na hromadu nebo na dopravní prostředek,</v>
      </c>
      <c r="BB94" s="213"/>
      <c r="BC94" s="213"/>
      <c r="BD94" s="213"/>
      <c r="BE94" s="213"/>
      <c r="BF94" s="213"/>
      <c r="BG94" s="213"/>
      <c r="BH94" s="213"/>
    </row>
    <row r="95" spans="1:60" outlineLevel="1" x14ac:dyDescent="0.25">
      <c r="A95" s="220"/>
      <c r="B95" s="221"/>
      <c r="C95" s="247" t="s">
        <v>1651</v>
      </c>
      <c r="D95" s="242"/>
      <c r="E95" s="242"/>
      <c r="F95" s="242"/>
      <c r="G95" s="24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241</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5">
      <c r="A96" s="220"/>
      <c r="B96" s="221"/>
      <c r="C96" s="267" t="s">
        <v>331</v>
      </c>
      <c r="D96" s="253"/>
      <c r="E96" s="254"/>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288</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5">
      <c r="A97" s="220"/>
      <c r="B97" s="221"/>
      <c r="C97" s="268" t="s">
        <v>1652</v>
      </c>
      <c r="D97" s="253"/>
      <c r="E97" s="254">
        <v>170.2</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288</v>
      </c>
      <c r="AH97" s="213">
        <v>2</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5">
      <c r="A98" s="220"/>
      <c r="B98" s="221"/>
      <c r="C98" s="268" t="s">
        <v>1653</v>
      </c>
      <c r="D98" s="253"/>
      <c r="E98" s="254">
        <v>1.675</v>
      </c>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288</v>
      </c>
      <c r="AH98" s="213">
        <v>2</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5">
      <c r="A99" s="220"/>
      <c r="B99" s="221"/>
      <c r="C99" s="268" t="s">
        <v>1403</v>
      </c>
      <c r="D99" s="253"/>
      <c r="E99" s="254">
        <v>1</v>
      </c>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288</v>
      </c>
      <c r="AH99" s="213">
        <v>2</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5">
      <c r="A100" s="220"/>
      <c r="B100" s="221"/>
      <c r="C100" s="268" t="s">
        <v>1654</v>
      </c>
      <c r="D100" s="253"/>
      <c r="E100" s="254">
        <v>285.08499999999998</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288</v>
      </c>
      <c r="AH100" s="213">
        <v>2</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5">
      <c r="A101" s="220"/>
      <c r="B101" s="221"/>
      <c r="C101" s="267" t="s">
        <v>337</v>
      </c>
      <c r="D101" s="253"/>
      <c r="E101" s="254"/>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288</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5">
      <c r="A102" s="220"/>
      <c r="B102" s="221"/>
      <c r="C102" s="275" t="s">
        <v>1031</v>
      </c>
      <c r="D102" s="273"/>
      <c r="E102" s="274"/>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288</v>
      </c>
      <c r="AH102" s="213">
        <v>1</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5">
      <c r="A103" s="220"/>
      <c r="B103" s="221"/>
      <c r="C103" s="266" t="s">
        <v>1664</v>
      </c>
      <c r="D103" s="251"/>
      <c r="E103" s="252">
        <v>142.54249999999999</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288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5">
      <c r="A104" s="233">
        <v>11</v>
      </c>
      <c r="B104" s="234" t="s">
        <v>300</v>
      </c>
      <c r="C104" s="245" t="s">
        <v>301</v>
      </c>
      <c r="D104" s="235" t="s">
        <v>280</v>
      </c>
      <c r="E104" s="236">
        <v>421.53</v>
      </c>
      <c r="F104" s="237">
        <v>96.6</v>
      </c>
      <c r="G104" s="238">
        <f>ROUND(E104*F104,2)</f>
        <v>40719.800000000003</v>
      </c>
      <c r="H104" s="237">
        <v>0</v>
      </c>
      <c r="I104" s="238">
        <f>ROUND(E104*H104,2)</f>
        <v>0</v>
      </c>
      <c r="J104" s="237">
        <v>96.6</v>
      </c>
      <c r="K104" s="238">
        <f>ROUND(E104*J104,2)</f>
        <v>40719.800000000003</v>
      </c>
      <c r="L104" s="238">
        <v>21</v>
      </c>
      <c r="M104" s="238">
        <f>G104*(1+L104/100)</f>
        <v>49270.957999999999</v>
      </c>
      <c r="N104" s="238">
        <v>0</v>
      </c>
      <c r="O104" s="238">
        <f>ROUND(E104*N104,2)</f>
        <v>0</v>
      </c>
      <c r="P104" s="238">
        <v>0</v>
      </c>
      <c r="Q104" s="238">
        <f>ROUND(E104*P104,2)</f>
        <v>0</v>
      </c>
      <c r="R104" s="238" t="s">
        <v>281</v>
      </c>
      <c r="S104" s="238" t="s">
        <v>237</v>
      </c>
      <c r="T104" s="239" t="s">
        <v>282</v>
      </c>
      <c r="U104" s="222">
        <v>1.0999999999999999E-2</v>
      </c>
      <c r="V104" s="222">
        <f>ROUND(E104*U104,2)</f>
        <v>4.6399999999999997</v>
      </c>
      <c r="W104" s="222"/>
      <c r="X104" s="222" t="s">
        <v>265</v>
      </c>
      <c r="Y104" s="213"/>
      <c r="Z104" s="213"/>
      <c r="AA104" s="213"/>
      <c r="AB104" s="213"/>
      <c r="AC104" s="213"/>
      <c r="AD104" s="213"/>
      <c r="AE104" s="213"/>
      <c r="AF104" s="213"/>
      <c r="AG104" s="213" t="s">
        <v>283</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5">
      <c r="A105" s="220"/>
      <c r="B105" s="221"/>
      <c r="C105" s="265" t="s">
        <v>302</v>
      </c>
      <c r="D105" s="257"/>
      <c r="E105" s="257"/>
      <c r="F105" s="257"/>
      <c r="G105" s="257"/>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285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5">
      <c r="A106" s="220"/>
      <c r="B106" s="221"/>
      <c r="C106" s="247" t="s">
        <v>1651</v>
      </c>
      <c r="D106" s="242"/>
      <c r="E106" s="242"/>
      <c r="F106" s="242"/>
      <c r="G106" s="24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241</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5">
      <c r="A107" s="220"/>
      <c r="B107" s="221"/>
      <c r="C107" s="247" t="s">
        <v>303</v>
      </c>
      <c r="D107" s="242"/>
      <c r="E107" s="242"/>
      <c r="F107" s="242"/>
      <c r="G107" s="24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241</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5">
      <c r="A108" s="220"/>
      <c r="B108" s="221"/>
      <c r="C108" s="267" t="s">
        <v>331</v>
      </c>
      <c r="D108" s="253"/>
      <c r="E108" s="254"/>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288</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5">
      <c r="A109" s="220"/>
      <c r="B109" s="221"/>
      <c r="C109" s="268" t="s">
        <v>1652</v>
      </c>
      <c r="D109" s="253"/>
      <c r="E109" s="254">
        <v>170.2</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288</v>
      </c>
      <c r="AH109" s="213">
        <v>2</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5">
      <c r="A110" s="220"/>
      <c r="B110" s="221"/>
      <c r="C110" s="268" t="s">
        <v>1653</v>
      </c>
      <c r="D110" s="253"/>
      <c r="E110" s="254">
        <v>1.675</v>
      </c>
      <c r="F110" s="222"/>
      <c r="G110" s="22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288</v>
      </c>
      <c r="AH110" s="213">
        <v>2</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5">
      <c r="A111" s="220"/>
      <c r="B111" s="221"/>
      <c r="C111" s="268" t="s">
        <v>1403</v>
      </c>
      <c r="D111" s="253"/>
      <c r="E111" s="254">
        <v>1</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288</v>
      </c>
      <c r="AH111" s="213">
        <v>2</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5">
      <c r="A112" s="220"/>
      <c r="B112" s="221"/>
      <c r="C112" s="268" t="s">
        <v>1654</v>
      </c>
      <c r="D112" s="253"/>
      <c r="E112" s="254">
        <v>285.08499999999998</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288</v>
      </c>
      <c r="AH112" s="213">
        <v>2</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5">
      <c r="A113" s="220"/>
      <c r="B113" s="221"/>
      <c r="C113" s="267" t="s">
        <v>337</v>
      </c>
      <c r="D113" s="253"/>
      <c r="E113" s="254"/>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288</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5">
      <c r="A114" s="220"/>
      <c r="B114" s="221"/>
      <c r="C114" s="275" t="s">
        <v>1031</v>
      </c>
      <c r="D114" s="273"/>
      <c r="E114" s="274"/>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288</v>
      </c>
      <c r="AH114" s="213">
        <v>1</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x14ac:dyDescent="0.25">
      <c r="A115" s="220"/>
      <c r="B115" s="221"/>
      <c r="C115" s="266" t="s">
        <v>1665</v>
      </c>
      <c r="D115" s="251"/>
      <c r="E115" s="252">
        <v>285.08499999999998</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288</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5">
      <c r="A116" s="220"/>
      <c r="B116" s="221"/>
      <c r="C116" s="266" t="s">
        <v>1666</v>
      </c>
      <c r="D116" s="251"/>
      <c r="E116" s="252">
        <v>88.444999999999993</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288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5">
      <c r="A117" s="220"/>
      <c r="B117" s="221"/>
      <c r="C117" s="266" t="s">
        <v>1667</v>
      </c>
      <c r="D117" s="251"/>
      <c r="E117" s="252">
        <v>48</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288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0.399999999999999" outlineLevel="1" x14ac:dyDescent="0.25">
      <c r="A118" s="233">
        <v>12</v>
      </c>
      <c r="B118" s="234" t="s">
        <v>1450</v>
      </c>
      <c r="C118" s="245" t="s">
        <v>1451</v>
      </c>
      <c r="D118" s="235" t="s">
        <v>280</v>
      </c>
      <c r="E118" s="236">
        <v>112.44499999999999</v>
      </c>
      <c r="F118" s="237">
        <v>67</v>
      </c>
      <c r="G118" s="238">
        <f>ROUND(E118*F118,2)</f>
        <v>7533.82</v>
      </c>
      <c r="H118" s="237">
        <v>0</v>
      </c>
      <c r="I118" s="238">
        <f>ROUND(E118*H118,2)</f>
        <v>0</v>
      </c>
      <c r="J118" s="237">
        <v>67</v>
      </c>
      <c r="K118" s="238">
        <f>ROUND(E118*J118,2)</f>
        <v>7533.82</v>
      </c>
      <c r="L118" s="238">
        <v>21</v>
      </c>
      <c r="M118" s="238">
        <f>G118*(1+L118/100)</f>
        <v>9115.9221999999991</v>
      </c>
      <c r="N118" s="238">
        <v>0</v>
      </c>
      <c r="O118" s="238">
        <f>ROUND(E118*N118,2)</f>
        <v>0</v>
      </c>
      <c r="P118" s="238">
        <v>0</v>
      </c>
      <c r="Q118" s="238">
        <f>ROUND(E118*P118,2)</f>
        <v>0</v>
      </c>
      <c r="R118" s="238" t="s">
        <v>281</v>
      </c>
      <c r="S118" s="238" t="s">
        <v>237</v>
      </c>
      <c r="T118" s="239" t="s">
        <v>282</v>
      </c>
      <c r="U118" s="222">
        <v>0.05</v>
      </c>
      <c r="V118" s="222">
        <f>ROUND(E118*U118,2)</f>
        <v>5.62</v>
      </c>
      <c r="W118" s="222"/>
      <c r="X118" s="222" t="s">
        <v>265</v>
      </c>
      <c r="Y118" s="213"/>
      <c r="Z118" s="213"/>
      <c r="AA118" s="213"/>
      <c r="AB118" s="213"/>
      <c r="AC118" s="213"/>
      <c r="AD118" s="213"/>
      <c r="AE118" s="213"/>
      <c r="AF118" s="213"/>
      <c r="AG118" s="213" t="s">
        <v>283</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5">
      <c r="A119" s="220"/>
      <c r="B119" s="221"/>
      <c r="C119" s="246" t="s">
        <v>1651</v>
      </c>
      <c r="D119" s="240"/>
      <c r="E119" s="240"/>
      <c r="F119" s="240"/>
      <c r="G119" s="240"/>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241</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5">
      <c r="A120" s="220"/>
      <c r="B120" s="221"/>
      <c r="C120" s="266" t="s">
        <v>1666</v>
      </c>
      <c r="D120" s="251"/>
      <c r="E120" s="252">
        <v>88.444999999999993</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288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5">
      <c r="A121" s="220"/>
      <c r="B121" s="221"/>
      <c r="C121" s="266" t="s">
        <v>1668</v>
      </c>
      <c r="D121" s="251"/>
      <c r="E121" s="252">
        <v>24</v>
      </c>
      <c r="F121" s="222"/>
      <c r="G121" s="222"/>
      <c r="H121" s="222"/>
      <c r="I121" s="222"/>
      <c r="J121" s="222"/>
      <c r="K121" s="222"/>
      <c r="L121" s="222"/>
      <c r="M121" s="222"/>
      <c r="N121" s="222"/>
      <c r="O121" s="222"/>
      <c r="P121" s="222"/>
      <c r="Q121" s="222"/>
      <c r="R121" s="222"/>
      <c r="S121" s="222"/>
      <c r="T121" s="222"/>
      <c r="U121" s="222"/>
      <c r="V121" s="222"/>
      <c r="W121" s="222"/>
      <c r="X121" s="222"/>
      <c r="Y121" s="213"/>
      <c r="Z121" s="213"/>
      <c r="AA121" s="213"/>
      <c r="AB121" s="213"/>
      <c r="AC121" s="213"/>
      <c r="AD121" s="213"/>
      <c r="AE121" s="213"/>
      <c r="AF121" s="213"/>
      <c r="AG121" s="213" t="s">
        <v>288</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0.399999999999999" outlineLevel="1" x14ac:dyDescent="0.25">
      <c r="A122" s="233">
        <v>13</v>
      </c>
      <c r="B122" s="234" t="s">
        <v>305</v>
      </c>
      <c r="C122" s="245" t="s">
        <v>306</v>
      </c>
      <c r="D122" s="235" t="s">
        <v>280</v>
      </c>
      <c r="E122" s="236">
        <v>309.08499999999998</v>
      </c>
      <c r="F122" s="237">
        <v>16.3</v>
      </c>
      <c r="G122" s="238">
        <f>ROUND(E122*F122,2)</f>
        <v>5038.09</v>
      </c>
      <c r="H122" s="237">
        <v>0</v>
      </c>
      <c r="I122" s="238">
        <f>ROUND(E122*H122,2)</f>
        <v>0</v>
      </c>
      <c r="J122" s="237">
        <v>16.3</v>
      </c>
      <c r="K122" s="238">
        <f>ROUND(E122*J122,2)</f>
        <v>5038.09</v>
      </c>
      <c r="L122" s="238">
        <v>21</v>
      </c>
      <c r="M122" s="238">
        <f>G122*(1+L122/100)</f>
        <v>6096.0888999999997</v>
      </c>
      <c r="N122" s="238">
        <v>0</v>
      </c>
      <c r="O122" s="238">
        <f>ROUND(E122*N122,2)</f>
        <v>0</v>
      </c>
      <c r="P122" s="238">
        <v>0</v>
      </c>
      <c r="Q122" s="238">
        <f>ROUND(E122*P122,2)</f>
        <v>0</v>
      </c>
      <c r="R122" s="238" t="s">
        <v>281</v>
      </c>
      <c r="S122" s="238" t="s">
        <v>237</v>
      </c>
      <c r="T122" s="239" t="s">
        <v>282</v>
      </c>
      <c r="U122" s="222">
        <v>1.7999999999999999E-2</v>
      </c>
      <c r="V122" s="222">
        <f>ROUND(E122*U122,2)</f>
        <v>5.56</v>
      </c>
      <c r="W122" s="222"/>
      <c r="X122" s="222" t="s">
        <v>265</v>
      </c>
      <c r="Y122" s="213"/>
      <c r="Z122" s="213"/>
      <c r="AA122" s="213"/>
      <c r="AB122" s="213"/>
      <c r="AC122" s="213"/>
      <c r="AD122" s="213"/>
      <c r="AE122" s="213"/>
      <c r="AF122" s="213"/>
      <c r="AG122" s="213" t="s">
        <v>283</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5">
      <c r="A123" s="220"/>
      <c r="B123" s="221"/>
      <c r="C123" s="246" t="s">
        <v>1651</v>
      </c>
      <c r="D123" s="240"/>
      <c r="E123" s="240"/>
      <c r="F123" s="240"/>
      <c r="G123" s="240"/>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241</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5">
      <c r="A124" s="220"/>
      <c r="B124" s="221"/>
      <c r="C124" s="247" t="s">
        <v>1351</v>
      </c>
      <c r="D124" s="242"/>
      <c r="E124" s="242"/>
      <c r="F124" s="242"/>
      <c r="G124" s="24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241</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5">
      <c r="A125" s="220"/>
      <c r="B125" s="221"/>
      <c r="C125" s="247" t="s">
        <v>1352</v>
      </c>
      <c r="D125" s="242"/>
      <c r="E125" s="242"/>
      <c r="F125" s="242"/>
      <c r="G125" s="24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241</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41" t="str">
        <f>C125</f>
        <v>Bez poplatku za uložení - zajišťuje objednatel. V položce je uvažováno i rozprostření a úprava zeminy do figury dle požadavku objednatele.</v>
      </c>
      <c r="BB125" s="213"/>
      <c r="BC125" s="213"/>
      <c r="BD125" s="213"/>
      <c r="BE125" s="213"/>
      <c r="BF125" s="213"/>
      <c r="BG125" s="213"/>
      <c r="BH125" s="213"/>
    </row>
    <row r="126" spans="1:60" outlineLevel="1" x14ac:dyDescent="0.25">
      <c r="A126" s="220"/>
      <c r="B126" s="221"/>
      <c r="C126" s="267" t="s">
        <v>331</v>
      </c>
      <c r="D126" s="253"/>
      <c r="E126" s="254"/>
      <c r="F126" s="222"/>
      <c r="G126" s="222"/>
      <c r="H126" s="222"/>
      <c r="I126" s="222"/>
      <c r="J126" s="222"/>
      <c r="K126" s="222"/>
      <c r="L126" s="222"/>
      <c r="M126" s="222"/>
      <c r="N126" s="222"/>
      <c r="O126" s="222"/>
      <c r="P126" s="222"/>
      <c r="Q126" s="222"/>
      <c r="R126" s="222"/>
      <c r="S126" s="222"/>
      <c r="T126" s="222"/>
      <c r="U126" s="222"/>
      <c r="V126" s="222"/>
      <c r="W126" s="222"/>
      <c r="X126" s="222"/>
      <c r="Y126" s="213"/>
      <c r="Z126" s="213"/>
      <c r="AA126" s="213"/>
      <c r="AB126" s="213"/>
      <c r="AC126" s="213"/>
      <c r="AD126" s="213"/>
      <c r="AE126" s="213"/>
      <c r="AF126" s="213"/>
      <c r="AG126" s="213" t="s">
        <v>288</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5">
      <c r="A127" s="220"/>
      <c r="B127" s="221"/>
      <c r="C127" s="268" t="s">
        <v>1652</v>
      </c>
      <c r="D127" s="253"/>
      <c r="E127" s="254">
        <v>170.2</v>
      </c>
      <c r="F127" s="222"/>
      <c r="G127" s="222"/>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288</v>
      </c>
      <c r="AH127" s="213">
        <v>2</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5">
      <c r="A128" s="220"/>
      <c r="B128" s="221"/>
      <c r="C128" s="268" t="s">
        <v>1653</v>
      </c>
      <c r="D128" s="253"/>
      <c r="E128" s="254">
        <v>1.675</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288</v>
      </c>
      <c r="AH128" s="213">
        <v>2</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5">
      <c r="A129" s="220"/>
      <c r="B129" s="221"/>
      <c r="C129" s="268" t="s">
        <v>1403</v>
      </c>
      <c r="D129" s="253"/>
      <c r="E129" s="254">
        <v>1</v>
      </c>
      <c r="F129" s="222"/>
      <c r="G129" s="22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288</v>
      </c>
      <c r="AH129" s="213">
        <v>2</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5">
      <c r="A130" s="220"/>
      <c r="B130" s="221"/>
      <c r="C130" s="268" t="s">
        <v>1654</v>
      </c>
      <c r="D130" s="253"/>
      <c r="E130" s="254">
        <v>285.08499999999998</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288</v>
      </c>
      <c r="AH130" s="213">
        <v>2</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5">
      <c r="A131" s="220"/>
      <c r="B131" s="221"/>
      <c r="C131" s="267" t="s">
        <v>337</v>
      </c>
      <c r="D131" s="253"/>
      <c r="E131" s="254"/>
      <c r="F131" s="222"/>
      <c r="G131" s="222"/>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288</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5">
      <c r="A132" s="220"/>
      <c r="B132" s="221"/>
      <c r="C132" s="275" t="s">
        <v>1031</v>
      </c>
      <c r="D132" s="273"/>
      <c r="E132" s="274"/>
      <c r="F132" s="222"/>
      <c r="G132" s="22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288</v>
      </c>
      <c r="AH132" s="213">
        <v>1</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5">
      <c r="A133" s="220"/>
      <c r="B133" s="221"/>
      <c r="C133" s="266" t="s">
        <v>1669</v>
      </c>
      <c r="D133" s="251"/>
      <c r="E133" s="252">
        <v>285.08499999999998</v>
      </c>
      <c r="F133" s="222"/>
      <c r="G133" s="222"/>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288</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5">
      <c r="A134" s="220"/>
      <c r="B134" s="221"/>
      <c r="C134" s="266" t="s">
        <v>1670</v>
      </c>
      <c r="D134" s="251"/>
      <c r="E134" s="252">
        <v>24</v>
      </c>
      <c r="F134" s="222"/>
      <c r="G134" s="22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288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x14ac:dyDescent="0.25">
      <c r="A135" s="233">
        <v>14</v>
      </c>
      <c r="B135" s="234" t="s">
        <v>1461</v>
      </c>
      <c r="C135" s="245" t="s">
        <v>1462</v>
      </c>
      <c r="D135" s="235" t="s">
        <v>280</v>
      </c>
      <c r="E135" s="236">
        <v>208.495</v>
      </c>
      <c r="F135" s="237">
        <v>121</v>
      </c>
      <c r="G135" s="238">
        <f>ROUND(E135*F135,2)</f>
        <v>25227.9</v>
      </c>
      <c r="H135" s="237">
        <v>0</v>
      </c>
      <c r="I135" s="238">
        <f>ROUND(E135*H135,2)</f>
        <v>0</v>
      </c>
      <c r="J135" s="237">
        <v>121</v>
      </c>
      <c r="K135" s="238">
        <f>ROUND(E135*J135,2)</f>
        <v>25227.9</v>
      </c>
      <c r="L135" s="238">
        <v>21</v>
      </c>
      <c r="M135" s="238">
        <f>G135*(1+L135/100)</f>
        <v>30525.759000000002</v>
      </c>
      <c r="N135" s="238">
        <v>0</v>
      </c>
      <c r="O135" s="238">
        <f>ROUND(E135*N135,2)</f>
        <v>0</v>
      </c>
      <c r="P135" s="238">
        <v>0</v>
      </c>
      <c r="Q135" s="238">
        <f>ROUND(E135*P135,2)</f>
        <v>0</v>
      </c>
      <c r="R135" s="238" t="s">
        <v>281</v>
      </c>
      <c r="S135" s="238" t="s">
        <v>237</v>
      </c>
      <c r="T135" s="239" t="s">
        <v>282</v>
      </c>
      <c r="U135" s="222">
        <v>0.40400000000000003</v>
      </c>
      <c r="V135" s="222">
        <f>ROUND(E135*U135,2)</f>
        <v>84.23</v>
      </c>
      <c r="W135" s="222"/>
      <c r="X135" s="222" t="s">
        <v>265</v>
      </c>
      <c r="Y135" s="213"/>
      <c r="Z135" s="213"/>
      <c r="AA135" s="213"/>
      <c r="AB135" s="213"/>
      <c r="AC135" s="213"/>
      <c r="AD135" s="213"/>
      <c r="AE135" s="213"/>
      <c r="AF135" s="213"/>
      <c r="AG135" s="213" t="s">
        <v>266</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5">
      <c r="A136" s="220"/>
      <c r="B136" s="221"/>
      <c r="C136" s="265" t="s">
        <v>1463</v>
      </c>
      <c r="D136" s="257"/>
      <c r="E136" s="257"/>
      <c r="F136" s="257"/>
      <c r="G136" s="257"/>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285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5">
      <c r="A137" s="220"/>
      <c r="B137" s="221"/>
      <c r="C137" s="247" t="s">
        <v>1651</v>
      </c>
      <c r="D137" s="242"/>
      <c r="E137" s="242"/>
      <c r="F137" s="242"/>
      <c r="G137" s="242"/>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241</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31.2" outlineLevel="1" x14ac:dyDescent="0.25">
      <c r="A138" s="220"/>
      <c r="B138" s="221"/>
      <c r="C138" s="247" t="s">
        <v>1671</v>
      </c>
      <c r="D138" s="242"/>
      <c r="E138" s="242"/>
      <c r="F138" s="242"/>
      <c r="G138" s="242"/>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241</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41" t="str">
        <f>C138</f>
        <v>V místních komunikacích bude zásyp prováděn vhodným zhutnitelným materiálem dle ČSN 73 6133, TP 146 po vrstvách 250 mm vhodným hutnícím prostředkem až do úrovně podkladních vrstev vozovky. Vhodnost zeminy použité pro zásyp rýhy, bude posouzen kvalifikovaným geologem za přítomnosti investora stavby. V žádném případě nesmí být na</v>
      </c>
      <c r="BB138" s="213"/>
      <c r="BC138" s="213"/>
      <c r="BD138" s="213"/>
      <c r="BE138" s="213"/>
      <c r="BF138" s="213"/>
      <c r="BG138" s="213"/>
      <c r="BH138" s="213"/>
    </row>
    <row r="139" spans="1:60" ht="21" outlineLevel="1" x14ac:dyDescent="0.25">
      <c r="A139" s="220"/>
      <c r="B139" s="221"/>
      <c r="C139" s="247" t="s">
        <v>1672</v>
      </c>
      <c r="D139" s="242"/>
      <c r="E139" s="242"/>
      <c r="F139" s="242"/>
      <c r="G139" s="24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241</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41" t="str">
        <f>C139</f>
        <v>zásyp rýhy použit neschválený výkopek! Současně musí být splněna minimální hodnota modulu přetvárnosti Edef2 = 45 Mpa. Investorem budou vytipovány úseky a budou doloženy</v>
      </c>
      <c r="BB139" s="213"/>
      <c r="BC139" s="213"/>
      <c r="BD139" s="213"/>
      <c r="BE139" s="213"/>
      <c r="BF139" s="213"/>
      <c r="BG139" s="213"/>
      <c r="BH139" s="213"/>
    </row>
    <row r="140" spans="1:60" outlineLevel="1" x14ac:dyDescent="0.25">
      <c r="A140" s="220"/>
      <c r="B140" s="221"/>
      <c r="C140" s="247" t="s">
        <v>1673</v>
      </c>
      <c r="D140" s="242"/>
      <c r="E140" s="242"/>
      <c r="F140" s="242"/>
      <c r="G140" s="24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241</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x14ac:dyDescent="0.25">
      <c r="A141" s="220"/>
      <c r="B141" s="221"/>
      <c r="C141" s="266" t="s">
        <v>1674</v>
      </c>
      <c r="D141" s="251"/>
      <c r="E141" s="252">
        <v>285.08499999999998</v>
      </c>
      <c r="F141" s="222"/>
      <c r="G141" s="222"/>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288</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5">
      <c r="A142" s="220"/>
      <c r="B142" s="221"/>
      <c r="C142" s="266" t="s">
        <v>1675</v>
      </c>
      <c r="D142" s="251"/>
      <c r="E142" s="252">
        <v>-59.57</v>
      </c>
      <c r="F142" s="222"/>
      <c r="G142" s="222"/>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288</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5">
      <c r="A143" s="220"/>
      <c r="B143" s="221"/>
      <c r="C143" s="266" t="s">
        <v>1676</v>
      </c>
      <c r="D143" s="251"/>
      <c r="E143" s="252">
        <v>-17.02</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288</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5">
      <c r="A144" s="233">
        <v>15</v>
      </c>
      <c r="B144" s="234" t="s">
        <v>1472</v>
      </c>
      <c r="C144" s="245" t="s">
        <v>1473</v>
      </c>
      <c r="D144" s="235" t="s">
        <v>280</v>
      </c>
      <c r="E144" s="236">
        <v>59.57</v>
      </c>
      <c r="F144" s="237">
        <v>1096</v>
      </c>
      <c r="G144" s="238">
        <f>ROUND(E144*F144,2)</f>
        <v>65288.72</v>
      </c>
      <c r="H144" s="237">
        <v>528.13</v>
      </c>
      <c r="I144" s="238">
        <f>ROUND(E144*H144,2)</f>
        <v>31460.7</v>
      </c>
      <c r="J144" s="237">
        <v>567.87</v>
      </c>
      <c r="K144" s="238">
        <f>ROUND(E144*J144,2)</f>
        <v>33828.019999999997</v>
      </c>
      <c r="L144" s="238">
        <v>21</v>
      </c>
      <c r="M144" s="238">
        <f>G144*(1+L144/100)</f>
        <v>78999.351200000005</v>
      </c>
      <c r="N144" s="238">
        <v>1.7</v>
      </c>
      <c r="O144" s="238">
        <f>ROUND(E144*N144,2)</f>
        <v>101.27</v>
      </c>
      <c r="P144" s="238">
        <v>0</v>
      </c>
      <c r="Q144" s="238">
        <f>ROUND(E144*P144,2)</f>
        <v>0</v>
      </c>
      <c r="R144" s="238" t="s">
        <v>281</v>
      </c>
      <c r="S144" s="238" t="s">
        <v>237</v>
      </c>
      <c r="T144" s="239" t="s">
        <v>282</v>
      </c>
      <c r="U144" s="222">
        <v>1.59</v>
      </c>
      <c r="V144" s="222">
        <f>ROUND(E144*U144,2)</f>
        <v>94.72</v>
      </c>
      <c r="W144" s="222"/>
      <c r="X144" s="222" t="s">
        <v>265</v>
      </c>
      <c r="Y144" s="213"/>
      <c r="Z144" s="213"/>
      <c r="AA144" s="213"/>
      <c r="AB144" s="213"/>
      <c r="AC144" s="213"/>
      <c r="AD144" s="213"/>
      <c r="AE144" s="213"/>
      <c r="AF144" s="213"/>
      <c r="AG144" s="213" t="s">
        <v>266</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ht="21" outlineLevel="1" x14ac:dyDescent="0.25">
      <c r="A145" s="220"/>
      <c r="B145" s="221"/>
      <c r="C145" s="265" t="s">
        <v>853</v>
      </c>
      <c r="D145" s="257"/>
      <c r="E145" s="257"/>
      <c r="F145" s="257"/>
      <c r="G145" s="257"/>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285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41" t="str">
        <f>C145</f>
        <v>sypaninou z vhodných hornin tř. 1 - 4 nebo materiálem připraveným podél výkopu ve vzdálenosti do 3 m od jeho kraje, pro jakoukoliv hloubku výkopu a jakoukoliv míru zhutnění,</v>
      </c>
      <c r="BB145" s="213"/>
      <c r="BC145" s="213"/>
      <c r="BD145" s="213"/>
      <c r="BE145" s="213"/>
      <c r="BF145" s="213"/>
      <c r="BG145" s="213"/>
      <c r="BH145" s="213"/>
    </row>
    <row r="146" spans="1:60" outlineLevel="1" x14ac:dyDescent="0.25">
      <c r="A146" s="220"/>
      <c r="B146" s="221"/>
      <c r="C146" s="247" t="s">
        <v>1651</v>
      </c>
      <c r="D146" s="242"/>
      <c r="E146" s="242"/>
      <c r="F146" s="242"/>
      <c r="G146" s="24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241</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5">
      <c r="A147" s="220"/>
      <c r="B147" s="221"/>
      <c r="C147" s="247" t="s">
        <v>1474</v>
      </c>
      <c r="D147" s="242"/>
      <c r="E147" s="242"/>
      <c r="F147" s="242"/>
      <c r="G147" s="242"/>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241</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5">
      <c r="A148" s="220"/>
      <c r="B148" s="221"/>
      <c r="C148" s="266" t="s">
        <v>1677</v>
      </c>
      <c r="D148" s="251"/>
      <c r="E148" s="252">
        <v>59.57</v>
      </c>
      <c r="F148" s="222"/>
      <c r="G148" s="222"/>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288</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x14ac:dyDescent="0.25">
      <c r="A149" s="233">
        <v>16</v>
      </c>
      <c r="B149" s="234" t="s">
        <v>857</v>
      </c>
      <c r="C149" s="245" t="s">
        <v>858</v>
      </c>
      <c r="D149" s="235" t="s">
        <v>313</v>
      </c>
      <c r="E149" s="236">
        <v>240</v>
      </c>
      <c r="F149" s="237">
        <v>23.3</v>
      </c>
      <c r="G149" s="238">
        <f>ROUND(E149*F149,2)</f>
        <v>5592</v>
      </c>
      <c r="H149" s="237">
        <v>1.68</v>
      </c>
      <c r="I149" s="238">
        <f>ROUND(E149*H149,2)</f>
        <v>403.2</v>
      </c>
      <c r="J149" s="237">
        <v>21.62</v>
      </c>
      <c r="K149" s="238">
        <f>ROUND(E149*J149,2)</f>
        <v>5188.8</v>
      </c>
      <c r="L149" s="238">
        <v>21</v>
      </c>
      <c r="M149" s="238">
        <f>G149*(1+L149/100)</f>
        <v>6766.32</v>
      </c>
      <c r="N149" s="238">
        <v>0</v>
      </c>
      <c r="O149" s="238">
        <f>ROUND(E149*N149,2)</f>
        <v>0</v>
      </c>
      <c r="P149" s="238">
        <v>0</v>
      </c>
      <c r="Q149" s="238">
        <f>ROUND(E149*P149,2)</f>
        <v>0</v>
      </c>
      <c r="R149" s="238" t="s">
        <v>859</v>
      </c>
      <c r="S149" s="238" t="s">
        <v>237</v>
      </c>
      <c r="T149" s="239" t="s">
        <v>282</v>
      </c>
      <c r="U149" s="222">
        <v>0.06</v>
      </c>
      <c r="V149" s="222">
        <f>ROUND(E149*U149,2)</f>
        <v>14.4</v>
      </c>
      <c r="W149" s="222"/>
      <c r="X149" s="222" t="s">
        <v>265</v>
      </c>
      <c r="Y149" s="213"/>
      <c r="Z149" s="213"/>
      <c r="AA149" s="213"/>
      <c r="AB149" s="213"/>
      <c r="AC149" s="213"/>
      <c r="AD149" s="213"/>
      <c r="AE149" s="213"/>
      <c r="AF149" s="213"/>
      <c r="AG149" s="213" t="s">
        <v>283</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5">
      <c r="A150" s="220"/>
      <c r="B150" s="221"/>
      <c r="C150" s="265" t="s">
        <v>860</v>
      </c>
      <c r="D150" s="257"/>
      <c r="E150" s="257"/>
      <c r="F150" s="257"/>
      <c r="G150" s="257"/>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x14ac:dyDescent="0.25">
      <c r="A151" s="220"/>
      <c r="B151" s="221"/>
      <c r="C151" s="247" t="s">
        <v>1651</v>
      </c>
      <c r="D151" s="242"/>
      <c r="E151" s="242"/>
      <c r="F151" s="242"/>
      <c r="G151" s="242"/>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241</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5">
      <c r="A152" s="220"/>
      <c r="B152" s="221"/>
      <c r="C152" s="266" t="s">
        <v>1678</v>
      </c>
      <c r="D152" s="251"/>
      <c r="E152" s="252">
        <v>240</v>
      </c>
      <c r="F152" s="222"/>
      <c r="G152" s="22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288</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x14ac:dyDescent="0.25">
      <c r="A153" s="233">
        <v>17</v>
      </c>
      <c r="B153" s="234" t="s">
        <v>311</v>
      </c>
      <c r="C153" s="245" t="s">
        <v>312</v>
      </c>
      <c r="D153" s="235" t="s">
        <v>313</v>
      </c>
      <c r="E153" s="236">
        <v>170.2</v>
      </c>
      <c r="F153" s="237">
        <v>13</v>
      </c>
      <c r="G153" s="238">
        <f>ROUND(E153*F153,2)</f>
        <v>2212.6</v>
      </c>
      <c r="H153" s="237">
        <v>0</v>
      </c>
      <c r="I153" s="238">
        <f>ROUND(E153*H153,2)</f>
        <v>0</v>
      </c>
      <c r="J153" s="237">
        <v>13</v>
      </c>
      <c r="K153" s="238">
        <f>ROUND(E153*J153,2)</f>
        <v>2212.6</v>
      </c>
      <c r="L153" s="238">
        <v>21</v>
      </c>
      <c r="M153" s="238">
        <f>G153*(1+L153/100)</f>
        <v>2677.2459999999996</v>
      </c>
      <c r="N153" s="238">
        <v>0</v>
      </c>
      <c r="O153" s="238">
        <f>ROUND(E153*N153,2)</f>
        <v>0</v>
      </c>
      <c r="P153" s="238">
        <v>0</v>
      </c>
      <c r="Q153" s="238">
        <f>ROUND(E153*P153,2)</f>
        <v>0</v>
      </c>
      <c r="R153" s="238" t="s">
        <v>281</v>
      </c>
      <c r="S153" s="238" t="s">
        <v>237</v>
      </c>
      <c r="T153" s="239" t="s">
        <v>282</v>
      </c>
      <c r="U153" s="222">
        <v>0.02</v>
      </c>
      <c r="V153" s="222">
        <f>ROUND(E153*U153,2)</f>
        <v>3.4</v>
      </c>
      <c r="W153" s="222"/>
      <c r="X153" s="222" t="s">
        <v>265</v>
      </c>
      <c r="Y153" s="213"/>
      <c r="Z153" s="213"/>
      <c r="AA153" s="213"/>
      <c r="AB153" s="213"/>
      <c r="AC153" s="213"/>
      <c r="AD153" s="213"/>
      <c r="AE153" s="213"/>
      <c r="AF153" s="213"/>
      <c r="AG153" s="213" t="s">
        <v>266</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5">
      <c r="A154" s="220"/>
      <c r="B154" s="221"/>
      <c r="C154" s="265" t="s">
        <v>314</v>
      </c>
      <c r="D154" s="257"/>
      <c r="E154" s="257"/>
      <c r="F154" s="257"/>
      <c r="G154" s="257"/>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285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5">
      <c r="A155" s="220"/>
      <c r="B155" s="221"/>
      <c r="C155" s="247" t="s">
        <v>1651</v>
      </c>
      <c r="D155" s="242"/>
      <c r="E155" s="242"/>
      <c r="F155" s="242"/>
      <c r="G155" s="242"/>
      <c r="H155" s="222"/>
      <c r="I155" s="222"/>
      <c r="J155" s="222"/>
      <c r="K155" s="222"/>
      <c r="L155" s="222"/>
      <c r="M155" s="222"/>
      <c r="N155" s="222"/>
      <c r="O155" s="222"/>
      <c r="P155" s="222"/>
      <c r="Q155" s="222"/>
      <c r="R155" s="222"/>
      <c r="S155" s="222"/>
      <c r="T155" s="222"/>
      <c r="U155" s="222"/>
      <c r="V155" s="222"/>
      <c r="W155" s="222"/>
      <c r="X155" s="222"/>
      <c r="Y155" s="213"/>
      <c r="Z155" s="213"/>
      <c r="AA155" s="213"/>
      <c r="AB155" s="213"/>
      <c r="AC155" s="213"/>
      <c r="AD155" s="213"/>
      <c r="AE155" s="213"/>
      <c r="AF155" s="213"/>
      <c r="AG155" s="213" t="s">
        <v>241</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x14ac:dyDescent="0.25">
      <c r="A156" s="220"/>
      <c r="B156" s="221"/>
      <c r="C156" s="267" t="s">
        <v>331</v>
      </c>
      <c r="D156" s="253"/>
      <c r="E156" s="254"/>
      <c r="F156" s="222"/>
      <c r="G156" s="222"/>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288</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x14ac:dyDescent="0.25">
      <c r="A157" s="220"/>
      <c r="B157" s="221"/>
      <c r="C157" s="268" t="s">
        <v>1652</v>
      </c>
      <c r="D157" s="253"/>
      <c r="E157" s="254">
        <v>170.2</v>
      </c>
      <c r="F157" s="222"/>
      <c r="G157" s="222"/>
      <c r="H157" s="222"/>
      <c r="I157" s="222"/>
      <c r="J157" s="222"/>
      <c r="K157" s="222"/>
      <c r="L157" s="222"/>
      <c r="M157" s="222"/>
      <c r="N157" s="222"/>
      <c r="O157" s="222"/>
      <c r="P157" s="222"/>
      <c r="Q157" s="222"/>
      <c r="R157" s="222"/>
      <c r="S157" s="222"/>
      <c r="T157" s="222"/>
      <c r="U157" s="222"/>
      <c r="V157" s="222"/>
      <c r="W157" s="222"/>
      <c r="X157" s="222"/>
      <c r="Y157" s="213"/>
      <c r="Z157" s="213"/>
      <c r="AA157" s="213"/>
      <c r="AB157" s="213"/>
      <c r="AC157" s="213"/>
      <c r="AD157" s="213"/>
      <c r="AE157" s="213"/>
      <c r="AF157" s="213"/>
      <c r="AG157" s="213" t="s">
        <v>288</v>
      </c>
      <c r="AH157" s="213">
        <v>2</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5">
      <c r="A158" s="220"/>
      <c r="B158" s="221"/>
      <c r="C158" s="268" t="s">
        <v>1653</v>
      </c>
      <c r="D158" s="253"/>
      <c r="E158" s="254">
        <v>1.675</v>
      </c>
      <c r="F158" s="222"/>
      <c r="G158" s="222"/>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288</v>
      </c>
      <c r="AH158" s="213">
        <v>2</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x14ac:dyDescent="0.25">
      <c r="A159" s="220"/>
      <c r="B159" s="221"/>
      <c r="C159" s="268" t="s">
        <v>1403</v>
      </c>
      <c r="D159" s="253"/>
      <c r="E159" s="254">
        <v>1</v>
      </c>
      <c r="F159" s="222"/>
      <c r="G159" s="222"/>
      <c r="H159" s="222"/>
      <c r="I159" s="222"/>
      <c r="J159" s="222"/>
      <c r="K159" s="222"/>
      <c r="L159" s="222"/>
      <c r="M159" s="222"/>
      <c r="N159" s="222"/>
      <c r="O159" s="222"/>
      <c r="P159" s="222"/>
      <c r="Q159" s="222"/>
      <c r="R159" s="222"/>
      <c r="S159" s="222"/>
      <c r="T159" s="222"/>
      <c r="U159" s="222"/>
      <c r="V159" s="222"/>
      <c r="W159" s="222"/>
      <c r="X159" s="222"/>
      <c r="Y159" s="213"/>
      <c r="Z159" s="213"/>
      <c r="AA159" s="213"/>
      <c r="AB159" s="213"/>
      <c r="AC159" s="213"/>
      <c r="AD159" s="213"/>
      <c r="AE159" s="213"/>
      <c r="AF159" s="213"/>
      <c r="AG159" s="213" t="s">
        <v>288</v>
      </c>
      <c r="AH159" s="213">
        <v>2</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x14ac:dyDescent="0.25">
      <c r="A160" s="220"/>
      <c r="B160" s="221"/>
      <c r="C160" s="268" t="s">
        <v>1654</v>
      </c>
      <c r="D160" s="253"/>
      <c r="E160" s="254">
        <v>285.08499999999998</v>
      </c>
      <c r="F160" s="222"/>
      <c r="G160" s="222"/>
      <c r="H160" s="222"/>
      <c r="I160" s="222"/>
      <c r="J160" s="222"/>
      <c r="K160" s="222"/>
      <c r="L160" s="222"/>
      <c r="M160" s="222"/>
      <c r="N160" s="222"/>
      <c r="O160" s="222"/>
      <c r="P160" s="222"/>
      <c r="Q160" s="222"/>
      <c r="R160" s="222"/>
      <c r="S160" s="222"/>
      <c r="T160" s="222"/>
      <c r="U160" s="222"/>
      <c r="V160" s="222"/>
      <c r="W160" s="222"/>
      <c r="X160" s="222"/>
      <c r="Y160" s="213"/>
      <c r="Z160" s="213"/>
      <c r="AA160" s="213"/>
      <c r="AB160" s="213"/>
      <c r="AC160" s="213"/>
      <c r="AD160" s="213"/>
      <c r="AE160" s="213"/>
      <c r="AF160" s="213"/>
      <c r="AG160" s="213" t="s">
        <v>288</v>
      </c>
      <c r="AH160" s="213">
        <v>2</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x14ac:dyDescent="0.25">
      <c r="A161" s="220"/>
      <c r="B161" s="221"/>
      <c r="C161" s="267" t="s">
        <v>337</v>
      </c>
      <c r="D161" s="253"/>
      <c r="E161" s="254"/>
      <c r="F161" s="222"/>
      <c r="G161" s="222"/>
      <c r="H161" s="222"/>
      <c r="I161" s="222"/>
      <c r="J161" s="222"/>
      <c r="K161" s="222"/>
      <c r="L161" s="222"/>
      <c r="M161" s="222"/>
      <c r="N161" s="222"/>
      <c r="O161" s="222"/>
      <c r="P161" s="222"/>
      <c r="Q161" s="222"/>
      <c r="R161" s="222"/>
      <c r="S161" s="222"/>
      <c r="T161" s="222"/>
      <c r="U161" s="222"/>
      <c r="V161" s="222"/>
      <c r="W161" s="222"/>
      <c r="X161" s="222"/>
      <c r="Y161" s="213"/>
      <c r="Z161" s="213"/>
      <c r="AA161" s="213"/>
      <c r="AB161" s="213"/>
      <c r="AC161" s="213"/>
      <c r="AD161" s="213"/>
      <c r="AE161" s="213"/>
      <c r="AF161" s="213"/>
      <c r="AG161" s="213" t="s">
        <v>288</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x14ac:dyDescent="0.25">
      <c r="A162" s="220"/>
      <c r="B162" s="221"/>
      <c r="C162" s="275" t="s">
        <v>1031</v>
      </c>
      <c r="D162" s="273"/>
      <c r="E162" s="274"/>
      <c r="F162" s="222"/>
      <c r="G162" s="222"/>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288</v>
      </c>
      <c r="AH162" s="213">
        <v>1</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x14ac:dyDescent="0.25">
      <c r="A163" s="220"/>
      <c r="B163" s="221"/>
      <c r="C163" s="266" t="s">
        <v>1679</v>
      </c>
      <c r="D163" s="251"/>
      <c r="E163" s="252">
        <v>170.2</v>
      </c>
      <c r="F163" s="222"/>
      <c r="G163" s="222"/>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288</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ht="20.399999999999999" outlineLevel="1" x14ac:dyDescent="0.25">
      <c r="A164" s="233">
        <v>18</v>
      </c>
      <c r="B164" s="234" t="s">
        <v>873</v>
      </c>
      <c r="C164" s="245" t="s">
        <v>874</v>
      </c>
      <c r="D164" s="235" t="s">
        <v>313</v>
      </c>
      <c r="E164" s="236">
        <v>240</v>
      </c>
      <c r="F164" s="237">
        <v>63.3</v>
      </c>
      <c r="G164" s="238">
        <f>ROUND(E164*F164,2)</f>
        <v>15192</v>
      </c>
      <c r="H164" s="237">
        <v>0</v>
      </c>
      <c r="I164" s="238">
        <f>ROUND(E164*H164,2)</f>
        <v>0</v>
      </c>
      <c r="J164" s="237">
        <v>63.3</v>
      </c>
      <c r="K164" s="238">
        <f>ROUND(E164*J164,2)</f>
        <v>15192</v>
      </c>
      <c r="L164" s="238">
        <v>21</v>
      </c>
      <c r="M164" s="238">
        <f>G164*(1+L164/100)</f>
        <v>18382.32</v>
      </c>
      <c r="N164" s="238">
        <v>0</v>
      </c>
      <c r="O164" s="238">
        <f>ROUND(E164*N164,2)</f>
        <v>0</v>
      </c>
      <c r="P164" s="238">
        <v>0</v>
      </c>
      <c r="Q164" s="238">
        <f>ROUND(E164*P164,2)</f>
        <v>0</v>
      </c>
      <c r="R164" s="238" t="s">
        <v>281</v>
      </c>
      <c r="S164" s="238" t="s">
        <v>237</v>
      </c>
      <c r="T164" s="239" t="s">
        <v>282</v>
      </c>
      <c r="U164" s="222">
        <v>0.18</v>
      </c>
      <c r="V164" s="222">
        <f>ROUND(E164*U164,2)</f>
        <v>43.2</v>
      </c>
      <c r="W164" s="222"/>
      <c r="X164" s="222" t="s">
        <v>265</v>
      </c>
      <c r="Y164" s="213"/>
      <c r="Z164" s="213"/>
      <c r="AA164" s="213"/>
      <c r="AB164" s="213"/>
      <c r="AC164" s="213"/>
      <c r="AD164" s="213"/>
      <c r="AE164" s="213"/>
      <c r="AF164" s="213"/>
      <c r="AG164" s="213" t="s">
        <v>283</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5">
      <c r="A165" s="220"/>
      <c r="B165" s="221"/>
      <c r="C165" s="265" t="s">
        <v>875</v>
      </c>
      <c r="D165" s="257"/>
      <c r="E165" s="257"/>
      <c r="F165" s="257"/>
      <c r="G165" s="257"/>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285</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41" t="str">
        <f>C165</f>
        <v>s případným nutným přemístěním hromad nebo dočasných skládek na místo potřeby ze vzdálenosti do 30 m, v rovině nebo ve svahu do 1 : 5,</v>
      </c>
      <c r="BB165" s="213"/>
      <c r="BC165" s="213"/>
      <c r="BD165" s="213"/>
      <c r="BE165" s="213"/>
      <c r="BF165" s="213"/>
      <c r="BG165" s="213"/>
      <c r="BH165" s="213"/>
    </row>
    <row r="166" spans="1:60" outlineLevel="1" x14ac:dyDescent="0.25">
      <c r="A166" s="220"/>
      <c r="B166" s="221"/>
      <c r="C166" s="247" t="s">
        <v>1651</v>
      </c>
      <c r="D166" s="242"/>
      <c r="E166" s="242"/>
      <c r="F166" s="242"/>
      <c r="G166" s="242"/>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241</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5">
      <c r="A167" s="220"/>
      <c r="B167" s="221"/>
      <c r="C167" s="266" t="s">
        <v>1678</v>
      </c>
      <c r="D167" s="251"/>
      <c r="E167" s="252">
        <v>240</v>
      </c>
      <c r="F167" s="222"/>
      <c r="G167" s="222"/>
      <c r="H167" s="222"/>
      <c r="I167" s="222"/>
      <c r="J167" s="222"/>
      <c r="K167" s="222"/>
      <c r="L167" s="222"/>
      <c r="M167" s="222"/>
      <c r="N167" s="222"/>
      <c r="O167" s="222"/>
      <c r="P167" s="222"/>
      <c r="Q167" s="222"/>
      <c r="R167" s="222"/>
      <c r="S167" s="222"/>
      <c r="T167" s="222"/>
      <c r="U167" s="222"/>
      <c r="V167" s="222"/>
      <c r="W167" s="222"/>
      <c r="X167" s="222"/>
      <c r="Y167" s="213"/>
      <c r="Z167" s="213"/>
      <c r="AA167" s="213"/>
      <c r="AB167" s="213"/>
      <c r="AC167" s="213"/>
      <c r="AD167" s="213"/>
      <c r="AE167" s="213"/>
      <c r="AF167" s="213"/>
      <c r="AG167" s="213" t="s">
        <v>288</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0.399999999999999" outlineLevel="1" x14ac:dyDescent="0.25">
      <c r="A168" s="233">
        <v>19</v>
      </c>
      <c r="B168" s="234" t="s">
        <v>1357</v>
      </c>
      <c r="C168" s="245" t="s">
        <v>1358</v>
      </c>
      <c r="D168" s="235" t="s">
        <v>313</v>
      </c>
      <c r="E168" s="236">
        <v>410.2</v>
      </c>
      <c r="F168" s="237">
        <v>32.200000000000003</v>
      </c>
      <c r="G168" s="238">
        <f>ROUND(E168*F168,2)</f>
        <v>13208.44</v>
      </c>
      <c r="H168" s="237">
        <v>0</v>
      </c>
      <c r="I168" s="238">
        <f>ROUND(E168*H168,2)</f>
        <v>0</v>
      </c>
      <c r="J168" s="237">
        <v>32.200000000000003</v>
      </c>
      <c r="K168" s="238">
        <f>ROUND(E168*J168,2)</f>
        <v>13208.44</v>
      </c>
      <c r="L168" s="238">
        <v>21</v>
      </c>
      <c r="M168" s="238">
        <f>G168*(1+L168/100)</f>
        <v>15982.2124</v>
      </c>
      <c r="N168" s="238">
        <v>0</v>
      </c>
      <c r="O168" s="238">
        <f>ROUND(E168*N168,2)</f>
        <v>0</v>
      </c>
      <c r="P168" s="238">
        <v>0</v>
      </c>
      <c r="Q168" s="238">
        <f>ROUND(E168*P168,2)</f>
        <v>0</v>
      </c>
      <c r="R168" s="238" t="s">
        <v>859</v>
      </c>
      <c r="S168" s="238" t="s">
        <v>237</v>
      </c>
      <c r="T168" s="239" t="s">
        <v>282</v>
      </c>
      <c r="U168" s="222">
        <v>0.09</v>
      </c>
      <c r="V168" s="222">
        <f>ROUND(E168*U168,2)</f>
        <v>36.92</v>
      </c>
      <c r="W168" s="222"/>
      <c r="X168" s="222" t="s">
        <v>265</v>
      </c>
      <c r="Y168" s="213"/>
      <c r="Z168" s="213"/>
      <c r="AA168" s="213"/>
      <c r="AB168" s="213"/>
      <c r="AC168" s="213"/>
      <c r="AD168" s="213"/>
      <c r="AE168" s="213"/>
      <c r="AF168" s="213"/>
      <c r="AG168" s="213" t="s">
        <v>266</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5">
      <c r="A169" s="220"/>
      <c r="B169" s="221"/>
      <c r="C169" s="265" t="s">
        <v>1359</v>
      </c>
      <c r="D169" s="257"/>
      <c r="E169" s="257"/>
      <c r="F169" s="257"/>
      <c r="G169" s="257"/>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285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x14ac:dyDescent="0.25">
      <c r="A170" s="220"/>
      <c r="B170" s="221"/>
      <c r="C170" s="247" t="s">
        <v>1651</v>
      </c>
      <c r="D170" s="242"/>
      <c r="E170" s="242"/>
      <c r="F170" s="242"/>
      <c r="G170" s="242"/>
      <c r="H170" s="222"/>
      <c r="I170" s="222"/>
      <c r="J170" s="222"/>
      <c r="K170" s="222"/>
      <c r="L170" s="222"/>
      <c r="M170" s="222"/>
      <c r="N170" s="222"/>
      <c r="O170" s="222"/>
      <c r="P170" s="222"/>
      <c r="Q170" s="222"/>
      <c r="R170" s="222"/>
      <c r="S170" s="222"/>
      <c r="T170" s="222"/>
      <c r="U170" s="222"/>
      <c r="V170" s="222"/>
      <c r="W170" s="222"/>
      <c r="X170" s="222"/>
      <c r="Y170" s="213"/>
      <c r="Z170" s="213"/>
      <c r="AA170" s="213"/>
      <c r="AB170" s="213"/>
      <c r="AC170" s="213"/>
      <c r="AD170" s="213"/>
      <c r="AE170" s="213"/>
      <c r="AF170" s="213"/>
      <c r="AG170" s="213" t="s">
        <v>241</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x14ac:dyDescent="0.25">
      <c r="A171" s="220"/>
      <c r="B171" s="221"/>
      <c r="C171" s="267" t="s">
        <v>331</v>
      </c>
      <c r="D171" s="253"/>
      <c r="E171" s="254"/>
      <c r="F171" s="222"/>
      <c r="G171" s="222"/>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288</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5">
      <c r="A172" s="220"/>
      <c r="B172" s="221"/>
      <c r="C172" s="268" t="s">
        <v>1652</v>
      </c>
      <c r="D172" s="253"/>
      <c r="E172" s="254">
        <v>170.2</v>
      </c>
      <c r="F172" s="222"/>
      <c r="G172" s="222"/>
      <c r="H172" s="222"/>
      <c r="I172" s="222"/>
      <c r="J172" s="222"/>
      <c r="K172" s="222"/>
      <c r="L172" s="222"/>
      <c r="M172" s="222"/>
      <c r="N172" s="222"/>
      <c r="O172" s="222"/>
      <c r="P172" s="222"/>
      <c r="Q172" s="222"/>
      <c r="R172" s="222"/>
      <c r="S172" s="222"/>
      <c r="T172" s="222"/>
      <c r="U172" s="222"/>
      <c r="V172" s="222"/>
      <c r="W172" s="222"/>
      <c r="X172" s="222"/>
      <c r="Y172" s="213"/>
      <c r="Z172" s="213"/>
      <c r="AA172" s="213"/>
      <c r="AB172" s="213"/>
      <c r="AC172" s="213"/>
      <c r="AD172" s="213"/>
      <c r="AE172" s="213"/>
      <c r="AF172" s="213"/>
      <c r="AG172" s="213" t="s">
        <v>288</v>
      </c>
      <c r="AH172" s="213">
        <v>2</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x14ac:dyDescent="0.25">
      <c r="A173" s="220"/>
      <c r="B173" s="221"/>
      <c r="C173" s="268" t="s">
        <v>1653</v>
      </c>
      <c r="D173" s="253"/>
      <c r="E173" s="254">
        <v>1.675</v>
      </c>
      <c r="F173" s="222"/>
      <c r="G173" s="222"/>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288</v>
      </c>
      <c r="AH173" s="213">
        <v>2</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5">
      <c r="A174" s="220"/>
      <c r="B174" s="221"/>
      <c r="C174" s="268" t="s">
        <v>1403</v>
      </c>
      <c r="D174" s="253"/>
      <c r="E174" s="254">
        <v>1</v>
      </c>
      <c r="F174" s="222"/>
      <c r="G174" s="222"/>
      <c r="H174" s="222"/>
      <c r="I174" s="222"/>
      <c r="J174" s="222"/>
      <c r="K174" s="222"/>
      <c r="L174" s="222"/>
      <c r="M174" s="222"/>
      <c r="N174" s="222"/>
      <c r="O174" s="222"/>
      <c r="P174" s="222"/>
      <c r="Q174" s="222"/>
      <c r="R174" s="222"/>
      <c r="S174" s="222"/>
      <c r="T174" s="222"/>
      <c r="U174" s="222"/>
      <c r="V174" s="222"/>
      <c r="W174" s="222"/>
      <c r="X174" s="222"/>
      <c r="Y174" s="213"/>
      <c r="Z174" s="213"/>
      <c r="AA174" s="213"/>
      <c r="AB174" s="213"/>
      <c r="AC174" s="213"/>
      <c r="AD174" s="213"/>
      <c r="AE174" s="213"/>
      <c r="AF174" s="213"/>
      <c r="AG174" s="213" t="s">
        <v>288</v>
      </c>
      <c r="AH174" s="213">
        <v>2</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5">
      <c r="A175" s="220"/>
      <c r="B175" s="221"/>
      <c r="C175" s="268" t="s">
        <v>1654</v>
      </c>
      <c r="D175" s="253"/>
      <c r="E175" s="254">
        <v>285.08499999999998</v>
      </c>
      <c r="F175" s="222"/>
      <c r="G175" s="222"/>
      <c r="H175" s="222"/>
      <c r="I175" s="222"/>
      <c r="J175" s="222"/>
      <c r="K175" s="222"/>
      <c r="L175" s="222"/>
      <c r="M175" s="222"/>
      <c r="N175" s="222"/>
      <c r="O175" s="222"/>
      <c r="P175" s="222"/>
      <c r="Q175" s="222"/>
      <c r="R175" s="222"/>
      <c r="S175" s="222"/>
      <c r="T175" s="222"/>
      <c r="U175" s="222"/>
      <c r="V175" s="222"/>
      <c r="W175" s="222"/>
      <c r="X175" s="222"/>
      <c r="Y175" s="213"/>
      <c r="Z175" s="213"/>
      <c r="AA175" s="213"/>
      <c r="AB175" s="213"/>
      <c r="AC175" s="213"/>
      <c r="AD175" s="213"/>
      <c r="AE175" s="213"/>
      <c r="AF175" s="213"/>
      <c r="AG175" s="213" t="s">
        <v>288</v>
      </c>
      <c r="AH175" s="213">
        <v>2</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x14ac:dyDescent="0.25">
      <c r="A176" s="220"/>
      <c r="B176" s="221"/>
      <c r="C176" s="267" t="s">
        <v>337</v>
      </c>
      <c r="D176" s="253"/>
      <c r="E176" s="254"/>
      <c r="F176" s="222"/>
      <c r="G176" s="222"/>
      <c r="H176" s="222"/>
      <c r="I176" s="222"/>
      <c r="J176" s="222"/>
      <c r="K176" s="222"/>
      <c r="L176" s="222"/>
      <c r="M176" s="222"/>
      <c r="N176" s="222"/>
      <c r="O176" s="222"/>
      <c r="P176" s="222"/>
      <c r="Q176" s="222"/>
      <c r="R176" s="222"/>
      <c r="S176" s="222"/>
      <c r="T176" s="222"/>
      <c r="U176" s="222"/>
      <c r="V176" s="222"/>
      <c r="W176" s="222"/>
      <c r="X176" s="222"/>
      <c r="Y176" s="213"/>
      <c r="Z176" s="213"/>
      <c r="AA176" s="213"/>
      <c r="AB176" s="213"/>
      <c r="AC176" s="213"/>
      <c r="AD176" s="213"/>
      <c r="AE176" s="213"/>
      <c r="AF176" s="213"/>
      <c r="AG176" s="213" t="s">
        <v>288</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x14ac:dyDescent="0.25">
      <c r="A177" s="220"/>
      <c r="B177" s="221"/>
      <c r="C177" s="275" t="s">
        <v>1031</v>
      </c>
      <c r="D177" s="273"/>
      <c r="E177" s="274"/>
      <c r="F177" s="222"/>
      <c r="G177" s="222"/>
      <c r="H177" s="222"/>
      <c r="I177" s="222"/>
      <c r="J177" s="222"/>
      <c r="K177" s="222"/>
      <c r="L177" s="222"/>
      <c r="M177" s="222"/>
      <c r="N177" s="222"/>
      <c r="O177" s="222"/>
      <c r="P177" s="222"/>
      <c r="Q177" s="222"/>
      <c r="R177" s="222"/>
      <c r="S177" s="222"/>
      <c r="T177" s="222"/>
      <c r="U177" s="222"/>
      <c r="V177" s="222"/>
      <c r="W177" s="222"/>
      <c r="X177" s="222"/>
      <c r="Y177" s="213"/>
      <c r="Z177" s="213"/>
      <c r="AA177" s="213"/>
      <c r="AB177" s="213"/>
      <c r="AC177" s="213"/>
      <c r="AD177" s="213"/>
      <c r="AE177" s="213"/>
      <c r="AF177" s="213"/>
      <c r="AG177" s="213" t="s">
        <v>288</v>
      </c>
      <c r="AH177" s="213">
        <v>1</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5">
      <c r="A178" s="220"/>
      <c r="B178" s="221"/>
      <c r="C178" s="266" t="s">
        <v>1679</v>
      </c>
      <c r="D178" s="251"/>
      <c r="E178" s="252">
        <v>170.2</v>
      </c>
      <c r="F178" s="222"/>
      <c r="G178" s="222"/>
      <c r="H178" s="222"/>
      <c r="I178" s="222"/>
      <c r="J178" s="222"/>
      <c r="K178" s="222"/>
      <c r="L178" s="222"/>
      <c r="M178" s="222"/>
      <c r="N178" s="222"/>
      <c r="O178" s="222"/>
      <c r="P178" s="222"/>
      <c r="Q178" s="222"/>
      <c r="R178" s="222"/>
      <c r="S178" s="222"/>
      <c r="T178" s="222"/>
      <c r="U178" s="222"/>
      <c r="V178" s="222"/>
      <c r="W178" s="222"/>
      <c r="X178" s="222"/>
      <c r="Y178" s="213"/>
      <c r="Z178" s="213"/>
      <c r="AA178" s="213"/>
      <c r="AB178" s="213"/>
      <c r="AC178" s="213"/>
      <c r="AD178" s="213"/>
      <c r="AE178" s="213"/>
      <c r="AF178" s="213"/>
      <c r="AG178" s="213" t="s">
        <v>288</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x14ac:dyDescent="0.25">
      <c r="A179" s="220"/>
      <c r="B179" s="221"/>
      <c r="C179" s="266" t="s">
        <v>1680</v>
      </c>
      <c r="D179" s="251"/>
      <c r="E179" s="252">
        <v>240</v>
      </c>
      <c r="F179" s="222"/>
      <c r="G179" s="222"/>
      <c r="H179" s="222"/>
      <c r="I179" s="222"/>
      <c r="J179" s="222"/>
      <c r="K179" s="222"/>
      <c r="L179" s="222"/>
      <c r="M179" s="222"/>
      <c r="N179" s="222"/>
      <c r="O179" s="222"/>
      <c r="P179" s="222"/>
      <c r="Q179" s="222"/>
      <c r="R179" s="222"/>
      <c r="S179" s="222"/>
      <c r="T179" s="222"/>
      <c r="U179" s="222"/>
      <c r="V179" s="222"/>
      <c r="W179" s="222"/>
      <c r="X179" s="222"/>
      <c r="Y179" s="213"/>
      <c r="Z179" s="213"/>
      <c r="AA179" s="213"/>
      <c r="AB179" s="213"/>
      <c r="AC179" s="213"/>
      <c r="AD179" s="213"/>
      <c r="AE179" s="213"/>
      <c r="AF179" s="213"/>
      <c r="AG179" s="213" t="s">
        <v>288</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x14ac:dyDescent="0.25">
      <c r="A180" s="233">
        <v>20</v>
      </c>
      <c r="B180" s="234" t="s">
        <v>885</v>
      </c>
      <c r="C180" s="245" t="s">
        <v>886</v>
      </c>
      <c r="D180" s="235" t="s">
        <v>313</v>
      </c>
      <c r="E180" s="236">
        <v>240</v>
      </c>
      <c r="F180" s="237">
        <v>18.600000000000001</v>
      </c>
      <c r="G180" s="238">
        <f>ROUND(E180*F180,2)</f>
        <v>4464</v>
      </c>
      <c r="H180" s="237">
        <v>0</v>
      </c>
      <c r="I180" s="238">
        <f>ROUND(E180*H180,2)</f>
        <v>0</v>
      </c>
      <c r="J180" s="237">
        <v>18.600000000000001</v>
      </c>
      <c r="K180" s="238">
        <f>ROUND(E180*J180,2)</f>
        <v>4464</v>
      </c>
      <c r="L180" s="238">
        <v>21</v>
      </c>
      <c r="M180" s="238">
        <f>G180*(1+L180/100)</f>
        <v>5401.44</v>
      </c>
      <c r="N180" s="238">
        <v>0</v>
      </c>
      <c r="O180" s="238">
        <f>ROUND(E180*N180,2)</f>
        <v>0</v>
      </c>
      <c r="P180" s="238">
        <v>0</v>
      </c>
      <c r="Q180" s="238">
        <f>ROUND(E180*P180,2)</f>
        <v>0</v>
      </c>
      <c r="R180" s="238" t="s">
        <v>859</v>
      </c>
      <c r="S180" s="238" t="s">
        <v>237</v>
      </c>
      <c r="T180" s="239" t="s">
        <v>282</v>
      </c>
      <c r="U180" s="222">
        <v>5.1999999999999998E-2</v>
      </c>
      <c r="V180" s="222">
        <f>ROUND(E180*U180,2)</f>
        <v>12.48</v>
      </c>
      <c r="W180" s="222"/>
      <c r="X180" s="222" t="s">
        <v>265</v>
      </c>
      <c r="Y180" s="213"/>
      <c r="Z180" s="213"/>
      <c r="AA180" s="213"/>
      <c r="AB180" s="213"/>
      <c r="AC180" s="213"/>
      <c r="AD180" s="213"/>
      <c r="AE180" s="213"/>
      <c r="AF180" s="213"/>
      <c r="AG180" s="213" t="s">
        <v>283</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x14ac:dyDescent="0.25">
      <c r="A181" s="220"/>
      <c r="B181" s="221"/>
      <c r="C181" s="246" t="s">
        <v>1651</v>
      </c>
      <c r="D181" s="240"/>
      <c r="E181" s="240"/>
      <c r="F181" s="240"/>
      <c r="G181" s="240"/>
      <c r="H181" s="222"/>
      <c r="I181" s="222"/>
      <c r="J181" s="222"/>
      <c r="K181" s="222"/>
      <c r="L181" s="222"/>
      <c r="M181" s="222"/>
      <c r="N181" s="222"/>
      <c r="O181" s="222"/>
      <c r="P181" s="222"/>
      <c r="Q181" s="222"/>
      <c r="R181" s="222"/>
      <c r="S181" s="222"/>
      <c r="T181" s="222"/>
      <c r="U181" s="222"/>
      <c r="V181" s="222"/>
      <c r="W181" s="222"/>
      <c r="X181" s="222"/>
      <c r="Y181" s="213"/>
      <c r="Z181" s="213"/>
      <c r="AA181" s="213"/>
      <c r="AB181" s="213"/>
      <c r="AC181" s="213"/>
      <c r="AD181" s="213"/>
      <c r="AE181" s="213"/>
      <c r="AF181" s="213"/>
      <c r="AG181" s="213" t="s">
        <v>241</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x14ac:dyDescent="0.25">
      <c r="A182" s="220"/>
      <c r="B182" s="221"/>
      <c r="C182" s="266" t="s">
        <v>1678</v>
      </c>
      <c r="D182" s="251"/>
      <c r="E182" s="252">
        <v>240</v>
      </c>
      <c r="F182" s="222"/>
      <c r="G182" s="222"/>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288</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x14ac:dyDescent="0.25">
      <c r="A183" s="233">
        <v>21</v>
      </c>
      <c r="B183" s="234" t="s">
        <v>887</v>
      </c>
      <c r="C183" s="245" t="s">
        <v>888</v>
      </c>
      <c r="D183" s="235" t="s">
        <v>313</v>
      </c>
      <c r="E183" s="236">
        <v>240</v>
      </c>
      <c r="F183" s="237">
        <v>1.2</v>
      </c>
      <c r="G183" s="238">
        <f>ROUND(E183*F183,2)</f>
        <v>288</v>
      </c>
      <c r="H183" s="237">
        <v>0</v>
      </c>
      <c r="I183" s="238">
        <f>ROUND(E183*H183,2)</f>
        <v>0</v>
      </c>
      <c r="J183" s="237">
        <v>1.2</v>
      </c>
      <c r="K183" s="238">
        <f>ROUND(E183*J183,2)</f>
        <v>288</v>
      </c>
      <c r="L183" s="238">
        <v>21</v>
      </c>
      <c r="M183" s="238">
        <f>G183*(1+L183/100)</f>
        <v>348.48</v>
      </c>
      <c r="N183" s="238">
        <v>0</v>
      </c>
      <c r="O183" s="238">
        <f>ROUND(E183*N183,2)</f>
        <v>0</v>
      </c>
      <c r="P183" s="238">
        <v>0</v>
      </c>
      <c r="Q183" s="238">
        <f>ROUND(E183*P183,2)</f>
        <v>0</v>
      </c>
      <c r="R183" s="238" t="s">
        <v>859</v>
      </c>
      <c r="S183" s="238" t="s">
        <v>237</v>
      </c>
      <c r="T183" s="239" t="s">
        <v>282</v>
      </c>
      <c r="U183" s="222">
        <v>1E-3</v>
      </c>
      <c r="V183" s="222">
        <f>ROUND(E183*U183,2)</f>
        <v>0.24</v>
      </c>
      <c r="W183" s="222"/>
      <c r="X183" s="222" t="s">
        <v>265</v>
      </c>
      <c r="Y183" s="213"/>
      <c r="Z183" s="213"/>
      <c r="AA183" s="213"/>
      <c r="AB183" s="213"/>
      <c r="AC183" s="213"/>
      <c r="AD183" s="213"/>
      <c r="AE183" s="213"/>
      <c r="AF183" s="213"/>
      <c r="AG183" s="213" t="s">
        <v>283</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5">
      <c r="A184" s="220"/>
      <c r="B184" s="221"/>
      <c r="C184" s="246" t="s">
        <v>1651</v>
      </c>
      <c r="D184" s="240"/>
      <c r="E184" s="240"/>
      <c r="F184" s="240"/>
      <c r="G184" s="240"/>
      <c r="H184" s="222"/>
      <c r="I184" s="222"/>
      <c r="J184" s="222"/>
      <c r="K184" s="222"/>
      <c r="L184" s="222"/>
      <c r="M184" s="222"/>
      <c r="N184" s="222"/>
      <c r="O184" s="222"/>
      <c r="P184" s="222"/>
      <c r="Q184" s="222"/>
      <c r="R184" s="222"/>
      <c r="S184" s="222"/>
      <c r="T184" s="222"/>
      <c r="U184" s="222"/>
      <c r="V184" s="222"/>
      <c r="W184" s="222"/>
      <c r="X184" s="222"/>
      <c r="Y184" s="213"/>
      <c r="Z184" s="213"/>
      <c r="AA184" s="213"/>
      <c r="AB184" s="213"/>
      <c r="AC184" s="213"/>
      <c r="AD184" s="213"/>
      <c r="AE184" s="213"/>
      <c r="AF184" s="213"/>
      <c r="AG184" s="213" t="s">
        <v>241</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x14ac:dyDescent="0.25">
      <c r="A185" s="220"/>
      <c r="B185" s="221"/>
      <c r="C185" s="266" t="s">
        <v>1678</v>
      </c>
      <c r="D185" s="251"/>
      <c r="E185" s="252">
        <v>240</v>
      </c>
      <c r="F185" s="222"/>
      <c r="G185" s="222"/>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288</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ht="20.399999999999999" outlineLevel="1" x14ac:dyDescent="0.25">
      <c r="A186" s="233">
        <v>22</v>
      </c>
      <c r="B186" s="234" t="s">
        <v>904</v>
      </c>
      <c r="C186" s="245" t="s">
        <v>905</v>
      </c>
      <c r="D186" s="235" t="s">
        <v>313</v>
      </c>
      <c r="E186" s="236">
        <v>240</v>
      </c>
      <c r="F186" s="237">
        <v>4.5</v>
      </c>
      <c r="G186" s="238">
        <f>ROUND(E186*F186,2)</f>
        <v>1080</v>
      </c>
      <c r="H186" s="237">
        <v>0.03</v>
      </c>
      <c r="I186" s="238">
        <f>ROUND(E186*H186,2)</f>
        <v>7.2</v>
      </c>
      <c r="J186" s="237">
        <v>4.47</v>
      </c>
      <c r="K186" s="238">
        <f>ROUND(E186*J186,2)</f>
        <v>1072.8</v>
      </c>
      <c r="L186" s="238">
        <v>21</v>
      </c>
      <c r="M186" s="238">
        <f>G186*(1+L186/100)</f>
        <v>1306.8</v>
      </c>
      <c r="N186" s="238">
        <v>0</v>
      </c>
      <c r="O186" s="238">
        <f>ROUND(E186*N186,2)</f>
        <v>0</v>
      </c>
      <c r="P186" s="238">
        <v>0</v>
      </c>
      <c r="Q186" s="238">
        <f>ROUND(E186*P186,2)</f>
        <v>0</v>
      </c>
      <c r="R186" s="238" t="s">
        <v>859</v>
      </c>
      <c r="S186" s="238" t="s">
        <v>237</v>
      </c>
      <c r="T186" s="239" t="s">
        <v>282</v>
      </c>
      <c r="U186" s="222">
        <v>3.5000000000000001E-3</v>
      </c>
      <c r="V186" s="222">
        <f>ROUND(E186*U186,2)</f>
        <v>0.84</v>
      </c>
      <c r="W186" s="222"/>
      <c r="X186" s="222" t="s">
        <v>265</v>
      </c>
      <c r="Y186" s="213"/>
      <c r="Z186" s="213"/>
      <c r="AA186" s="213"/>
      <c r="AB186" s="213"/>
      <c r="AC186" s="213"/>
      <c r="AD186" s="213"/>
      <c r="AE186" s="213"/>
      <c r="AF186" s="213"/>
      <c r="AG186" s="213" t="s">
        <v>283</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5">
      <c r="A187" s="220"/>
      <c r="B187" s="221"/>
      <c r="C187" s="265" t="s">
        <v>906</v>
      </c>
      <c r="D187" s="257"/>
      <c r="E187" s="257"/>
      <c r="F187" s="257"/>
      <c r="G187" s="257"/>
      <c r="H187" s="222"/>
      <c r="I187" s="222"/>
      <c r="J187" s="222"/>
      <c r="K187" s="222"/>
      <c r="L187" s="222"/>
      <c r="M187" s="222"/>
      <c r="N187" s="222"/>
      <c r="O187" s="222"/>
      <c r="P187" s="222"/>
      <c r="Q187" s="222"/>
      <c r="R187" s="222"/>
      <c r="S187" s="222"/>
      <c r="T187" s="222"/>
      <c r="U187" s="222"/>
      <c r="V187" s="222"/>
      <c r="W187" s="222"/>
      <c r="X187" s="222"/>
      <c r="Y187" s="213"/>
      <c r="Z187" s="213"/>
      <c r="AA187" s="213"/>
      <c r="AB187" s="213"/>
      <c r="AC187" s="213"/>
      <c r="AD187" s="213"/>
      <c r="AE187" s="213"/>
      <c r="AF187" s="213"/>
      <c r="AG187" s="213" t="s">
        <v>285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5">
      <c r="A188" s="220"/>
      <c r="B188" s="221"/>
      <c r="C188" s="247" t="s">
        <v>1651</v>
      </c>
      <c r="D188" s="242"/>
      <c r="E188" s="242"/>
      <c r="F188" s="242"/>
      <c r="G188" s="242"/>
      <c r="H188" s="222"/>
      <c r="I188" s="222"/>
      <c r="J188" s="222"/>
      <c r="K188" s="222"/>
      <c r="L188" s="222"/>
      <c r="M188" s="222"/>
      <c r="N188" s="222"/>
      <c r="O188" s="222"/>
      <c r="P188" s="222"/>
      <c r="Q188" s="222"/>
      <c r="R188" s="222"/>
      <c r="S188" s="222"/>
      <c r="T188" s="222"/>
      <c r="U188" s="222"/>
      <c r="V188" s="222"/>
      <c r="W188" s="222"/>
      <c r="X188" s="222"/>
      <c r="Y188" s="213"/>
      <c r="Z188" s="213"/>
      <c r="AA188" s="213"/>
      <c r="AB188" s="213"/>
      <c r="AC188" s="213"/>
      <c r="AD188" s="213"/>
      <c r="AE188" s="213"/>
      <c r="AF188" s="213"/>
      <c r="AG188" s="213" t="s">
        <v>241</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x14ac:dyDescent="0.25">
      <c r="A189" s="220"/>
      <c r="B189" s="221"/>
      <c r="C189" s="266" t="s">
        <v>1678</v>
      </c>
      <c r="D189" s="251"/>
      <c r="E189" s="252">
        <v>240</v>
      </c>
      <c r="F189" s="222"/>
      <c r="G189" s="222"/>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288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x14ac:dyDescent="0.25">
      <c r="A190" s="233">
        <v>23</v>
      </c>
      <c r="B190" s="234" t="s">
        <v>1490</v>
      </c>
      <c r="C190" s="245" t="s">
        <v>1491</v>
      </c>
      <c r="D190" s="235" t="s">
        <v>280</v>
      </c>
      <c r="E190" s="236">
        <v>4</v>
      </c>
      <c r="F190" s="237">
        <v>1671</v>
      </c>
      <c r="G190" s="238">
        <f>ROUND(E190*F190,2)</f>
        <v>6684</v>
      </c>
      <c r="H190" s="237">
        <v>0</v>
      </c>
      <c r="I190" s="238">
        <f>ROUND(E190*H190,2)</f>
        <v>0</v>
      </c>
      <c r="J190" s="237">
        <v>1671</v>
      </c>
      <c r="K190" s="238">
        <f>ROUND(E190*J190,2)</f>
        <v>6684</v>
      </c>
      <c r="L190" s="238">
        <v>21</v>
      </c>
      <c r="M190" s="238">
        <f>G190*(1+L190/100)</f>
        <v>8087.6399999999994</v>
      </c>
      <c r="N190" s="238">
        <v>0</v>
      </c>
      <c r="O190" s="238">
        <f>ROUND(E190*N190,2)</f>
        <v>0</v>
      </c>
      <c r="P190" s="238">
        <v>0</v>
      </c>
      <c r="Q190" s="238">
        <f>ROUND(E190*P190,2)</f>
        <v>0</v>
      </c>
      <c r="R190" s="238" t="s">
        <v>439</v>
      </c>
      <c r="S190" s="238" t="s">
        <v>237</v>
      </c>
      <c r="T190" s="239" t="s">
        <v>282</v>
      </c>
      <c r="U190" s="222">
        <v>4.79</v>
      </c>
      <c r="V190" s="222">
        <f>ROUND(E190*U190,2)</f>
        <v>19.16</v>
      </c>
      <c r="W190" s="222"/>
      <c r="X190" s="222" t="s">
        <v>440</v>
      </c>
      <c r="Y190" s="213"/>
      <c r="Z190" s="213"/>
      <c r="AA190" s="213"/>
      <c r="AB190" s="213"/>
      <c r="AC190" s="213"/>
      <c r="AD190" s="213"/>
      <c r="AE190" s="213"/>
      <c r="AF190" s="213"/>
      <c r="AG190" s="213" t="s">
        <v>441</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5">
      <c r="A191" s="220"/>
      <c r="B191" s="221"/>
      <c r="C191" s="246" t="s">
        <v>1651</v>
      </c>
      <c r="D191" s="240"/>
      <c r="E191" s="240"/>
      <c r="F191" s="240"/>
      <c r="G191" s="240"/>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241</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5">
      <c r="A192" s="220"/>
      <c r="B192" s="221"/>
      <c r="C192" s="247" t="s">
        <v>1493</v>
      </c>
      <c r="D192" s="242"/>
      <c r="E192" s="242"/>
      <c r="F192" s="242"/>
      <c r="G192" s="242"/>
      <c r="H192" s="222"/>
      <c r="I192" s="222"/>
      <c r="J192" s="222"/>
      <c r="K192" s="222"/>
      <c r="L192" s="222"/>
      <c r="M192" s="222"/>
      <c r="N192" s="222"/>
      <c r="O192" s="222"/>
      <c r="P192" s="222"/>
      <c r="Q192" s="222"/>
      <c r="R192" s="222"/>
      <c r="S192" s="222"/>
      <c r="T192" s="222"/>
      <c r="U192" s="222"/>
      <c r="V192" s="222"/>
      <c r="W192" s="222"/>
      <c r="X192" s="222"/>
      <c r="Y192" s="213"/>
      <c r="Z192" s="213"/>
      <c r="AA192" s="213"/>
      <c r="AB192" s="213"/>
      <c r="AC192" s="213"/>
      <c r="AD192" s="213"/>
      <c r="AE192" s="213"/>
      <c r="AF192" s="213"/>
      <c r="AG192" s="213" t="s">
        <v>241</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x14ac:dyDescent="0.25">
      <c r="A193" s="233">
        <v>24</v>
      </c>
      <c r="B193" s="234" t="s">
        <v>923</v>
      </c>
      <c r="C193" s="245" t="s">
        <v>924</v>
      </c>
      <c r="D193" s="235" t="s">
        <v>685</v>
      </c>
      <c r="E193" s="236">
        <v>12</v>
      </c>
      <c r="F193" s="237">
        <v>108</v>
      </c>
      <c r="G193" s="238">
        <f>ROUND(E193*F193,2)</f>
        <v>1296</v>
      </c>
      <c r="H193" s="237">
        <v>108</v>
      </c>
      <c r="I193" s="238">
        <f>ROUND(E193*H193,2)</f>
        <v>1296</v>
      </c>
      <c r="J193" s="237">
        <v>0</v>
      </c>
      <c r="K193" s="238">
        <f>ROUND(E193*J193,2)</f>
        <v>0</v>
      </c>
      <c r="L193" s="238">
        <v>21</v>
      </c>
      <c r="M193" s="238">
        <f>G193*(1+L193/100)</f>
        <v>1568.1599999999999</v>
      </c>
      <c r="N193" s="238">
        <v>1E-3</v>
      </c>
      <c r="O193" s="238">
        <f>ROUND(E193*N193,2)</f>
        <v>0.01</v>
      </c>
      <c r="P193" s="238">
        <v>0</v>
      </c>
      <c r="Q193" s="238">
        <f>ROUND(E193*P193,2)</f>
        <v>0</v>
      </c>
      <c r="R193" s="238" t="s">
        <v>407</v>
      </c>
      <c r="S193" s="238" t="s">
        <v>237</v>
      </c>
      <c r="T193" s="239" t="s">
        <v>282</v>
      </c>
      <c r="U193" s="222">
        <v>0</v>
      </c>
      <c r="V193" s="222">
        <f>ROUND(E193*U193,2)</f>
        <v>0</v>
      </c>
      <c r="W193" s="222"/>
      <c r="X193" s="222" t="s">
        <v>376</v>
      </c>
      <c r="Y193" s="213"/>
      <c r="Z193" s="213"/>
      <c r="AA193" s="213"/>
      <c r="AB193" s="213"/>
      <c r="AC193" s="213"/>
      <c r="AD193" s="213"/>
      <c r="AE193" s="213"/>
      <c r="AF193" s="213"/>
      <c r="AG193" s="213" t="s">
        <v>377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x14ac:dyDescent="0.25">
      <c r="A194" s="220"/>
      <c r="B194" s="221"/>
      <c r="C194" s="246" t="s">
        <v>1651</v>
      </c>
      <c r="D194" s="240"/>
      <c r="E194" s="240"/>
      <c r="F194" s="240"/>
      <c r="G194" s="240"/>
      <c r="H194" s="222"/>
      <c r="I194" s="222"/>
      <c r="J194" s="222"/>
      <c r="K194" s="222"/>
      <c r="L194" s="222"/>
      <c r="M194" s="222"/>
      <c r="N194" s="222"/>
      <c r="O194" s="222"/>
      <c r="P194" s="222"/>
      <c r="Q194" s="222"/>
      <c r="R194" s="222"/>
      <c r="S194" s="222"/>
      <c r="T194" s="222"/>
      <c r="U194" s="222"/>
      <c r="V194" s="222"/>
      <c r="W194" s="222"/>
      <c r="X194" s="222"/>
      <c r="Y194" s="213"/>
      <c r="Z194" s="213"/>
      <c r="AA194" s="213"/>
      <c r="AB194" s="213"/>
      <c r="AC194" s="213"/>
      <c r="AD194" s="213"/>
      <c r="AE194" s="213"/>
      <c r="AF194" s="213"/>
      <c r="AG194" s="213" t="s">
        <v>241</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x14ac:dyDescent="0.25">
      <c r="A195" s="220"/>
      <c r="B195" s="221"/>
      <c r="C195" s="266" t="s">
        <v>1681</v>
      </c>
      <c r="D195" s="251"/>
      <c r="E195" s="252">
        <v>12</v>
      </c>
      <c r="F195" s="222"/>
      <c r="G195" s="222"/>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288</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1" x14ac:dyDescent="0.25">
      <c r="A196" s="233">
        <v>25</v>
      </c>
      <c r="B196" s="234" t="s">
        <v>949</v>
      </c>
      <c r="C196" s="245" t="s">
        <v>950</v>
      </c>
      <c r="D196" s="235" t="s">
        <v>951</v>
      </c>
      <c r="E196" s="236">
        <v>0.24</v>
      </c>
      <c r="F196" s="237">
        <v>306</v>
      </c>
      <c r="G196" s="238">
        <f>ROUND(E196*F196,2)</f>
        <v>73.44</v>
      </c>
      <c r="H196" s="237">
        <v>306</v>
      </c>
      <c r="I196" s="238">
        <f>ROUND(E196*H196,2)</f>
        <v>73.44</v>
      </c>
      <c r="J196" s="237">
        <v>0</v>
      </c>
      <c r="K196" s="238">
        <f>ROUND(E196*J196,2)</f>
        <v>0</v>
      </c>
      <c r="L196" s="238">
        <v>21</v>
      </c>
      <c r="M196" s="238">
        <f>G196*(1+L196/100)</f>
        <v>88.862399999999994</v>
      </c>
      <c r="N196" s="238">
        <v>1E-3</v>
      </c>
      <c r="O196" s="238">
        <f>ROUND(E196*N196,2)</f>
        <v>0</v>
      </c>
      <c r="P196" s="238">
        <v>0</v>
      </c>
      <c r="Q196" s="238">
        <f>ROUND(E196*P196,2)</f>
        <v>0</v>
      </c>
      <c r="R196" s="238" t="s">
        <v>407</v>
      </c>
      <c r="S196" s="238" t="s">
        <v>237</v>
      </c>
      <c r="T196" s="239" t="s">
        <v>282</v>
      </c>
      <c r="U196" s="222">
        <v>0</v>
      </c>
      <c r="V196" s="222">
        <f>ROUND(E196*U196,2)</f>
        <v>0</v>
      </c>
      <c r="W196" s="222"/>
      <c r="X196" s="222" t="s">
        <v>376</v>
      </c>
      <c r="Y196" s="213"/>
      <c r="Z196" s="213"/>
      <c r="AA196" s="213"/>
      <c r="AB196" s="213"/>
      <c r="AC196" s="213"/>
      <c r="AD196" s="213"/>
      <c r="AE196" s="213"/>
      <c r="AF196" s="213"/>
      <c r="AG196" s="213" t="s">
        <v>377</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x14ac:dyDescent="0.25">
      <c r="A197" s="220"/>
      <c r="B197" s="221"/>
      <c r="C197" s="246" t="s">
        <v>1651</v>
      </c>
      <c r="D197" s="240"/>
      <c r="E197" s="240"/>
      <c r="F197" s="240"/>
      <c r="G197" s="240"/>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241</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x14ac:dyDescent="0.25">
      <c r="A198" s="220"/>
      <c r="B198" s="221"/>
      <c r="C198" s="266" t="s">
        <v>1682</v>
      </c>
      <c r="D198" s="251"/>
      <c r="E198" s="252">
        <v>0.24</v>
      </c>
      <c r="F198" s="222"/>
      <c r="G198" s="222"/>
      <c r="H198" s="222"/>
      <c r="I198" s="222"/>
      <c r="J198" s="222"/>
      <c r="K198" s="222"/>
      <c r="L198" s="222"/>
      <c r="M198" s="222"/>
      <c r="N198" s="222"/>
      <c r="O198" s="222"/>
      <c r="P198" s="222"/>
      <c r="Q198" s="222"/>
      <c r="R198" s="222"/>
      <c r="S198" s="222"/>
      <c r="T198" s="222"/>
      <c r="U198" s="222"/>
      <c r="V198" s="222"/>
      <c r="W198" s="222"/>
      <c r="X198" s="222"/>
      <c r="Y198" s="213"/>
      <c r="Z198" s="213"/>
      <c r="AA198" s="213"/>
      <c r="AB198" s="213"/>
      <c r="AC198" s="213"/>
      <c r="AD198" s="213"/>
      <c r="AE198" s="213"/>
      <c r="AF198" s="213"/>
      <c r="AG198" s="213" t="s">
        <v>288</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x14ac:dyDescent="0.25">
      <c r="A199" s="233">
        <v>26</v>
      </c>
      <c r="B199" s="234" t="s">
        <v>1362</v>
      </c>
      <c r="C199" s="245" t="s">
        <v>1363</v>
      </c>
      <c r="D199" s="235" t="s">
        <v>330</v>
      </c>
      <c r="E199" s="236">
        <v>240.1</v>
      </c>
      <c r="F199" s="237">
        <v>420</v>
      </c>
      <c r="G199" s="238">
        <f>ROUND(E199*F199,2)</f>
        <v>100842</v>
      </c>
      <c r="H199" s="237">
        <v>420</v>
      </c>
      <c r="I199" s="238">
        <f>ROUND(E199*H199,2)</f>
        <v>100842</v>
      </c>
      <c r="J199" s="237">
        <v>0</v>
      </c>
      <c r="K199" s="238">
        <f>ROUND(E199*J199,2)</f>
        <v>0</v>
      </c>
      <c r="L199" s="238">
        <v>21</v>
      </c>
      <c r="M199" s="238">
        <f>G199*(1+L199/100)</f>
        <v>122018.81999999999</v>
      </c>
      <c r="N199" s="238">
        <v>1</v>
      </c>
      <c r="O199" s="238">
        <f>ROUND(E199*N199,2)</f>
        <v>240.1</v>
      </c>
      <c r="P199" s="238">
        <v>0</v>
      </c>
      <c r="Q199" s="238">
        <f>ROUND(E199*P199,2)</f>
        <v>0</v>
      </c>
      <c r="R199" s="238" t="s">
        <v>407</v>
      </c>
      <c r="S199" s="238" t="s">
        <v>237</v>
      </c>
      <c r="T199" s="239" t="s">
        <v>282</v>
      </c>
      <c r="U199" s="222">
        <v>0</v>
      </c>
      <c r="V199" s="222">
        <f>ROUND(E199*U199,2)</f>
        <v>0</v>
      </c>
      <c r="W199" s="222"/>
      <c r="X199" s="222" t="s">
        <v>376</v>
      </c>
      <c r="Y199" s="213"/>
      <c r="Z199" s="213"/>
      <c r="AA199" s="213"/>
      <c r="AB199" s="213"/>
      <c r="AC199" s="213"/>
      <c r="AD199" s="213"/>
      <c r="AE199" s="213"/>
      <c r="AF199" s="213"/>
      <c r="AG199" s="213" t="s">
        <v>377</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5">
      <c r="A200" s="220"/>
      <c r="B200" s="221"/>
      <c r="C200" s="246" t="s">
        <v>1651</v>
      </c>
      <c r="D200" s="240"/>
      <c r="E200" s="240"/>
      <c r="F200" s="240"/>
      <c r="G200" s="240"/>
      <c r="H200" s="222"/>
      <c r="I200" s="222"/>
      <c r="J200" s="222"/>
      <c r="K200" s="222"/>
      <c r="L200" s="222"/>
      <c r="M200" s="222"/>
      <c r="N200" s="222"/>
      <c r="O200" s="222"/>
      <c r="P200" s="222"/>
      <c r="Q200" s="222"/>
      <c r="R200" s="222"/>
      <c r="S200" s="222"/>
      <c r="T200" s="222"/>
      <c r="U200" s="222"/>
      <c r="V200" s="222"/>
      <c r="W200" s="222"/>
      <c r="X200" s="222"/>
      <c r="Y200" s="213"/>
      <c r="Z200" s="213"/>
      <c r="AA200" s="213"/>
      <c r="AB200" s="213"/>
      <c r="AC200" s="213"/>
      <c r="AD200" s="213"/>
      <c r="AE200" s="213"/>
      <c r="AF200" s="213"/>
      <c r="AG200" s="213" t="s">
        <v>241</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5">
      <c r="A201" s="220"/>
      <c r="B201" s="221"/>
      <c r="C201" s="247" t="s">
        <v>1364</v>
      </c>
      <c r="D201" s="242"/>
      <c r="E201" s="242"/>
      <c r="F201" s="242"/>
      <c r="G201" s="242"/>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241</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5">
      <c r="A202" s="220"/>
      <c r="B202" s="221"/>
      <c r="C202" s="267" t="s">
        <v>331</v>
      </c>
      <c r="D202" s="253"/>
      <c r="E202" s="254"/>
      <c r="F202" s="222"/>
      <c r="G202" s="222"/>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288</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x14ac:dyDescent="0.25">
      <c r="A203" s="220"/>
      <c r="B203" s="221"/>
      <c r="C203" s="268" t="s">
        <v>1683</v>
      </c>
      <c r="D203" s="253"/>
      <c r="E203" s="254">
        <v>208.495</v>
      </c>
      <c r="F203" s="222"/>
      <c r="G203" s="222"/>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288</v>
      </c>
      <c r="AH203" s="213">
        <v>2</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5">
      <c r="A204" s="220"/>
      <c r="B204" s="221"/>
      <c r="C204" s="268" t="s">
        <v>1684</v>
      </c>
      <c r="D204" s="253"/>
      <c r="E204" s="254">
        <v>120.05</v>
      </c>
      <c r="F204" s="222"/>
      <c r="G204" s="222"/>
      <c r="H204" s="222"/>
      <c r="I204" s="222"/>
      <c r="J204" s="222"/>
      <c r="K204" s="222"/>
      <c r="L204" s="222"/>
      <c r="M204" s="222"/>
      <c r="N204" s="222"/>
      <c r="O204" s="222"/>
      <c r="P204" s="222"/>
      <c r="Q204" s="222"/>
      <c r="R204" s="222"/>
      <c r="S204" s="222"/>
      <c r="T204" s="222"/>
      <c r="U204" s="222"/>
      <c r="V204" s="222"/>
      <c r="W204" s="222"/>
      <c r="X204" s="222"/>
      <c r="Y204" s="213"/>
      <c r="Z204" s="213"/>
      <c r="AA204" s="213"/>
      <c r="AB204" s="213"/>
      <c r="AC204" s="213"/>
      <c r="AD204" s="213"/>
      <c r="AE204" s="213"/>
      <c r="AF204" s="213"/>
      <c r="AG204" s="213" t="s">
        <v>288</v>
      </c>
      <c r="AH204" s="213">
        <v>2</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5">
      <c r="A205" s="220"/>
      <c r="B205" s="221"/>
      <c r="C205" s="267" t="s">
        <v>337</v>
      </c>
      <c r="D205" s="253"/>
      <c r="E205" s="254"/>
      <c r="F205" s="222"/>
      <c r="G205" s="222"/>
      <c r="H205" s="222"/>
      <c r="I205" s="222"/>
      <c r="J205" s="222"/>
      <c r="K205" s="222"/>
      <c r="L205" s="222"/>
      <c r="M205" s="222"/>
      <c r="N205" s="222"/>
      <c r="O205" s="222"/>
      <c r="P205" s="222"/>
      <c r="Q205" s="222"/>
      <c r="R205" s="222"/>
      <c r="S205" s="222"/>
      <c r="T205" s="222"/>
      <c r="U205" s="222"/>
      <c r="V205" s="222"/>
      <c r="W205" s="222"/>
      <c r="X205" s="222"/>
      <c r="Y205" s="213"/>
      <c r="Z205" s="213"/>
      <c r="AA205" s="213"/>
      <c r="AB205" s="213"/>
      <c r="AC205" s="213"/>
      <c r="AD205" s="213"/>
      <c r="AE205" s="213"/>
      <c r="AF205" s="213"/>
      <c r="AG205" s="213" t="s">
        <v>288</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5">
      <c r="A206" s="220"/>
      <c r="B206" s="221"/>
      <c r="C206" s="266" t="s">
        <v>1685</v>
      </c>
      <c r="D206" s="251"/>
      <c r="E206" s="252">
        <v>240.1</v>
      </c>
      <c r="F206" s="222"/>
      <c r="G206" s="222"/>
      <c r="H206" s="222"/>
      <c r="I206" s="222"/>
      <c r="J206" s="222"/>
      <c r="K206" s="222"/>
      <c r="L206" s="222"/>
      <c r="M206" s="222"/>
      <c r="N206" s="222"/>
      <c r="O206" s="222"/>
      <c r="P206" s="222"/>
      <c r="Q206" s="222"/>
      <c r="R206" s="222"/>
      <c r="S206" s="222"/>
      <c r="T206" s="222"/>
      <c r="U206" s="222"/>
      <c r="V206" s="222"/>
      <c r="W206" s="222"/>
      <c r="X206" s="222"/>
      <c r="Y206" s="213"/>
      <c r="Z206" s="213"/>
      <c r="AA206" s="213"/>
      <c r="AB206" s="213"/>
      <c r="AC206" s="213"/>
      <c r="AD206" s="213"/>
      <c r="AE206" s="213"/>
      <c r="AF206" s="213"/>
      <c r="AG206" s="213" t="s">
        <v>288</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x14ac:dyDescent="0.25">
      <c r="A207" s="227" t="s">
        <v>232</v>
      </c>
      <c r="B207" s="228" t="s">
        <v>143</v>
      </c>
      <c r="C207" s="244" t="s">
        <v>144</v>
      </c>
      <c r="D207" s="229"/>
      <c r="E207" s="230"/>
      <c r="F207" s="231"/>
      <c r="G207" s="231">
        <f>SUMIF(AG208:AG214,"&lt;&gt;NOR",G208:G214)</f>
        <v>21270</v>
      </c>
      <c r="H207" s="231"/>
      <c r="I207" s="231">
        <f>SUM(I208:I214)</f>
        <v>0</v>
      </c>
      <c r="J207" s="231"/>
      <c r="K207" s="231">
        <f>SUM(K208:K214)</f>
        <v>21270</v>
      </c>
      <c r="L207" s="231"/>
      <c r="M207" s="231">
        <f>SUM(M208:M214)</f>
        <v>25736.7</v>
      </c>
      <c r="N207" s="231"/>
      <c r="O207" s="231">
        <f>SUM(O208:O214)</f>
        <v>0</v>
      </c>
      <c r="P207" s="231"/>
      <c r="Q207" s="231">
        <f>SUM(Q208:Q214)</f>
        <v>27.28</v>
      </c>
      <c r="R207" s="231"/>
      <c r="S207" s="231"/>
      <c r="T207" s="232"/>
      <c r="U207" s="226"/>
      <c r="V207" s="226">
        <f>SUM(V208:V214)</f>
        <v>39.659999999999997</v>
      </c>
      <c r="W207" s="226"/>
      <c r="X207" s="226"/>
      <c r="AG207" t="s">
        <v>233</v>
      </c>
    </row>
    <row r="208" spans="1:60" ht="20.399999999999999" outlineLevel="1" x14ac:dyDescent="0.25">
      <c r="A208" s="233">
        <v>27</v>
      </c>
      <c r="B208" s="234" t="s">
        <v>1686</v>
      </c>
      <c r="C208" s="245" t="s">
        <v>1687</v>
      </c>
      <c r="D208" s="235" t="s">
        <v>313</v>
      </c>
      <c r="E208" s="236">
        <v>58</v>
      </c>
      <c r="F208" s="237">
        <v>339</v>
      </c>
      <c r="G208" s="238">
        <f>ROUND(E208*F208,2)</f>
        <v>19662</v>
      </c>
      <c r="H208" s="237">
        <v>0</v>
      </c>
      <c r="I208" s="238">
        <f>ROUND(E208*H208,2)</f>
        <v>0</v>
      </c>
      <c r="J208" s="237">
        <v>339</v>
      </c>
      <c r="K208" s="238">
        <f>ROUND(E208*J208,2)</f>
        <v>19662</v>
      </c>
      <c r="L208" s="238">
        <v>21</v>
      </c>
      <c r="M208" s="238">
        <f>G208*(1+L208/100)</f>
        <v>23791.02</v>
      </c>
      <c r="N208" s="238">
        <v>0</v>
      </c>
      <c r="O208" s="238">
        <f>ROUND(E208*N208,2)</f>
        <v>0</v>
      </c>
      <c r="P208" s="238">
        <v>0.44</v>
      </c>
      <c r="Q208" s="238">
        <f>ROUND(E208*P208,2)</f>
        <v>25.52</v>
      </c>
      <c r="R208" s="238" t="s">
        <v>539</v>
      </c>
      <c r="S208" s="238" t="s">
        <v>237</v>
      </c>
      <c r="T208" s="239" t="s">
        <v>282</v>
      </c>
      <c r="U208" s="222">
        <v>0.63200000000000001</v>
      </c>
      <c r="V208" s="222">
        <f>ROUND(E208*U208,2)</f>
        <v>36.659999999999997</v>
      </c>
      <c r="W208" s="222"/>
      <c r="X208" s="222" t="s">
        <v>265</v>
      </c>
      <c r="Y208" s="213"/>
      <c r="Z208" s="213"/>
      <c r="AA208" s="213"/>
      <c r="AB208" s="213"/>
      <c r="AC208" s="213"/>
      <c r="AD208" s="213"/>
      <c r="AE208" s="213"/>
      <c r="AF208" s="213"/>
      <c r="AG208" s="213" t="s">
        <v>283</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5">
      <c r="A209" s="220"/>
      <c r="B209" s="221"/>
      <c r="C209" s="246" t="s">
        <v>1651</v>
      </c>
      <c r="D209" s="240"/>
      <c r="E209" s="240"/>
      <c r="F209" s="240"/>
      <c r="G209" s="240"/>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241</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5">
      <c r="A210" s="220"/>
      <c r="B210" s="221"/>
      <c r="C210" s="266" t="s">
        <v>1688</v>
      </c>
      <c r="D210" s="251"/>
      <c r="E210" s="252">
        <v>8</v>
      </c>
      <c r="F210" s="222"/>
      <c r="G210" s="222"/>
      <c r="H210" s="222"/>
      <c r="I210" s="222"/>
      <c r="J210" s="222"/>
      <c r="K210" s="222"/>
      <c r="L210" s="222"/>
      <c r="M210" s="222"/>
      <c r="N210" s="222"/>
      <c r="O210" s="222"/>
      <c r="P210" s="222"/>
      <c r="Q210" s="222"/>
      <c r="R210" s="222"/>
      <c r="S210" s="222"/>
      <c r="T210" s="222"/>
      <c r="U210" s="222"/>
      <c r="V210" s="222"/>
      <c r="W210" s="222"/>
      <c r="X210" s="222"/>
      <c r="Y210" s="213"/>
      <c r="Z210" s="213"/>
      <c r="AA210" s="213"/>
      <c r="AB210" s="213"/>
      <c r="AC210" s="213"/>
      <c r="AD210" s="213"/>
      <c r="AE210" s="213"/>
      <c r="AF210" s="213"/>
      <c r="AG210" s="213" t="s">
        <v>288</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5">
      <c r="A211" s="220"/>
      <c r="B211" s="221"/>
      <c r="C211" s="266" t="s">
        <v>1689</v>
      </c>
      <c r="D211" s="251"/>
      <c r="E211" s="252">
        <v>50</v>
      </c>
      <c r="F211" s="222"/>
      <c r="G211" s="222"/>
      <c r="H211" s="222"/>
      <c r="I211" s="222"/>
      <c r="J211" s="222"/>
      <c r="K211" s="222"/>
      <c r="L211" s="222"/>
      <c r="M211" s="222"/>
      <c r="N211" s="222"/>
      <c r="O211" s="222"/>
      <c r="P211" s="222"/>
      <c r="Q211" s="222"/>
      <c r="R211" s="222"/>
      <c r="S211" s="222"/>
      <c r="T211" s="222"/>
      <c r="U211" s="222"/>
      <c r="V211" s="222"/>
      <c r="W211" s="222"/>
      <c r="X211" s="222"/>
      <c r="Y211" s="213"/>
      <c r="Z211" s="213"/>
      <c r="AA211" s="213"/>
      <c r="AB211" s="213"/>
      <c r="AC211" s="213"/>
      <c r="AD211" s="213"/>
      <c r="AE211" s="213"/>
      <c r="AF211" s="213"/>
      <c r="AG211" s="213" t="s">
        <v>288</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5">
      <c r="A212" s="233">
        <v>28</v>
      </c>
      <c r="B212" s="234" t="s">
        <v>1690</v>
      </c>
      <c r="C212" s="245" t="s">
        <v>1691</v>
      </c>
      <c r="D212" s="235" t="s">
        <v>313</v>
      </c>
      <c r="E212" s="236">
        <v>8</v>
      </c>
      <c r="F212" s="237">
        <v>201</v>
      </c>
      <c r="G212" s="238">
        <f>ROUND(E212*F212,2)</f>
        <v>1608</v>
      </c>
      <c r="H212" s="237">
        <v>0</v>
      </c>
      <c r="I212" s="238">
        <f>ROUND(E212*H212,2)</f>
        <v>0</v>
      </c>
      <c r="J212" s="237">
        <v>201</v>
      </c>
      <c r="K212" s="238">
        <f>ROUND(E212*J212,2)</f>
        <v>1608</v>
      </c>
      <c r="L212" s="238">
        <v>21</v>
      </c>
      <c r="M212" s="238">
        <f>G212*(1+L212/100)</f>
        <v>1945.6799999999998</v>
      </c>
      <c r="N212" s="238">
        <v>0</v>
      </c>
      <c r="O212" s="238">
        <f>ROUND(E212*N212,2)</f>
        <v>0</v>
      </c>
      <c r="P212" s="238">
        <v>0.22</v>
      </c>
      <c r="Q212" s="238">
        <f>ROUND(E212*P212,2)</f>
        <v>1.76</v>
      </c>
      <c r="R212" s="238" t="s">
        <v>539</v>
      </c>
      <c r="S212" s="238" t="s">
        <v>237</v>
      </c>
      <c r="T212" s="239" t="s">
        <v>282</v>
      </c>
      <c r="U212" s="222">
        <v>0.375</v>
      </c>
      <c r="V212" s="222">
        <f>ROUND(E212*U212,2)</f>
        <v>3</v>
      </c>
      <c r="W212" s="222"/>
      <c r="X212" s="222" t="s">
        <v>265</v>
      </c>
      <c r="Y212" s="213"/>
      <c r="Z212" s="213"/>
      <c r="AA212" s="213"/>
      <c r="AB212" s="213"/>
      <c r="AC212" s="213"/>
      <c r="AD212" s="213"/>
      <c r="AE212" s="213"/>
      <c r="AF212" s="213"/>
      <c r="AG212" s="213" t="s">
        <v>283</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5">
      <c r="A213" s="220"/>
      <c r="B213" s="221"/>
      <c r="C213" s="246" t="s">
        <v>1651</v>
      </c>
      <c r="D213" s="240"/>
      <c r="E213" s="240"/>
      <c r="F213" s="240"/>
      <c r="G213" s="240"/>
      <c r="H213" s="222"/>
      <c r="I213" s="222"/>
      <c r="J213" s="222"/>
      <c r="K213" s="222"/>
      <c r="L213" s="222"/>
      <c r="M213" s="222"/>
      <c r="N213" s="222"/>
      <c r="O213" s="222"/>
      <c r="P213" s="222"/>
      <c r="Q213" s="222"/>
      <c r="R213" s="222"/>
      <c r="S213" s="222"/>
      <c r="T213" s="222"/>
      <c r="U213" s="222"/>
      <c r="V213" s="222"/>
      <c r="W213" s="222"/>
      <c r="X213" s="222"/>
      <c r="Y213" s="213"/>
      <c r="Z213" s="213"/>
      <c r="AA213" s="213"/>
      <c r="AB213" s="213"/>
      <c r="AC213" s="213"/>
      <c r="AD213" s="213"/>
      <c r="AE213" s="213"/>
      <c r="AF213" s="213"/>
      <c r="AG213" s="213" t="s">
        <v>241</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x14ac:dyDescent="0.25">
      <c r="A214" s="220"/>
      <c r="B214" s="221"/>
      <c r="C214" s="266" t="s">
        <v>1688</v>
      </c>
      <c r="D214" s="251"/>
      <c r="E214" s="252">
        <v>8</v>
      </c>
      <c r="F214" s="222"/>
      <c r="G214" s="222"/>
      <c r="H214" s="222"/>
      <c r="I214" s="222"/>
      <c r="J214" s="222"/>
      <c r="K214" s="222"/>
      <c r="L214" s="222"/>
      <c r="M214" s="222"/>
      <c r="N214" s="222"/>
      <c r="O214" s="222"/>
      <c r="P214" s="222"/>
      <c r="Q214" s="222"/>
      <c r="R214" s="222"/>
      <c r="S214" s="222"/>
      <c r="T214" s="222"/>
      <c r="U214" s="222"/>
      <c r="V214" s="222"/>
      <c r="W214" s="222"/>
      <c r="X214" s="222"/>
      <c r="Y214" s="213"/>
      <c r="Z214" s="213"/>
      <c r="AA214" s="213"/>
      <c r="AB214" s="213"/>
      <c r="AC214" s="213"/>
      <c r="AD214" s="213"/>
      <c r="AE214" s="213"/>
      <c r="AF214" s="213"/>
      <c r="AG214" s="213" t="s">
        <v>288</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x14ac:dyDescent="0.25">
      <c r="A215" s="227" t="s">
        <v>232</v>
      </c>
      <c r="B215" s="228" t="s">
        <v>145</v>
      </c>
      <c r="C215" s="244" t="s">
        <v>146</v>
      </c>
      <c r="D215" s="229"/>
      <c r="E215" s="230"/>
      <c r="F215" s="231"/>
      <c r="G215" s="231">
        <f>SUMIF(AG216:AG223,"&lt;&gt;NOR",G216:G223)</f>
        <v>103651.79999999999</v>
      </c>
      <c r="H215" s="231"/>
      <c r="I215" s="231">
        <f>SUM(I216:I223)</f>
        <v>41038.620000000003</v>
      </c>
      <c r="J215" s="231"/>
      <c r="K215" s="231">
        <f>SUM(K216:K223)</f>
        <v>62613.18</v>
      </c>
      <c r="L215" s="231"/>
      <c r="M215" s="231">
        <f>SUM(M216:M223)</f>
        <v>125418.67799999999</v>
      </c>
      <c r="N215" s="231"/>
      <c r="O215" s="231">
        <f>SUM(O216:O223)</f>
        <v>74.38000000000001</v>
      </c>
      <c r="P215" s="231"/>
      <c r="Q215" s="231">
        <f>SUM(Q216:Q223)</f>
        <v>0</v>
      </c>
      <c r="R215" s="231"/>
      <c r="S215" s="231"/>
      <c r="T215" s="232"/>
      <c r="U215" s="226"/>
      <c r="V215" s="226">
        <f>SUM(V216:V223)</f>
        <v>203.43</v>
      </c>
      <c r="W215" s="226"/>
      <c r="X215" s="226"/>
      <c r="AG215" t="s">
        <v>233</v>
      </c>
    </row>
    <row r="216" spans="1:60" outlineLevel="1" x14ac:dyDescent="0.25">
      <c r="A216" s="233">
        <v>29</v>
      </c>
      <c r="B216" s="234" t="s">
        <v>1506</v>
      </c>
      <c r="C216" s="245" t="s">
        <v>1507</v>
      </c>
      <c r="D216" s="235" t="s">
        <v>313</v>
      </c>
      <c r="E216" s="236">
        <v>170.2</v>
      </c>
      <c r="F216" s="237">
        <v>103</v>
      </c>
      <c r="G216" s="238">
        <f>ROUND(E216*F216,2)</f>
        <v>17530.599999999999</v>
      </c>
      <c r="H216" s="237">
        <v>30.9</v>
      </c>
      <c r="I216" s="238">
        <f>ROUND(E216*H216,2)</f>
        <v>5259.18</v>
      </c>
      <c r="J216" s="237">
        <v>72.099999999999994</v>
      </c>
      <c r="K216" s="238">
        <f>ROUND(E216*J216,2)</f>
        <v>12271.42</v>
      </c>
      <c r="L216" s="238">
        <v>21</v>
      </c>
      <c r="M216" s="238">
        <f>G216*(1+L216/100)</f>
        <v>21212.025999999998</v>
      </c>
      <c r="N216" s="238">
        <v>5.0000000000000001E-4</v>
      </c>
      <c r="O216" s="238">
        <f>ROUND(E216*N216,2)</f>
        <v>0.09</v>
      </c>
      <c r="P216" s="238">
        <v>0</v>
      </c>
      <c r="Q216" s="238">
        <f>ROUND(E216*P216,2)</f>
        <v>0</v>
      </c>
      <c r="R216" s="238" t="s">
        <v>318</v>
      </c>
      <c r="S216" s="238" t="s">
        <v>237</v>
      </c>
      <c r="T216" s="239" t="s">
        <v>282</v>
      </c>
      <c r="U216" s="222">
        <v>9.4E-2</v>
      </c>
      <c r="V216" s="222">
        <f>ROUND(E216*U216,2)</f>
        <v>16</v>
      </c>
      <c r="W216" s="222"/>
      <c r="X216" s="222" t="s">
        <v>265</v>
      </c>
      <c r="Y216" s="213"/>
      <c r="Z216" s="213"/>
      <c r="AA216" s="213"/>
      <c r="AB216" s="213"/>
      <c r="AC216" s="213"/>
      <c r="AD216" s="213"/>
      <c r="AE216" s="213"/>
      <c r="AF216" s="213"/>
      <c r="AG216" s="213" t="s">
        <v>283</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5">
      <c r="A217" s="220"/>
      <c r="B217" s="221"/>
      <c r="C217" s="246" t="s">
        <v>1651</v>
      </c>
      <c r="D217" s="240"/>
      <c r="E217" s="240"/>
      <c r="F217" s="240"/>
      <c r="G217" s="240"/>
      <c r="H217" s="222"/>
      <c r="I217" s="222"/>
      <c r="J217" s="222"/>
      <c r="K217" s="222"/>
      <c r="L217" s="222"/>
      <c r="M217" s="222"/>
      <c r="N217" s="222"/>
      <c r="O217" s="222"/>
      <c r="P217" s="222"/>
      <c r="Q217" s="222"/>
      <c r="R217" s="222"/>
      <c r="S217" s="222"/>
      <c r="T217" s="222"/>
      <c r="U217" s="222"/>
      <c r="V217" s="222"/>
      <c r="W217" s="222"/>
      <c r="X217" s="222"/>
      <c r="Y217" s="213"/>
      <c r="Z217" s="213"/>
      <c r="AA217" s="213"/>
      <c r="AB217" s="213"/>
      <c r="AC217" s="213"/>
      <c r="AD217" s="213"/>
      <c r="AE217" s="213"/>
      <c r="AF217" s="213"/>
      <c r="AG217" s="213" t="s">
        <v>241</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5">
      <c r="A218" s="220"/>
      <c r="B218" s="221"/>
      <c r="C218" s="266" t="s">
        <v>1692</v>
      </c>
      <c r="D218" s="251"/>
      <c r="E218" s="252">
        <v>170.2</v>
      </c>
      <c r="F218" s="222"/>
      <c r="G218" s="222"/>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288</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5">
      <c r="A219" s="233">
        <v>30</v>
      </c>
      <c r="B219" s="234" t="s">
        <v>436</v>
      </c>
      <c r="C219" s="245" t="s">
        <v>437</v>
      </c>
      <c r="D219" s="235" t="s">
        <v>438</v>
      </c>
      <c r="E219" s="236">
        <v>170.2</v>
      </c>
      <c r="F219" s="237">
        <v>506</v>
      </c>
      <c r="G219" s="238">
        <f>ROUND(E219*F219,2)</f>
        <v>86121.2</v>
      </c>
      <c r="H219" s="237">
        <v>210.22</v>
      </c>
      <c r="I219" s="238">
        <f>ROUND(E219*H219,2)</f>
        <v>35779.440000000002</v>
      </c>
      <c r="J219" s="237">
        <v>295.77999999999997</v>
      </c>
      <c r="K219" s="238">
        <f>ROUND(E219*J219,2)</f>
        <v>50341.760000000002</v>
      </c>
      <c r="L219" s="238">
        <v>21</v>
      </c>
      <c r="M219" s="238">
        <f>G219*(1+L219/100)</f>
        <v>104206.65199999999</v>
      </c>
      <c r="N219" s="238">
        <v>0.43651000000000001</v>
      </c>
      <c r="O219" s="238">
        <f>ROUND(E219*N219,2)</f>
        <v>74.290000000000006</v>
      </c>
      <c r="P219" s="238">
        <v>0</v>
      </c>
      <c r="Q219" s="238">
        <f>ROUND(E219*P219,2)</f>
        <v>0</v>
      </c>
      <c r="R219" s="238" t="s">
        <v>439</v>
      </c>
      <c r="S219" s="238" t="s">
        <v>237</v>
      </c>
      <c r="T219" s="239" t="s">
        <v>282</v>
      </c>
      <c r="U219" s="222">
        <v>1.1012599999999999</v>
      </c>
      <c r="V219" s="222">
        <f>ROUND(E219*U219,2)</f>
        <v>187.43</v>
      </c>
      <c r="W219" s="222"/>
      <c r="X219" s="222" t="s">
        <v>440</v>
      </c>
      <c r="Y219" s="213"/>
      <c r="Z219" s="213"/>
      <c r="AA219" s="213"/>
      <c r="AB219" s="213"/>
      <c r="AC219" s="213"/>
      <c r="AD219" s="213"/>
      <c r="AE219" s="213"/>
      <c r="AF219" s="213"/>
      <c r="AG219" s="213" t="s">
        <v>441</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1" outlineLevel="1" x14ac:dyDescent="0.25">
      <c r="A220" s="220"/>
      <c r="B220" s="221"/>
      <c r="C220" s="265" t="s">
        <v>442</v>
      </c>
      <c r="D220" s="257"/>
      <c r="E220" s="257"/>
      <c r="F220" s="257"/>
      <c r="G220" s="257"/>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285</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41" t="str">
        <f>C220</f>
        <v>Lože pro trativody, položení trubek, obsyp potrubí sypaninou z vhodných hornin, nebo materiálem připraveným podél výkopu ve vzdálenosti do 3 m od jeho kraje.  Bez výkopu rýhy.</v>
      </c>
      <c r="BB220" s="213"/>
      <c r="BC220" s="213"/>
      <c r="BD220" s="213"/>
      <c r="BE220" s="213"/>
      <c r="BF220" s="213"/>
      <c r="BG220" s="213"/>
      <c r="BH220" s="213"/>
    </row>
    <row r="221" spans="1:60" outlineLevel="1" x14ac:dyDescent="0.25">
      <c r="A221" s="220"/>
      <c r="B221" s="221"/>
      <c r="C221" s="247" t="s">
        <v>1651</v>
      </c>
      <c r="D221" s="242"/>
      <c r="E221" s="242"/>
      <c r="F221" s="242"/>
      <c r="G221" s="242"/>
      <c r="H221" s="222"/>
      <c r="I221" s="222"/>
      <c r="J221" s="222"/>
      <c r="K221" s="222"/>
      <c r="L221" s="222"/>
      <c r="M221" s="222"/>
      <c r="N221" s="222"/>
      <c r="O221" s="222"/>
      <c r="P221" s="222"/>
      <c r="Q221" s="222"/>
      <c r="R221" s="222"/>
      <c r="S221" s="222"/>
      <c r="T221" s="222"/>
      <c r="U221" s="222"/>
      <c r="V221" s="222"/>
      <c r="W221" s="222"/>
      <c r="X221" s="222"/>
      <c r="Y221" s="213"/>
      <c r="Z221" s="213"/>
      <c r="AA221" s="213"/>
      <c r="AB221" s="213"/>
      <c r="AC221" s="213"/>
      <c r="AD221" s="213"/>
      <c r="AE221" s="213"/>
      <c r="AF221" s="213"/>
      <c r="AG221" s="213" t="s">
        <v>241</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5">
      <c r="A222" s="220"/>
      <c r="B222" s="221"/>
      <c r="C222" s="247" t="s">
        <v>1515</v>
      </c>
      <c r="D222" s="242"/>
      <c r="E222" s="242"/>
      <c r="F222" s="242"/>
      <c r="G222" s="242"/>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241</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5">
      <c r="A223" s="220"/>
      <c r="B223" s="221"/>
      <c r="C223" s="247" t="s">
        <v>1516</v>
      </c>
      <c r="D223" s="242"/>
      <c r="E223" s="242"/>
      <c r="F223" s="242"/>
      <c r="G223" s="242"/>
      <c r="H223" s="222"/>
      <c r="I223" s="222"/>
      <c r="J223" s="222"/>
      <c r="K223" s="222"/>
      <c r="L223" s="222"/>
      <c r="M223" s="222"/>
      <c r="N223" s="222"/>
      <c r="O223" s="222"/>
      <c r="P223" s="222"/>
      <c r="Q223" s="222"/>
      <c r="R223" s="222"/>
      <c r="S223" s="222"/>
      <c r="T223" s="222"/>
      <c r="U223" s="222"/>
      <c r="V223" s="222"/>
      <c r="W223" s="222"/>
      <c r="X223" s="222"/>
      <c r="Y223" s="213"/>
      <c r="Z223" s="213"/>
      <c r="AA223" s="213"/>
      <c r="AB223" s="213"/>
      <c r="AC223" s="213"/>
      <c r="AD223" s="213"/>
      <c r="AE223" s="213"/>
      <c r="AF223" s="213"/>
      <c r="AG223" s="213" t="s">
        <v>241</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x14ac:dyDescent="0.25">
      <c r="A224" s="227" t="s">
        <v>232</v>
      </c>
      <c r="B224" s="228" t="s">
        <v>151</v>
      </c>
      <c r="C224" s="244" t="s">
        <v>152</v>
      </c>
      <c r="D224" s="229"/>
      <c r="E224" s="230"/>
      <c r="F224" s="231"/>
      <c r="G224" s="231">
        <f>SUMIF(AG225:AG239,"&lt;&gt;NOR",G225:G239)</f>
        <v>25524.32</v>
      </c>
      <c r="H224" s="231"/>
      <c r="I224" s="231">
        <f>SUM(I225:I239)</f>
        <v>14448.14</v>
      </c>
      <c r="J224" s="231"/>
      <c r="K224" s="231">
        <f>SUM(K225:K239)</f>
        <v>11076.18</v>
      </c>
      <c r="L224" s="231"/>
      <c r="M224" s="231">
        <f>SUM(M225:M239)</f>
        <v>30884.427199999998</v>
      </c>
      <c r="N224" s="231"/>
      <c r="O224" s="231">
        <f>SUM(O225:O239)</f>
        <v>35.93</v>
      </c>
      <c r="P224" s="231"/>
      <c r="Q224" s="231">
        <f>SUM(Q225:Q239)</f>
        <v>0</v>
      </c>
      <c r="R224" s="231"/>
      <c r="S224" s="231"/>
      <c r="T224" s="232"/>
      <c r="U224" s="226"/>
      <c r="V224" s="226">
        <f>SUM(V225:V239)</f>
        <v>30.64</v>
      </c>
      <c r="W224" s="226"/>
      <c r="X224" s="226"/>
      <c r="AG224" t="s">
        <v>233</v>
      </c>
    </row>
    <row r="225" spans="1:60" outlineLevel="1" x14ac:dyDescent="0.25">
      <c r="A225" s="233">
        <v>31</v>
      </c>
      <c r="B225" s="234" t="s">
        <v>1693</v>
      </c>
      <c r="C225" s="245" t="s">
        <v>1694</v>
      </c>
      <c r="D225" s="235" t="s">
        <v>280</v>
      </c>
      <c r="E225" s="236">
        <v>17.02</v>
      </c>
      <c r="F225" s="237">
        <v>1241</v>
      </c>
      <c r="G225" s="238">
        <f>ROUND(E225*F225,2)</f>
        <v>21121.82</v>
      </c>
      <c r="H225" s="237">
        <v>634.48</v>
      </c>
      <c r="I225" s="238">
        <f>ROUND(E225*H225,2)</f>
        <v>10798.85</v>
      </c>
      <c r="J225" s="237">
        <v>606.52</v>
      </c>
      <c r="K225" s="238">
        <f>ROUND(E225*J225,2)</f>
        <v>10322.969999999999</v>
      </c>
      <c r="L225" s="238">
        <v>21</v>
      </c>
      <c r="M225" s="238">
        <f>G225*(1+L225/100)</f>
        <v>25557.4022</v>
      </c>
      <c r="N225" s="238">
        <v>1.8907700000000001</v>
      </c>
      <c r="O225" s="238">
        <f>ROUND(E225*N225,2)</f>
        <v>32.18</v>
      </c>
      <c r="P225" s="238">
        <v>0</v>
      </c>
      <c r="Q225" s="238">
        <f>ROUND(E225*P225,2)</f>
        <v>0</v>
      </c>
      <c r="R225" s="238" t="s">
        <v>528</v>
      </c>
      <c r="S225" s="238" t="s">
        <v>237</v>
      </c>
      <c r="T225" s="239" t="s">
        <v>282</v>
      </c>
      <c r="U225" s="222">
        <v>1.6950000000000001</v>
      </c>
      <c r="V225" s="222">
        <f>ROUND(E225*U225,2)</f>
        <v>28.85</v>
      </c>
      <c r="W225" s="222"/>
      <c r="X225" s="222" t="s">
        <v>265</v>
      </c>
      <c r="Y225" s="213"/>
      <c r="Z225" s="213"/>
      <c r="AA225" s="213"/>
      <c r="AB225" s="213"/>
      <c r="AC225" s="213"/>
      <c r="AD225" s="213"/>
      <c r="AE225" s="213"/>
      <c r="AF225" s="213"/>
      <c r="AG225" s="213" t="s">
        <v>266</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x14ac:dyDescent="0.25">
      <c r="A226" s="220"/>
      <c r="B226" s="221"/>
      <c r="C226" s="265" t="s">
        <v>1529</v>
      </c>
      <c r="D226" s="257"/>
      <c r="E226" s="257"/>
      <c r="F226" s="257"/>
      <c r="G226" s="257"/>
      <c r="H226" s="222"/>
      <c r="I226" s="222"/>
      <c r="J226" s="222"/>
      <c r="K226" s="222"/>
      <c r="L226" s="222"/>
      <c r="M226" s="222"/>
      <c r="N226" s="222"/>
      <c r="O226" s="222"/>
      <c r="P226" s="222"/>
      <c r="Q226" s="222"/>
      <c r="R226" s="222"/>
      <c r="S226" s="222"/>
      <c r="T226" s="222"/>
      <c r="U226" s="222"/>
      <c r="V226" s="222"/>
      <c r="W226" s="222"/>
      <c r="X226" s="222"/>
      <c r="Y226" s="213"/>
      <c r="Z226" s="213"/>
      <c r="AA226" s="213"/>
      <c r="AB226" s="213"/>
      <c r="AC226" s="213"/>
      <c r="AD226" s="213"/>
      <c r="AE226" s="213"/>
      <c r="AF226" s="213"/>
      <c r="AG226" s="213" t="s">
        <v>285</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x14ac:dyDescent="0.25">
      <c r="A227" s="220"/>
      <c r="B227" s="221"/>
      <c r="C227" s="247" t="s">
        <v>1651</v>
      </c>
      <c r="D227" s="242"/>
      <c r="E227" s="242"/>
      <c r="F227" s="242"/>
      <c r="G227" s="242"/>
      <c r="H227" s="222"/>
      <c r="I227" s="222"/>
      <c r="J227" s="222"/>
      <c r="K227" s="222"/>
      <c r="L227" s="222"/>
      <c r="M227" s="222"/>
      <c r="N227" s="222"/>
      <c r="O227" s="222"/>
      <c r="P227" s="222"/>
      <c r="Q227" s="222"/>
      <c r="R227" s="222"/>
      <c r="S227" s="222"/>
      <c r="T227" s="222"/>
      <c r="U227" s="222"/>
      <c r="V227" s="222"/>
      <c r="W227" s="222"/>
      <c r="X227" s="222"/>
      <c r="Y227" s="213"/>
      <c r="Z227" s="213"/>
      <c r="AA227" s="213"/>
      <c r="AB227" s="213"/>
      <c r="AC227" s="213"/>
      <c r="AD227" s="213"/>
      <c r="AE227" s="213"/>
      <c r="AF227" s="213"/>
      <c r="AG227" s="213" t="s">
        <v>241</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5">
      <c r="A228" s="220"/>
      <c r="B228" s="221"/>
      <c r="C228" s="267" t="s">
        <v>331</v>
      </c>
      <c r="D228" s="253"/>
      <c r="E228" s="254"/>
      <c r="F228" s="222"/>
      <c r="G228" s="222"/>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288</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5">
      <c r="A229" s="220"/>
      <c r="B229" s="221"/>
      <c r="C229" s="268" t="s">
        <v>1652</v>
      </c>
      <c r="D229" s="253"/>
      <c r="E229" s="254">
        <v>170.2</v>
      </c>
      <c r="F229" s="222"/>
      <c r="G229" s="222"/>
      <c r="H229" s="222"/>
      <c r="I229" s="222"/>
      <c r="J229" s="222"/>
      <c r="K229" s="222"/>
      <c r="L229" s="222"/>
      <c r="M229" s="222"/>
      <c r="N229" s="222"/>
      <c r="O229" s="222"/>
      <c r="P229" s="222"/>
      <c r="Q229" s="222"/>
      <c r="R229" s="222"/>
      <c r="S229" s="222"/>
      <c r="T229" s="222"/>
      <c r="U229" s="222"/>
      <c r="V229" s="222"/>
      <c r="W229" s="222"/>
      <c r="X229" s="222"/>
      <c r="Y229" s="213"/>
      <c r="Z229" s="213"/>
      <c r="AA229" s="213"/>
      <c r="AB229" s="213"/>
      <c r="AC229" s="213"/>
      <c r="AD229" s="213"/>
      <c r="AE229" s="213"/>
      <c r="AF229" s="213"/>
      <c r="AG229" s="213" t="s">
        <v>288</v>
      </c>
      <c r="AH229" s="213">
        <v>2</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5">
      <c r="A230" s="220"/>
      <c r="B230" s="221"/>
      <c r="C230" s="268" t="s">
        <v>1653</v>
      </c>
      <c r="D230" s="253"/>
      <c r="E230" s="254">
        <v>1.675</v>
      </c>
      <c r="F230" s="222"/>
      <c r="G230" s="222"/>
      <c r="H230" s="222"/>
      <c r="I230" s="222"/>
      <c r="J230" s="222"/>
      <c r="K230" s="222"/>
      <c r="L230" s="222"/>
      <c r="M230" s="222"/>
      <c r="N230" s="222"/>
      <c r="O230" s="222"/>
      <c r="P230" s="222"/>
      <c r="Q230" s="222"/>
      <c r="R230" s="222"/>
      <c r="S230" s="222"/>
      <c r="T230" s="222"/>
      <c r="U230" s="222"/>
      <c r="V230" s="222"/>
      <c r="W230" s="222"/>
      <c r="X230" s="222"/>
      <c r="Y230" s="213"/>
      <c r="Z230" s="213"/>
      <c r="AA230" s="213"/>
      <c r="AB230" s="213"/>
      <c r="AC230" s="213"/>
      <c r="AD230" s="213"/>
      <c r="AE230" s="213"/>
      <c r="AF230" s="213"/>
      <c r="AG230" s="213" t="s">
        <v>288</v>
      </c>
      <c r="AH230" s="213">
        <v>2</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5">
      <c r="A231" s="220"/>
      <c r="B231" s="221"/>
      <c r="C231" s="268" t="s">
        <v>1403</v>
      </c>
      <c r="D231" s="253"/>
      <c r="E231" s="254">
        <v>1</v>
      </c>
      <c r="F231" s="222"/>
      <c r="G231" s="222"/>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288</v>
      </c>
      <c r="AH231" s="213">
        <v>2</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5">
      <c r="A232" s="220"/>
      <c r="B232" s="221"/>
      <c r="C232" s="268" t="s">
        <v>1654</v>
      </c>
      <c r="D232" s="253"/>
      <c r="E232" s="254">
        <v>285.08499999999998</v>
      </c>
      <c r="F232" s="222"/>
      <c r="G232" s="222"/>
      <c r="H232" s="222"/>
      <c r="I232" s="222"/>
      <c r="J232" s="222"/>
      <c r="K232" s="222"/>
      <c r="L232" s="222"/>
      <c r="M232" s="222"/>
      <c r="N232" s="222"/>
      <c r="O232" s="222"/>
      <c r="P232" s="222"/>
      <c r="Q232" s="222"/>
      <c r="R232" s="222"/>
      <c r="S232" s="222"/>
      <c r="T232" s="222"/>
      <c r="U232" s="222"/>
      <c r="V232" s="222"/>
      <c r="W232" s="222"/>
      <c r="X232" s="222"/>
      <c r="Y232" s="213"/>
      <c r="Z232" s="213"/>
      <c r="AA232" s="213"/>
      <c r="AB232" s="213"/>
      <c r="AC232" s="213"/>
      <c r="AD232" s="213"/>
      <c r="AE232" s="213"/>
      <c r="AF232" s="213"/>
      <c r="AG232" s="213" t="s">
        <v>288</v>
      </c>
      <c r="AH232" s="213">
        <v>2</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x14ac:dyDescent="0.25">
      <c r="A233" s="220"/>
      <c r="B233" s="221"/>
      <c r="C233" s="267" t="s">
        <v>337</v>
      </c>
      <c r="D233" s="253"/>
      <c r="E233" s="254"/>
      <c r="F233" s="222"/>
      <c r="G233" s="222"/>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288</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x14ac:dyDescent="0.25">
      <c r="A234" s="220"/>
      <c r="B234" s="221"/>
      <c r="C234" s="275" t="s">
        <v>1031</v>
      </c>
      <c r="D234" s="273"/>
      <c r="E234" s="274"/>
      <c r="F234" s="222"/>
      <c r="G234" s="222"/>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288</v>
      </c>
      <c r="AH234" s="213">
        <v>1</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x14ac:dyDescent="0.25">
      <c r="A235" s="220"/>
      <c r="B235" s="221"/>
      <c r="C235" s="266" t="s">
        <v>1695</v>
      </c>
      <c r="D235" s="251"/>
      <c r="E235" s="252">
        <v>17.02</v>
      </c>
      <c r="F235" s="222"/>
      <c r="G235" s="222"/>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288</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5">
      <c r="A236" s="233">
        <v>32</v>
      </c>
      <c r="B236" s="234" t="s">
        <v>1533</v>
      </c>
      <c r="C236" s="245" t="s">
        <v>1534</v>
      </c>
      <c r="D236" s="235" t="s">
        <v>280</v>
      </c>
      <c r="E236" s="236">
        <v>1.5</v>
      </c>
      <c r="F236" s="237">
        <v>2935</v>
      </c>
      <c r="G236" s="238">
        <f>ROUND(E236*F236,2)</f>
        <v>4402.5</v>
      </c>
      <c r="H236" s="237">
        <v>2432.86</v>
      </c>
      <c r="I236" s="238">
        <f>ROUND(E236*H236,2)</f>
        <v>3649.29</v>
      </c>
      <c r="J236" s="237">
        <v>502.14</v>
      </c>
      <c r="K236" s="238">
        <f>ROUND(E236*J236,2)</f>
        <v>753.21</v>
      </c>
      <c r="L236" s="238">
        <v>21</v>
      </c>
      <c r="M236" s="238">
        <f>G236*(1+L236/100)</f>
        <v>5327.0249999999996</v>
      </c>
      <c r="N236" s="238">
        <v>2.5</v>
      </c>
      <c r="O236" s="238">
        <f>ROUND(E236*N236,2)</f>
        <v>3.75</v>
      </c>
      <c r="P236" s="238">
        <v>0</v>
      </c>
      <c r="Q236" s="238">
        <f>ROUND(E236*P236,2)</f>
        <v>0</v>
      </c>
      <c r="R236" s="238" t="s">
        <v>528</v>
      </c>
      <c r="S236" s="238" t="s">
        <v>237</v>
      </c>
      <c r="T236" s="239" t="s">
        <v>282</v>
      </c>
      <c r="U236" s="222">
        <v>1.1919999999999999</v>
      </c>
      <c r="V236" s="222">
        <f>ROUND(E236*U236,2)</f>
        <v>1.79</v>
      </c>
      <c r="W236" s="222"/>
      <c r="X236" s="222" t="s">
        <v>265</v>
      </c>
      <c r="Y236" s="213"/>
      <c r="Z236" s="213"/>
      <c r="AA236" s="213"/>
      <c r="AB236" s="213"/>
      <c r="AC236" s="213"/>
      <c r="AD236" s="213"/>
      <c r="AE236" s="213"/>
      <c r="AF236" s="213"/>
      <c r="AG236" s="213" t="s">
        <v>283</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x14ac:dyDescent="0.25">
      <c r="A237" s="220"/>
      <c r="B237" s="221"/>
      <c r="C237" s="265" t="s">
        <v>1378</v>
      </c>
      <c r="D237" s="257"/>
      <c r="E237" s="257"/>
      <c r="F237" s="257"/>
      <c r="G237" s="257"/>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285</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x14ac:dyDescent="0.25">
      <c r="A238" s="220"/>
      <c r="B238" s="221"/>
      <c r="C238" s="247" t="s">
        <v>1651</v>
      </c>
      <c r="D238" s="242"/>
      <c r="E238" s="242"/>
      <c r="F238" s="242"/>
      <c r="G238" s="242"/>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241</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x14ac:dyDescent="0.25">
      <c r="A239" s="220"/>
      <c r="B239" s="221"/>
      <c r="C239" s="266" t="s">
        <v>1696</v>
      </c>
      <c r="D239" s="251"/>
      <c r="E239" s="252">
        <v>1.5</v>
      </c>
      <c r="F239" s="222"/>
      <c r="G239" s="222"/>
      <c r="H239" s="222"/>
      <c r="I239" s="222"/>
      <c r="J239" s="222"/>
      <c r="K239" s="222"/>
      <c r="L239" s="222"/>
      <c r="M239" s="222"/>
      <c r="N239" s="222"/>
      <c r="O239" s="222"/>
      <c r="P239" s="222"/>
      <c r="Q239" s="222"/>
      <c r="R239" s="222"/>
      <c r="S239" s="222"/>
      <c r="T239" s="222"/>
      <c r="U239" s="222"/>
      <c r="V239" s="222"/>
      <c r="W239" s="222"/>
      <c r="X239" s="222"/>
      <c r="Y239" s="213"/>
      <c r="Z239" s="213"/>
      <c r="AA239" s="213"/>
      <c r="AB239" s="213"/>
      <c r="AC239" s="213"/>
      <c r="AD239" s="213"/>
      <c r="AE239" s="213"/>
      <c r="AF239" s="213"/>
      <c r="AG239" s="213" t="s">
        <v>288</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x14ac:dyDescent="0.25">
      <c r="A240" s="227" t="s">
        <v>232</v>
      </c>
      <c r="B240" s="228" t="s">
        <v>153</v>
      </c>
      <c r="C240" s="244" t="s">
        <v>154</v>
      </c>
      <c r="D240" s="229"/>
      <c r="E240" s="230"/>
      <c r="F240" s="231"/>
      <c r="G240" s="231">
        <f>SUMIF(AG241:AG248,"&lt;&gt;NOR",G241:G248)</f>
        <v>17117.8</v>
      </c>
      <c r="H240" s="231"/>
      <c r="I240" s="231">
        <f>SUM(I241:I248)</f>
        <v>15054.03</v>
      </c>
      <c r="J240" s="231"/>
      <c r="K240" s="231">
        <f>SUM(K241:K248)</f>
        <v>2063.77</v>
      </c>
      <c r="L240" s="231"/>
      <c r="M240" s="231">
        <f>SUM(M241:M248)</f>
        <v>20712.538</v>
      </c>
      <c r="N240" s="231"/>
      <c r="O240" s="231">
        <f>SUM(O241:O248)</f>
        <v>27.7</v>
      </c>
      <c r="P240" s="231"/>
      <c r="Q240" s="231">
        <f>SUM(Q241:Q248)</f>
        <v>0</v>
      </c>
      <c r="R240" s="231"/>
      <c r="S240" s="231"/>
      <c r="T240" s="232"/>
      <c r="U240" s="226"/>
      <c r="V240" s="226">
        <f>SUM(V241:V248)</f>
        <v>2.54</v>
      </c>
      <c r="W240" s="226"/>
      <c r="X240" s="226"/>
      <c r="AG240" t="s">
        <v>233</v>
      </c>
    </row>
    <row r="241" spans="1:60" ht="20.399999999999999" outlineLevel="1" x14ac:dyDescent="0.25">
      <c r="A241" s="233">
        <v>33</v>
      </c>
      <c r="B241" s="234" t="s">
        <v>1034</v>
      </c>
      <c r="C241" s="245" t="s">
        <v>1035</v>
      </c>
      <c r="D241" s="235" t="s">
        <v>313</v>
      </c>
      <c r="E241" s="236">
        <v>58</v>
      </c>
      <c r="F241" s="237">
        <v>216</v>
      </c>
      <c r="G241" s="238">
        <f>ROUND(E241*F241,2)</f>
        <v>12528</v>
      </c>
      <c r="H241" s="237">
        <v>186.66</v>
      </c>
      <c r="I241" s="238">
        <f>ROUND(E241*H241,2)</f>
        <v>10826.28</v>
      </c>
      <c r="J241" s="237">
        <v>29.34</v>
      </c>
      <c r="K241" s="238">
        <f>ROUND(E241*J241,2)</f>
        <v>1701.72</v>
      </c>
      <c r="L241" s="238">
        <v>21</v>
      </c>
      <c r="M241" s="238">
        <f>G241*(1+L241/100)</f>
        <v>15158.88</v>
      </c>
      <c r="N241" s="238">
        <v>0.441</v>
      </c>
      <c r="O241" s="238">
        <f>ROUND(E241*N241,2)</f>
        <v>25.58</v>
      </c>
      <c r="P241" s="238">
        <v>0</v>
      </c>
      <c r="Q241" s="238">
        <f>ROUND(E241*P241,2)</f>
        <v>0</v>
      </c>
      <c r="R241" s="238" t="s">
        <v>539</v>
      </c>
      <c r="S241" s="238" t="s">
        <v>237</v>
      </c>
      <c r="T241" s="239" t="s">
        <v>282</v>
      </c>
      <c r="U241" s="222">
        <v>2.9000000000000001E-2</v>
      </c>
      <c r="V241" s="222">
        <f>ROUND(E241*U241,2)</f>
        <v>1.68</v>
      </c>
      <c r="W241" s="222"/>
      <c r="X241" s="222" t="s">
        <v>265</v>
      </c>
      <c r="Y241" s="213"/>
      <c r="Z241" s="213"/>
      <c r="AA241" s="213"/>
      <c r="AB241" s="213"/>
      <c r="AC241" s="213"/>
      <c r="AD241" s="213"/>
      <c r="AE241" s="213"/>
      <c r="AF241" s="213"/>
      <c r="AG241" s="213" t="s">
        <v>283</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1" x14ac:dyDescent="0.25">
      <c r="A242" s="220"/>
      <c r="B242" s="221"/>
      <c r="C242" s="246" t="s">
        <v>1651</v>
      </c>
      <c r="D242" s="240"/>
      <c r="E242" s="240"/>
      <c r="F242" s="240"/>
      <c r="G242" s="240"/>
      <c r="H242" s="222"/>
      <c r="I242" s="222"/>
      <c r="J242" s="222"/>
      <c r="K242" s="222"/>
      <c r="L242" s="222"/>
      <c r="M242" s="222"/>
      <c r="N242" s="222"/>
      <c r="O242" s="222"/>
      <c r="P242" s="222"/>
      <c r="Q242" s="222"/>
      <c r="R242" s="222"/>
      <c r="S242" s="222"/>
      <c r="T242" s="222"/>
      <c r="U242" s="222"/>
      <c r="V242" s="222"/>
      <c r="W242" s="222"/>
      <c r="X242" s="222"/>
      <c r="Y242" s="213"/>
      <c r="Z242" s="213"/>
      <c r="AA242" s="213"/>
      <c r="AB242" s="213"/>
      <c r="AC242" s="213"/>
      <c r="AD242" s="213"/>
      <c r="AE242" s="213"/>
      <c r="AF242" s="213"/>
      <c r="AG242" s="213" t="s">
        <v>241</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x14ac:dyDescent="0.25">
      <c r="A243" s="220"/>
      <c r="B243" s="221"/>
      <c r="C243" s="266" t="s">
        <v>1688</v>
      </c>
      <c r="D243" s="251"/>
      <c r="E243" s="252">
        <v>8</v>
      </c>
      <c r="F243" s="222"/>
      <c r="G243" s="222"/>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288</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5">
      <c r="A244" s="220"/>
      <c r="B244" s="221"/>
      <c r="C244" s="266" t="s">
        <v>1689</v>
      </c>
      <c r="D244" s="251"/>
      <c r="E244" s="252">
        <v>50</v>
      </c>
      <c r="F244" s="222"/>
      <c r="G244" s="222"/>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288</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x14ac:dyDescent="0.25">
      <c r="A245" s="233">
        <v>34</v>
      </c>
      <c r="B245" s="234" t="s">
        <v>1697</v>
      </c>
      <c r="C245" s="245" t="s">
        <v>1698</v>
      </c>
      <c r="D245" s="235" t="s">
        <v>330</v>
      </c>
      <c r="E245" s="236">
        <v>2.12</v>
      </c>
      <c r="F245" s="237">
        <v>2165</v>
      </c>
      <c r="G245" s="238">
        <f>ROUND(E245*F245,2)</f>
        <v>4589.8</v>
      </c>
      <c r="H245" s="237">
        <v>1994.22</v>
      </c>
      <c r="I245" s="238">
        <f>ROUND(E245*H245,2)</f>
        <v>4227.75</v>
      </c>
      <c r="J245" s="237">
        <v>170.78</v>
      </c>
      <c r="K245" s="238">
        <f>ROUND(E245*J245,2)</f>
        <v>362.05</v>
      </c>
      <c r="L245" s="238">
        <v>21</v>
      </c>
      <c r="M245" s="238">
        <f>G245*(1+L245/100)</f>
        <v>5553.6580000000004</v>
      </c>
      <c r="N245" s="238">
        <v>1</v>
      </c>
      <c r="O245" s="238">
        <f>ROUND(E245*N245,2)</f>
        <v>2.12</v>
      </c>
      <c r="P245" s="238">
        <v>0</v>
      </c>
      <c r="Q245" s="238">
        <f>ROUND(E245*P245,2)</f>
        <v>0</v>
      </c>
      <c r="R245" s="238" t="s">
        <v>539</v>
      </c>
      <c r="S245" s="238" t="s">
        <v>237</v>
      </c>
      <c r="T245" s="239" t="s">
        <v>282</v>
      </c>
      <c r="U245" s="222">
        <v>0.40600000000000003</v>
      </c>
      <c r="V245" s="222">
        <f>ROUND(E245*U245,2)</f>
        <v>0.86</v>
      </c>
      <c r="W245" s="222"/>
      <c r="X245" s="222" t="s">
        <v>265</v>
      </c>
      <c r="Y245" s="213"/>
      <c r="Z245" s="213"/>
      <c r="AA245" s="213"/>
      <c r="AB245" s="213"/>
      <c r="AC245" s="213"/>
      <c r="AD245" s="213"/>
      <c r="AE245" s="213"/>
      <c r="AF245" s="213"/>
      <c r="AG245" s="213" t="s">
        <v>283</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5">
      <c r="A246" s="220"/>
      <c r="B246" s="221"/>
      <c r="C246" s="265" t="s">
        <v>1699</v>
      </c>
      <c r="D246" s="257"/>
      <c r="E246" s="257"/>
      <c r="F246" s="257"/>
      <c r="G246" s="257"/>
      <c r="H246" s="222"/>
      <c r="I246" s="222"/>
      <c r="J246" s="222"/>
      <c r="K246" s="222"/>
      <c r="L246" s="222"/>
      <c r="M246" s="222"/>
      <c r="N246" s="222"/>
      <c r="O246" s="222"/>
      <c r="P246" s="222"/>
      <c r="Q246" s="222"/>
      <c r="R246" s="222"/>
      <c r="S246" s="222"/>
      <c r="T246" s="222"/>
      <c r="U246" s="222"/>
      <c r="V246" s="222"/>
      <c r="W246" s="222"/>
      <c r="X246" s="222"/>
      <c r="Y246" s="213"/>
      <c r="Z246" s="213"/>
      <c r="AA246" s="213"/>
      <c r="AB246" s="213"/>
      <c r="AC246" s="213"/>
      <c r="AD246" s="213"/>
      <c r="AE246" s="213"/>
      <c r="AF246" s="213"/>
      <c r="AG246" s="213" t="s">
        <v>285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x14ac:dyDescent="0.25">
      <c r="A247" s="220"/>
      <c r="B247" s="221"/>
      <c r="C247" s="247" t="s">
        <v>1651</v>
      </c>
      <c r="D247" s="242"/>
      <c r="E247" s="242"/>
      <c r="F247" s="242"/>
      <c r="G247" s="242"/>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241</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1" x14ac:dyDescent="0.25">
      <c r="A248" s="220"/>
      <c r="B248" s="221"/>
      <c r="C248" s="266" t="s">
        <v>1700</v>
      </c>
      <c r="D248" s="251"/>
      <c r="E248" s="252">
        <v>2.12</v>
      </c>
      <c r="F248" s="222"/>
      <c r="G248" s="222"/>
      <c r="H248" s="222"/>
      <c r="I248" s="222"/>
      <c r="J248" s="222"/>
      <c r="K248" s="222"/>
      <c r="L248" s="222"/>
      <c r="M248" s="222"/>
      <c r="N248" s="222"/>
      <c r="O248" s="222"/>
      <c r="P248" s="222"/>
      <c r="Q248" s="222"/>
      <c r="R248" s="222"/>
      <c r="S248" s="222"/>
      <c r="T248" s="222"/>
      <c r="U248" s="222"/>
      <c r="V248" s="222"/>
      <c r="W248" s="222"/>
      <c r="X248" s="222"/>
      <c r="Y248" s="213"/>
      <c r="Z248" s="213"/>
      <c r="AA248" s="213"/>
      <c r="AB248" s="213"/>
      <c r="AC248" s="213"/>
      <c r="AD248" s="213"/>
      <c r="AE248" s="213"/>
      <c r="AF248" s="213"/>
      <c r="AG248" s="213" t="s">
        <v>288</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x14ac:dyDescent="0.25">
      <c r="A249" s="227" t="s">
        <v>232</v>
      </c>
      <c r="B249" s="228" t="s">
        <v>161</v>
      </c>
      <c r="C249" s="244" t="s">
        <v>162</v>
      </c>
      <c r="D249" s="229"/>
      <c r="E249" s="230"/>
      <c r="F249" s="231"/>
      <c r="G249" s="231">
        <f>SUMIF(AG250:AG308,"&lt;&gt;NOR",G250:G308)</f>
        <v>70100.010000000009</v>
      </c>
      <c r="H249" s="231"/>
      <c r="I249" s="231">
        <f>SUM(I250:I308)</f>
        <v>33331.56</v>
      </c>
      <c r="J249" s="231"/>
      <c r="K249" s="231">
        <f>SUM(K250:K308)</f>
        <v>36768.47</v>
      </c>
      <c r="L249" s="231"/>
      <c r="M249" s="231">
        <f>SUM(M250:M308)</f>
        <v>84821.012100000007</v>
      </c>
      <c r="N249" s="231"/>
      <c r="O249" s="231">
        <f>SUM(O250:O308)</f>
        <v>0.8600000000000001</v>
      </c>
      <c r="P249" s="231"/>
      <c r="Q249" s="231">
        <f>SUM(Q250:Q308)</f>
        <v>0</v>
      </c>
      <c r="R249" s="231"/>
      <c r="S249" s="231"/>
      <c r="T249" s="232"/>
      <c r="U249" s="226"/>
      <c r="V249" s="226">
        <f>SUM(V250:V308)</f>
        <v>81.010000000000019</v>
      </c>
      <c r="W249" s="226"/>
      <c r="X249" s="226"/>
      <c r="AG249" t="s">
        <v>233</v>
      </c>
    </row>
    <row r="250" spans="1:60" ht="20.399999999999999" outlineLevel="1" x14ac:dyDescent="0.25">
      <c r="A250" s="233">
        <v>35</v>
      </c>
      <c r="B250" s="234" t="s">
        <v>1701</v>
      </c>
      <c r="C250" s="245" t="s">
        <v>1702</v>
      </c>
      <c r="D250" s="235" t="s">
        <v>438</v>
      </c>
      <c r="E250" s="236">
        <v>138.6</v>
      </c>
      <c r="F250" s="237">
        <v>21</v>
      </c>
      <c r="G250" s="238">
        <f>ROUND(E250*F250,2)</f>
        <v>2910.6</v>
      </c>
      <c r="H250" s="237">
        <v>0</v>
      </c>
      <c r="I250" s="238">
        <f>ROUND(E250*H250,2)</f>
        <v>0</v>
      </c>
      <c r="J250" s="237">
        <v>21</v>
      </c>
      <c r="K250" s="238">
        <f>ROUND(E250*J250,2)</f>
        <v>2910.6</v>
      </c>
      <c r="L250" s="238">
        <v>21</v>
      </c>
      <c r="M250" s="238">
        <f>G250*(1+L250/100)</f>
        <v>3521.8259999999996</v>
      </c>
      <c r="N250" s="238">
        <v>0</v>
      </c>
      <c r="O250" s="238">
        <f>ROUND(E250*N250,2)</f>
        <v>0</v>
      </c>
      <c r="P250" s="238">
        <v>0</v>
      </c>
      <c r="Q250" s="238">
        <f>ROUND(E250*P250,2)</f>
        <v>0</v>
      </c>
      <c r="R250" s="238" t="s">
        <v>528</v>
      </c>
      <c r="S250" s="238" t="s">
        <v>237</v>
      </c>
      <c r="T250" s="239" t="s">
        <v>282</v>
      </c>
      <c r="U250" s="222">
        <v>3.7999999999999999E-2</v>
      </c>
      <c r="V250" s="222">
        <f>ROUND(E250*U250,2)</f>
        <v>5.27</v>
      </c>
      <c r="W250" s="222"/>
      <c r="X250" s="222" t="s">
        <v>265</v>
      </c>
      <c r="Y250" s="213"/>
      <c r="Z250" s="213"/>
      <c r="AA250" s="213"/>
      <c r="AB250" s="213"/>
      <c r="AC250" s="213"/>
      <c r="AD250" s="213"/>
      <c r="AE250" s="213"/>
      <c r="AF250" s="213"/>
      <c r="AG250" s="213" t="s">
        <v>283</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5">
      <c r="A251" s="220"/>
      <c r="B251" s="221"/>
      <c r="C251" s="265" t="s">
        <v>1529</v>
      </c>
      <c r="D251" s="257"/>
      <c r="E251" s="257"/>
      <c r="F251" s="257"/>
      <c r="G251" s="257"/>
      <c r="H251" s="222"/>
      <c r="I251" s="222"/>
      <c r="J251" s="222"/>
      <c r="K251" s="222"/>
      <c r="L251" s="222"/>
      <c r="M251" s="222"/>
      <c r="N251" s="222"/>
      <c r="O251" s="222"/>
      <c r="P251" s="222"/>
      <c r="Q251" s="222"/>
      <c r="R251" s="222"/>
      <c r="S251" s="222"/>
      <c r="T251" s="222"/>
      <c r="U251" s="222"/>
      <c r="V251" s="222"/>
      <c r="W251" s="222"/>
      <c r="X251" s="222"/>
      <c r="Y251" s="213"/>
      <c r="Z251" s="213"/>
      <c r="AA251" s="213"/>
      <c r="AB251" s="213"/>
      <c r="AC251" s="213"/>
      <c r="AD251" s="213"/>
      <c r="AE251" s="213"/>
      <c r="AF251" s="213"/>
      <c r="AG251" s="213" t="s">
        <v>285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x14ac:dyDescent="0.25">
      <c r="A252" s="220"/>
      <c r="B252" s="221"/>
      <c r="C252" s="247" t="s">
        <v>1651</v>
      </c>
      <c r="D252" s="242"/>
      <c r="E252" s="242"/>
      <c r="F252" s="242"/>
      <c r="G252" s="242"/>
      <c r="H252" s="222"/>
      <c r="I252" s="222"/>
      <c r="J252" s="222"/>
      <c r="K252" s="222"/>
      <c r="L252" s="222"/>
      <c r="M252" s="222"/>
      <c r="N252" s="222"/>
      <c r="O252" s="222"/>
      <c r="P252" s="222"/>
      <c r="Q252" s="222"/>
      <c r="R252" s="222"/>
      <c r="S252" s="222"/>
      <c r="T252" s="222"/>
      <c r="U252" s="222"/>
      <c r="V252" s="222"/>
      <c r="W252" s="222"/>
      <c r="X252" s="222"/>
      <c r="Y252" s="213"/>
      <c r="Z252" s="213"/>
      <c r="AA252" s="213"/>
      <c r="AB252" s="213"/>
      <c r="AC252" s="213"/>
      <c r="AD252" s="213"/>
      <c r="AE252" s="213"/>
      <c r="AF252" s="213"/>
      <c r="AG252" s="213" t="s">
        <v>241</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x14ac:dyDescent="0.25">
      <c r="A253" s="220"/>
      <c r="B253" s="221"/>
      <c r="C253" s="266" t="s">
        <v>1703</v>
      </c>
      <c r="D253" s="251"/>
      <c r="E253" s="252">
        <v>138.6</v>
      </c>
      <c r="F253" s="222"/>
      <c r="G253" s="222"/>
      <c r="H253" s="222"/>
      <c r="I253" s="222"/>
      <c r="J253" s="222"/>
      <c r="K253" s="222"/>
      <c r="L253" s="222"/>
      <c r="M253" s="222"/>
      <c r="N253" s="222"/>
      <c r="O253" s="222"/>
      <c r="P253" s="222"/>
      <c r="Q253" s="222"/>
      <c r="R253" s="222"/>
      <c r="S253" s="222"/>
      <c r="T253" s="222"/>
      <c r="U253" s="222"/>
      <c r="V253" s="222"/>
      <c r="W253" s="222"/>
      <c r="X253" s="222"/>
      <c r="Y253" s="213"/>
      <c r="Z253" s="213"/>
      <c r="AA253" s="213"/>
      <c r="AB253" s="213"/>
      <c r="AC253" s="213"/>
      <c r="AD253" s="213"/>
      <c r="AE253" s="213"/>
      <c r="AF253" s="213"/>
      <c r="AG253" s="213" t="s">
        <v>288</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0.399999999999999" outlineLevel="1" x14ac:dyDescent="0.25">
      <c r="A254" s="233">
        <v>36</v>
      </c>
      <c r="B254" s="234" t="s">
        <v>1704</v>
      </c>
      <c r="C254" s="245" t="s">
        <v>1705</v>
      </c>
      <c r="D254" s="235" t="s">
        <v>438</v>
      </c>
      <c r="E254" s="236">
        <v>31.6</v>
      </c>
      <c r="F254" s="237">
        <v>18.600000000000001</v>
      </c>
      <c r="G254" s="238">
        <f>ROUND(E254*F254,2)</f>
        <v>587.76</v>
      </c>
      <c r="H254" s="237">
        <v>0</v>
      </c>
      <c r="I254" s="238">
        <f>ROUND(E254*H254,2)</f>
        <v>0</v>
      </c>
      <c r="J254" s="237">
        <v>18.600000000000001</v>
      </c>
      <c r="K254" s="238">
        <f>ROUND(E254*J254,2)</f>
        <v>587.76</v>
      </c>
      <c r="L254" s="238">
        <v>21</v>
      </c>
      <c r="M254" s="238">
        <f>G254*(1+L254/100)</f>
        <v>711.18959999999993</v>
      </c>
      <c r="N254" s="238">
        <v>0</v>
      </c>
      <c r="O254" s="238">
        <f>ROUND(E254*N254,2)</f>
        <v>0</v>
      </c>
      <c r="P254" s="238">
        <v>0</v>
      </c>
      <c r="Q254" s="238">
        <f>ROUND(E254*P254,2)</f>
        <v>0</v>
      </c>
      <c r="R254" s="238" t="s">
        <v>528</v>
      </c>
      <c r="S254" s="238" t="s">
        <v>237</v>
      </c>
      <c r="T254" s="239" t="s">
        <v>282</v>
      </c>
      <c r="U254" s="222">
        <v>3.4000000000000002E-2</v>
      </c>
      <c r="V254" s="222">
        <f>ROUND(E254*U254,2)</f>
        <v>1.07</v>
      </c>
      <c r="W254" s="222"/>
      <c r="X254" s="222" t="s">
        <v>265</v>
      </c>
      <c r="Y254" s="213"/>
      <c r="Z254" s="213"/>
      <c r="AA254" s="213"/>
      <c r="AB254" s="213"/>
      <c r="AC254" s="213"/>
      <c r="AD254" s="213"/>
      <c r="AE254" s="213"/>
      <c r="AF254" s="213"/>
      <c r="AG254" s="213" t="s">
        <v>283</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x14ac:dyDescent="0.25">
      <c r="A255" s="220"/>
      <c r="B255" s="221"/>
      <c r="C255" s="265" t="s">
        <v>1529</v>
      </c>
      <c r="D255" s="257"/>
      <c r="E255" s="257"/>
      <c r="F255" s="257"/>
      <c r="G255" s="257"/>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285</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x14ac:dyDescent="0.25">
      <c r="A256" s="220"/>
      <c r="B256" s="221"/>
      <c r="C256" s="247" t="s">
        <v>1651</v>
      </c>
      <c r="D256" s="242"/>
      <c r="E256" s="242"/>
      <c r="F256" s="242"/>
      <c r="G256" s="242"/>
      <c r="H256" s="222"/>
      <c r="I256" s="222"/>
      <c r="J256" s="222"/>
      <c r="K256" s="222"/>
      <c r="L256" s="222"/>
      <c r="M256" s="222"/>
      <c r="N256" s="222"/>
      <c r="O256" s="222"/>
      <c r="P256" s="222"/>
      <c r="Q256" s="222"/>
      <c r="R256" s="222"/>
      <c r="S256" s="222"/>
      <c r="T256" s="222"/>
      <c r="U256" s="222"/>
      <c r="V256" s="222"/>
      <c r="W256" s="222"/>
      <c r="X256" s="222"/>
      <c r="Y256" s="213"/>
      <c r="Z256" s="213"/>
      <c r="AA256" s="213"/>
      <c r="AB256" s="213"/>
      <c r="AC256" s="213"/>
      <c r="AD256" s="213"/>
      <c r="AE256" s="213"/>
      <c r="AF256" s="213"/>
      <c r="AG256" s="213" t="s">
        <v>241</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x14ac:dyDescent="0.25">
      <c r="A257" s="220"/>
      <c r="B257" s="221"/>
      <c r="C257" s="266" t="s">
        <v>1706</v>
      </c>
      <c r="D257" s="251"/>
      <c r="E257" s="252">
        <v>31.6</v>
      </c>
      <c r="F257" s="222"/>
      <c r="G257" s="222"/>
      <c r="H257" s="222"/>
      <c r="I257" s="222"/>
      <c r="J257" s="222"/>
      <c r="K257" s="222"/>
      <c r="L257" s="222"/>
      <c r="M257" s="222"/>
      <c r="N257" s="222"/>
      <c r="O257" s="222"/>
      <c r="P257" s="222"/>
      <c r="Q257" s="222"/>
      <c r="R257" s="222"/>
      <c r="S257" s="222"/>
      <c r="T257" s="222"/>
      <c r="U257" s="222"/>
      <c r="V257" s="222"/>
      <c r="W257" s="222"/>
      <c r="X257" s="222"/>
      <c r="Y257" s="213"/>
      <c r="Z257" s="213"/>
      <c r="AA257" s="213"/>
      <c r="AB257" s="213"/>
      <c r="AC257" s="213"/>
      <c r="AD257" s="213"/>
      <c r="AE257" s="213"/>
      <c r="AF257" s="213"/>
      <c r="AG257" s="213" t="s">
        <v>288</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5">
      <c r="A258" s="233">
        <v>37</v>
      </c>
      <c r="B258" s="234" t="s">
        <v>1707</v>
      </c>
      <c r="C258" s="245" t="s">
        <v>1708</v>
      </c>
      <c r="D258" s="235" t="s">
        <v>375</v>
      </c>
      <c r="E258" s="236">
        <v>10</v>
      </c>
      <c r="F258" s="237">
        <v>95</v>
      </c>
      <c r="G258" s="238">
        <f>ROUND(E258*F258,2)</f>
        <v>950</v>
      </c>
      <c r="H258" s="237">
        <v>0</v>
      </c>
      <c r="I258" s="238">
        <f>ROUND(E258*H258,2)</f>
        <v>0</v>
      </c>
      <c r="J258" s="237">
        <v>95</v>
      </c>
      <c r="K258" s="238">
        <f>ROUND(E258*J258,2)</f>
        <v>950</v>
      </c>
      <c r="L258" s="238">
        <v>21</v>
      </c>
      <c r="M258" s="238">
        <f>G258*(1+L258/100)</f>
        <v>1149.5</v>
      </c>
      <c r="N258" s="238">
        <v>0</v>
      </c>
      <c r="O258" s="238">
        <f>ROUND(E258*N258,2)</f>
        <v>0</v>
      </c>
      <c r="P258" s="238">
        <v>0</v>
      </c>
      <c r="Q258" s="238">
        <f>ROUND(E258*P258,2)</f>
        <v>0</v>
      </c>
      <c r="R258" s="238" t="s">
        <v>528</v>
      </c>
      <c r="S258" s="238" t="s">
        <v>237</v>
      </c>
      <c r="T258" s="239" t="s">
        <v>282</v>
      </c>
      <c r="U258" s="222">
        <v>0.19728000000000001</v>
      </c>
      <c r="V258" s="222">
        <f>ROUND(E258*U258,2)</f>
        <v>1.97</v>
      </c>
      <c r="W258" s="222"/>
      <c r="X258" s="222" t="s">
        <v>265</v>
      </c>
      <c r="Y258" s="213"/>
      <c r="Z258" s="213"/>
      <c r="AA258" s="213"/>
      <c r="AB258" s="213"/>
      <c r="AC258" s="213"/>
      <c r="AD258" s="213"/>
      <c r="AE258" s="213"/>
      <c r="AF258" s="213"/>
      <c r="AG258" s="213" t="s">
        <v>283</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5">
      <c r="A259" s="220"/>
      <c r="B259" s="221"/>
      <c r="C259" s="265" t="s">
        <v>1529</v>
      </c>
      <c r="D259" s="257"/>
      <c r="E259" s="257"/>
      <c r="F259" s="257"/>
      <c r="G259" s="257"/>
      <c r="H259" s="222"/>
      <c r="I259" s="222"/>
      <c r="J259" s="222"/>
      <c r="K259" s="222"/>
      <c r="L259" s="222"/>
      <c r="M259" s="222"/>
      <c r="N259" s="222"/>
      <c r="O259" s="222"/>
      <c r="P259" s="222"/>
      <c r="Q259" s="222"/>
      <c r="R259" s="222"/>
      <c r="S259" s="222"/>
      <c r="T259" s="222"/>
      <c r="U259" s="222"/>
      <c r="V259" s="222"/>
      <c r="W259" s="222"/>
      <c r="X259" s="222"/>
      <c r="Y259" s="213"/>
      <c r="Z259" s="213"/>
      <c r="AA259" s="213"/>
      <c r="AB259" s="213"/>
      <c r="AC259" s="213"/>
      <c r="AD259" s="213"/>
      <c r="AE259" s="213"/>
      <c r="AF259" s="213"/>
      <c r="AG259" s="213" t="s">
        <v>285</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x14ac:dyDescent="0.25">
      <c r="A260" s="220"/>
      <c r="B260" s="221"/>
      <c r="C260" s="247" t="s">
        <v>1651</v>
      </c>
      <c r="D260" s="242"/>
      <c r="E260" s="242"/>
      <c r="F260" s="242"/>
      <c r="G260" s="242"/>
      <c r="H260" s="222"/>
      <c r="I260" s="222"/>
      <c r="J260" s="222"/>
      <c r="K260" s="222"/>
      <c r="L260" s="222"/>
      <c r="M260" s="222"/>
      <c r="N260" s="222"/>
      <c r="O260" s="222"/>
      <c r="P260" s="222"/>
      <c r="Q260" s="222"/>
      <c r="R260" s="222"/>
      <c r="S260" s="222"/>
      <c r="T260" s="222"/>
      <c r="U260" s="222"/>
      <c r="V260" s="222"/>
      <c r="W260" s="222"/>
      <c r="X260" s="222"/>
      <c r="Y260" s="213"/>
      <c r="Z260" s="213"/>
      <c r="AA260" s="213"/>
      <c r="AB260" s="213"/>
      <c r="AC260" s="213"/>
      <c r="AD260" s="213"/>
      <c r="AE260" s="213"/>
      <c r="AF260" s="213"/>
      <c r="AG260" s="213" t="s">
        <v>241</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5">
      <c r="A261" s="233">
        <v>38</v>
      </c>
      <c r="B261" s="234" t="s">
        <v>1709</v>
      </c>
      <c r="C261" s="245" t="s">
        <v>1710</v>
      </c>
      <c r="D261" s="235" t="s">
        <v>375</v>
      </c>
      <c r="E261" s="236">
        <v>5</v>
      </c>
      <c r="F261" s="237">
        <v>79.400000000000006</v>
      </c>
      <c r="G261" s="238">
        <f>ROUND(E261*F261,2)</f>
        <v>397</v>
      </c>
      <c r="H261" s="237">
        <v>0</v>
      </c>
      <c r="I261" s="238">
        <f>ROUND(E261*H261,2)</f>
        <v>0</v>
      </c>
      <c r="J261" s="237">
        <v>79.400000000000006</v>
      </c>
      <c r="K261" s="238">
        <f>ROUND(E261*J261,2)</f>
        <v>397</v>
      </c>
      <c r="L261" s="238">
        <v>21</v>
      </c>
      <c r="M261" s="238">
        <f>G261*(1+L261/100)</f>
        <v>480.37</v>
      </c>
      <c r="N261" s="238">
        <v>0</v>
      </c>
      <c r="O261" s="238">
        <f>ROUND(E261*N261,2)</f>
        <v>0</v>
      </c>
      <c r="P261" s="238">
        <v>0</v>
      </c>
      <c r="Q261" s="238">
        <f>ROUND(E261*P261,2)</f>
        <v>0</v>
      </c>
      <c r="R261" s="238" t="s">
        <v>528</v>
      </c>
      <c r="S261" s="238" t="s">
        <v>237</v>
      </c>
      <c r="T261" s="239" t="s">
        <v>282</v>
      </c>
      <c r="U261" s="222">
        <v>0.16632</v>
      </c>
      <c r="V261" s="222">
        <f>ROUND(E261*U261,2)</f>
        <v>0.83</v>
      </c>
      <c r="W261" s="222"/>
      <c r="X261" s="222" t="s">
        <v>265</v>
      </c>
      <c r="Y261" s="213"/>
      <c r="Z261" s="213"/>
      <c r="AA261" s="213"/>
      <c r="AB261" s="213"/>
      <c r="AC261" s="213"/>
      <c r="AD261" s="213"/>
      <c r="AE261" s="213"/>
      <c r="AF261" s="213"/>
      <c r="AG261" s="213" t="s">
        <v>283</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5">
      <c r="A262" s="220"/>
      <c r="B262" s="221"/>
      <c r="C262" s="265" t="s">
        <v>1529</v>
      </c>
      <c r="D262" s="257"/>
      <c r="E262" s="257"/>
      <c r="F262" s="257"/>
      <c r="G262" s="257"/>
      <c r="H262" s="222"/>
      <c r="I262" s="222"/>
      <c r="J262" s="222"/>
      <c r="K262" s="222"/>
      <c r="L262" s="222"/>
      <c r="M262" s="222"/>
      <c r="N262" s="222"/>
      <c r="O262" s="222"/>
      <c r="P262" s="222"/>
      <c r="Q262" s="222"/>
      <c r="R262" s="222"/>
      <c r="S262" s="222"/>
      <c r="T262" s="222"/>
      <c r="U262" s="222"/>
      <c r="V262" s="222"/>
      <c r="W262" s="222"/>
      <c r="X262" s="222"/>
      <c r="Y262" s="213"/>
      <c r="Z262" s="213"/>
      <c r="AA262" s="213"/>
      <c r="AB262" s="213"/>
      <c r="AC262" s="213"/>
      <c r="AD262" s="213"/>
      <c r="AE262" s="213"/>
      <c r="AF262" s="213"/>
      <c r="AG262" s="213" t="s">
        <v>285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x14ac:dyDescent="0.25">
      <c r="A263" s="220"/>
      <c r="B263" s="221"/>
      <c r="C263" s="247" t="s">
        <v>1651</v>
      </c>
      <c r="D263" s="242"/>
      <c r="E263" s="242"/>
      <c r="F263" s="242"/>
      <c r="G263" s="242"/>
      <c r="H263" s="222"/>
      <c r="I263" s="222"/>
      <c r="J263" s="222"/>
      <c r="K263" s="222"/>
      <c r="L263" s="222"/>
      <c r="M263" s="222"/>
      <c r="N263" s="222"/>
      <c r="O263" s="222"/>
      <c r="P263" s="222"/>
      <c r="Q263" s="222"/>
      <c r="R263" s="222"/>
      <c r="S263" s="222"/>
      <c r="T263" s="222"/>
      <c r="U263" s="222"/>
      <c r="V263" s="222"/>
      <c r="W263" s="222"/>
      <c r="X263" s="222"/>
      <c r="Y263" s="213"/>
      <c r="Z263" s="213"/>
      <c r="AA263" s="213"/>
      <c r="AB263" s="213"/>
      <c r="AC263" s="213"/>
      <c r="AD263" s="213"/>
      <c r="AE263" s="213"/>
      <c r="AF263" s="213"/>
      <c r="AG263" s="213" t="s">
        <v>241</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0.399999999999999" outlineLevel="1" x14ac:dyDescent="0.25">
      <c r="A264" s="233">
        <v>39</v>
      </c>
      <c r="B264" s="234" t="s">
        <v>1711</v>
      </c>
      <c r="C264" s="245" t="s">
        <v>1712</v>
      </c>
      <c r="D264" s="235" t="s">
        <v>375</v>
      </c>
      <c r="E264" s="236">
        <v>1</v>
      </c>
      <c r="F264" s="237">
        <v>628</v>
      </c>
      <c r="G264" s="238">
        <f>ROUND(E264*F264,2)</f>
        <v>628</v>
      </c>
      <c r="H264" s="237">
        <v>63.17</v>
      </c>
      <c r="I264" s="238">
        <f>ROUND(E264*H264,2)</f>
        <v>63.17</v>
      </c>
      <c r="J264" s="237">
        <v>564.83000000000004</v>
      </c>
      <c r="K264" s="238">
        <f>ROUND(E264*J264,2)</f>
        <v>564.83000000000004</v>
      </c>
      <c r="L264" s="238">
        <v>21</v>
      </c>
      <c r="M264" s="238">
        <f>G264*(1+L264/100)</f>
        <v>759.88</v>
      </c>
      <c r="N264" s="238">
        <v>2.1000000000000001E-4</v>
      </c>
      <c r="O264" s="238">
        <f>ROUND(E264*N264,2)</f>
        <v>0</v>
      </c>
      <c r="P264" s="238">
        <v>0</v>
      </c>
      <c r="Q264" s="238">
        <f>ROUND(E264*P264,2)</f>
        <v>0</v>
      </c>
      <c r="R264" s="238" t="s">
        <v>528</v>
      </c>
      <c r="S264" s="238" t="s">
        <v>237</v>
      </c>
      <c r="T264" s="239" t="s">
        <v>282</v>
      </c>
      <c r="U264" s="222">
        <v>1.278</v>
      </c>
      <c r="V264" s="222">
        <f>ROUND(E264*U264,2)</f>
        <v>1.28</v>
      </c>
      <c r="W264" s="222"/>
      <c r="X264" s="222" t="s">
        <v>265</v>
      </c>
      <c r="Y264" s="213"/>
      <c r="Z264" s="213"/>
      <c r="AA264" s="213"/>
      <c r="AB264" s="213"/>
      <c r="AC264" s="213"/>
      <c r="AD264" s="213"/>
      <c r="AE264" s="213"/>
      <c r="AF264" s="213"/>
      <c r="AG264" s="213" t="s">
        <v>283</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5">
      <c r="A265" s="220"/>
      <c r="B265" s="221"/>
      <c r="C265" s="246" t="s">
        <v>1651</v>
      </c>
      <c r="D265" s="240"/>
      <c r="E265" s="240"/>
      <c r="F265" s="240"/>
      <c r="G265" s="240"/>
      <c r="H265" s="222"/>
      <c r="I265" s="222"/>
      <c r="J265" s="222"/>
      <c r="K265" s="222"/>
      <c r="L265" s="222"/>
      <c r="M265" s="222"/>
      <c r="N265" s="222"/>
      <c r="O265" s="222"/>
      <c r="P265" s="222"/>
      <c r="Q265" s="222"/>
      <c r="R265" s="222"/>
      <c r="S265" s="222"/>
      <c r="T265" s="222"/>
      <c r="U265" s="222"/>
      <c r="V265" s="222"/>
      <c r="W265" s="222"/>
      <c r="X265" s="222"/>
      <c r="Y265" s="213"/>
      <c r="Z265" s="213"/>
      <c r="AA265" s="213"/>
      <c r="AB265" s="213"/>
      <c r="AC265" s="213"/>
      <c r="AD265" s="213"/>
      <c r="AE265" s="213"/>
      <c r="AF265" s="213"/>
      <c r="AG265" s="213" t="s">
        <v>241</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20.399999999999999" outlineLevel="1" x14ac:dyDescent="0.25">
      <c r="A266" s="233">
        <v>40</v>
      </c>
      <c r="B266" s="234" t="s">
        <v>1713</v>
      </c>
      <c r="C266" s="245" t="s">
        <v>1714</v>
      </c>
      <c r="D266" s="235" t="s">
        <v>375</v>
      </c>
      <c r="E266" s="236">
        <v>1</v>
      </c>
      <c r="F266" s="237">
        <v>1554</v>
      </c>
      <c r="G266" s="238">
        <f>ROUND(E266*F266,2)</f>
        <v>1554</v>
      </c>
      <c r="H266" s="237">
        <v>0</v>
      </c>
      <c r="I266" s="238">
        <f>ROUND(E266*H266,2)</f>
        <v>0</v>
      </c>
      <c r="J266" s="237">
        <v>1554</v>
      </c>
      <c r="K266" s="238">
        <f>ROUND(E266*J266,2)</f>
        <v>1554</v>
      </c>
      <c r="L266" s="238">
        <v>21</v>
      </c>
      <c r="M266" s="238">
        <f>G266*(1+L266/100)</f>
        <v>1880.34</v>
      </c>
      <c r="N266" s="238">
        <v>0</v>
      </c>
      <c r="O266" s="238">
        <f>ROUND(E266*N266,2)</f>
        <v>0</v>
      </c>
      <c r="P266" s="238">
        <v>0</v>
      </c>
      <c r="Q266" s="238">
        <f>ROUND(E266*P266,2)</f>
        <v>0</v>
      </c>
      <c r="R266" s="238" t="s">
        <v>528</v>
      </c>
      <c r="S266" s="238" t="s">
        <v>237</v>
      </c>
      <c r="T266" s="239" t="s">
        <v>282</v>
      </c>
      <c r="U266" s="222">
        <v>3.51</v>
      </c>
      <c r="V266" s="222">
        <f>ROUND(E266*U266,2)</f>
        <v>3.51</v>
      </c>
      <c r="W266" s="222"/>
      <c r="X266" s="222" t="s">
        <v>265</v>
      </c>
      <c r="Y266" s="213"/>
      <c r="Z266" s="213"/>
      <c r="AA266" s="213"/>
      <c r="AB266" s="213"/>
      <c r="AC266" s="213"/>
      <c r="AD266" s="213"/>
      <c r="AE266" s="213"/>
      <c r="AF266" s="213"/>
      <c r="AG266" s="213" t="s">
        <v>283</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x14ac:dyDescent="0.25">
      <c r="A267" s="220"/>
      <c r="B267" s="221"/>
      <c r="C267" s="246" t="s">
        <v>1651</v>
      </c>
      <c r="D267" s="240"/>
      <c r="E267" s="240"/>
      <c r="F267" s="240"/>
      <c r="G267" s="240"/>
      <c r="H267" s="222"/>
      <c r="I267" s="222"/>
      <c r="J267" s="222"/>
      <c r="K267" s="222"/>
      <c r="L267" s="222"/>
      <c r="M267" s="222"/>
      <c r="N267" s="222"/>
      <c r="O267" s="222"/>
      <c r="P267" s="222"/>
      <c r="Q267" s="222"/>
      <c r="R267" s="222"/>
      <c r="S267" s="222"/>
      <c r="T267" s="222"/>
      <c r="U267" s="222"/>
      <c r="V267" s="222"/>
      <c r="W267" s="222"/>
      <c r="X267" s="222"/>
      <c r="Y267" s="213"/>
      <c r="Z267" s="213"/>
      <c r="AA267" s="213"/>
      <c r="AB267" s="213"/>
      <c r="AC267" s="213"/>
      <c r="AD267" s="213"/>
      <c r="AE267" s="213"/>
      <c r="AF267" s="213"/>
      <c r="AG267" s="213" t="s">
        <v>241</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x14ac:dyDescent="0.25">
      <c r="A268" s="220"/>
      <c r="B268" s="221"/>
      <c r="C268" s="266" t="s">
        <v>1715</v>
      </c>
      <c r="D268" s="251"/>
      <c r="E268" s="252">
        <v>1</v>
      </c>
      <c r="F268" s="222"/>
      <c r="G268" s="222"/>
      <c r="H268" s="222"/>
      <c r="I268" s="222"/>
      <c r="J268" s="222"/>
      <c r="K268" s="222"/>
      <c r="L268" s="222"/>
      <c r="M268" s="222"/>
      <c r="N268" s="222"/>
      <c r="O268" s="222"/>
      <c r="P268" s="222"/>
      <c r="Q268" s="222"/>
      <c r="R268" s="222"/>
      <c r="S268" s="222"/>
      <c r="T268" s="222"/>
      <c r="U268" s="222"/>
      <c r="V268" s="222"/>
      <c r="W268" s="222"/>
      <c r="X268" s="222"/>
      <c r="Y268" s="213"/>
      <c r="Z268" s="213"/>
      <c r="AA268" s="213"/>
      <c r="AB268" s="213"/>
      <c r="AC268" s="213"/>
      <c r="AD268" s="213"/>
      <c r="AE268" s="213"/>
      <c r="AF268" s="213"/>
      <c r="AG268" s="213" t="s">
        <v>288</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5">
      <c r="A269" s="233">
        <v>41</v>
      </c>
      <c r="B269" s="234" t="s">
        <v>1716</v>
      </c>
      <c r="C269" s="245" t="s">
        <v>1717</v>
      </c>
      <c r="D269" s="235" t="s">
        <v>438</v>
      </c>
      <c r="E269" s="236">
        <v>170.2</v>
      </c>
      <c r="F269" s="237">
        <v>20.9</v>
      </c>
      <c r="G269" s="238">
        <f>ROUND(E269*F269,2)</f>
        <v>3557.18</v>
      </c>
      <c r="H269" s="237">
        <v>0.5</v>
      </c>
      <c r="I269" s="238">
        <f>ROUND(E269*H269,2)</f>
        <v>85.1</v>
      </c>
      <c r="J269" s="237">
        <v>20.399999999999999</v>
      </c>
      <c r="K269" s="238">
        <f>ROUND(E269*J269,2)</f>
        <v>3472.08</v>
      </c>
      <c r="L269" s="238">
        <v>21</v>
      </c>
      <c r="M269" s="238">
        <f>G269*(1+L269/100)</f>
        <v>4304.1877999999997</v>
      </c>
      <c r="N269" s="238">
        <v>0</v>
      </c>
      <c r="O269" s="238">
        <f>ROUND(E269*N269,2)</f>
        <v>0</v>
      </c>
      <c r="P269" s="238">
        <v>0</v>
      </c>
      <c r="Q269" s="238">
        <f>ROUND(E269*P269,2)</f>
        <v>0</v>
      </c>
      <c r="R269" s="238" t="s">
        <v>528</v>
      </c>
      <c r="S269" s="238" t="s">
        <v>237</v>
      </c>
      <c r="T269" s="239" t="s">
        <v>282</v>
      </c>
      <c r="U269" s="222">
        <v>4.3999999999999997E-2</v>
      </c>
      <c r="V269" s="222">
        <f>ROUND(E269*U269,2)</f>
        <v>7.49</v>
      </c>
      <c r="W269" s="222"/>
      <c r="X269" s="222" t="s">
        <v>265</v>
      </c>
      <c r="Y269" s="213"/>
      <c r="Z269" s="213"/>
      <c r="AA269" s="213"/>
      <c r="AB269" s="213"/>
      <c r="AC269" s="213"/>
      <c r="AD269" s="213"/>
      <c r="AE269" s="213"/>
      <c r="AF269" s="213"/>
      <c r="AG269" s="213" t="s">
        <v>283</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x14ac:dyDescent="0.25">
      <c r="A270" s="220"/>
      <c r="B270" s="221"/>
      <c r="C270" s="265" t="s">
        <v>1718</v>
      </c>
      <c r="D270" s="257"/>
      <c r="E270" s="257"/>
      <c r="F270" s="257"/>
      <c r="G270" s="257"/>
      <c r="H270" s="222"/>
      <c r="I270" s="222"/>
      <c r="J270" s="222"/>
      <c r="K270" s="222"/>
      <c r="L270" s="222"/>
      <c r="M270" s="222"/>
      <c r="N270" s="222"/>
      <c r="O270" s="222"/>
      <c r="P270" s="222"/>
      <c r="Q270" s="222"/>
      <c r="R270" s="222"/>
      <c r="S270" s="222"/>
      <c r="T270" s="222"/>
      <c r="U270" s="222"/>
      <c r="V270" s="222"/>
      <c r="W270" s="222"/>
      <c r="X270" s="222"/>
      <c r="Y270" s="213"/>
      <c r="Z270" s="213"/>
      <c r="AA270" s="213"/>
      <c r="AB270" s="213"/>
      <c r="AC270" s="213"/>
      <c r="AD270" s="213"/>
      <c r="AE270" s="213"/>
      <c r="AF270" s="213"/>
      <c r="AG270" s="213" t="s">
        <v>285</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41" t="str">
        <f>C270</f>
        <v>přísun, montáže, demontáže a odsunu zkoušecího čerpadla, napuštění tlakovou vodou a dodání vody pro tlakovou zkoušku,</v>
      </c>
      <c r="BB270" s="213"/>
      <c r="BC270" s="213"/>
      <c r="BD270" s="213"/>
      <c r="BE270" s="213"/>
      <c r="BF270" s="213"/>
      <c r="BG270" s="213"/>
      <c r="BH270" s="213"/>
    </row>
    <row r="271" spans="1:60" outlineLevel="1" x14ac:dyDescent="0.25">
      <c r="A271" s="220"/>
      <c r="B271" s="221"/>
      <c r="C271" s="247" t="s">
        <v>1651</v>
      </c>
      <c r="D271" s="242"/>
      <c r="E271" s="242"/>
      <c r="F271" s="242"/>
      <c r="G271" s="242"/>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241</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x14ac:dyDescent="0.25">
      <c r="A272" s="233">
        <v>42</v>
      </c>
      <c r="B272" s="234" t="s">
        <v>1719</v>
      </c>
      <c r="C272" s="245" t="s">
        <v>1720</v>
      </c>
      <c r="D272" s="235" t="s">
        <v>438</v>
      </c>
      <c r="E272" s="236">
        <v>170.2</v>
      </c>
      <c r="F272" s="237">
        <v>70.7</v>
      </c>
      <c r="G272" s="238">
        <f>ROUND(E272*F272,2)</f>
        <v>12033.14</v>
      </c>
      <c r="H272" s="237">
        <v>0.4</v>
      </c>
      <c r="I272" s="238">
        <f>ROUND(E272*H272,2)</f>
        <v>68.08</v>
      </c>
      <c r="J272" s="237">
        <v>70.3</v>
      </c>
      <c r="K272" s="238">
        <f>ROUND(E272*J272,2)</f>
        <v>11965.06</v>
      </c>
      <c r="L272" s="238">
        <v>21</v>
      </c>
      <c r="M272" s="238">
        <f>G272*(1+L272/100)</f>
        <v>14560.099399999999</v>
      </c>
      <c r="N272" s="238">
        <v>0</v>
      </c>
      <c r="O272" s="238">
        <f>ROUND(E272*N272,2)</f>
        <v>0</v>
      </c>
      <c r="P272" s="238">
        <v>0</v>
      </c>
      <c r="Q272" s="238">
        <f>ROUND(E272*P272,2)</f>
        <v>0</v>
      </c>
      <c r="R272" s="238" t="s">
        <v>528</v>
      </c>
      <c r="S272" s="238" t="s">
        <v>237</v>
      </c>
      <c r="T272" s="239" t="s">
        <v>282</v>
      </c>
      <c r="U272" s="222">
        <v>0.15</v>
      </c>
      <c r="V272" s="222">
        <f>ROUND(E272*U272,2)</f>
        <v>25.53</v>
      </c>
      <c r="W272" s="222"/>
      <c r="X272" s="222" t="s">
        <v>265</v>
      </c>
      <c r="Y272" s="213"/>
      <c r="Z272" s="213"/>
      <c r="AA272" s="213"/>
      <c r="AB272" s="213"/>
      <c r="AC272" s="213"/>
      <c r="AD272" s="213"/>
      <c r="AE272" s="213"/>
      <c r="AF272" s="213"/>
      <c r="AG272" s="213" t="s">
        <v>283</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5">
      <c r="A273" s="220"/>
      <c r="B273" s="221"/>
      <c r="C273" s="265" t="s">
        <v>1721</v>
      </c>
      <c r="D273" s="257"/>
      <c r="E273" s="257"/>
      <c r="F273" s="257"/>
      <c r="G273" s="257"/>
      <c r="H273" s="222"/>
      <c r="I273" s="222"/>
      <c r="J273" s="222"/>
      <c r="K273" s="222"/>
      <c r="L273" s="222"/>
      <c r="M273" s="222"/>
      <c r="N273" s="222"/>
      <c r="O273" s="222"/>
      <c r="P273" s="222"/>
      <c r="Q273" s="222"/>
      <c r="R273" s="222"/>
      <c r="S273" s="222"/>
      <c r="T273" s="222"/>
      <c r="U273" s="222"/>
      <c r="V273" s="222"/>
      <c r="W273" s="222"/>
      <c r="X273" s="222"/>
      <c r="Y273" s="213"/>
      <c r="Z273" s="213"/>
      <c r="AA273" s="213"/>
      <c r="AB273" s="213"/>
      <c r="AC273" s="213"/>
      <c r="AD273" s="213"/>
      <c r="AE273" s="213"/>
      <c r="AF273" s="213"/>
      <c r="AG273" s="213" t="s">
        <v>285</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41" t="str">
        <f>C273</f>
        <v>napuštění a vypuštění vody, dodání vody a desinfekčního prostředku, náklady na bakteriologický rozbor vody,</v>
      </c>
      <c r="BB273" s="213"/>
      <c r="BC273" s="213"/>
      <c r="BD273" s="213"/>
      <c r="BE273" s="213"/>
      <c r="BF273" s="213"/>
      <c r="BG273" s="213"/>
      <c r="BH273" s="213"/>
    </row>
    <row r="274" spans="1:60" outlineLevel="1" x14ac:dyDescent="0.25">
      <c r="A274" s="220"/>
      <c r="B274" s="221"/>
      <c r="C274" s="247" t="s">
        <v>1651</v>
      </c>
      <c r="D274" s="242"/>
      <c r="E274" s="242"/>
      <c r="F274" s="242"/>
      <c r="G274" s="242"/>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241</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x14ac:dyDescent="0.25">
      <c r="A275" s="233">
        <v>43</v>
      </c>
      <c r="B275" s="234" t="s">
        <v>1722</v>
      </c>
      <c r="C275" s="245" t="s">
        <v>1723</v>
      </c>
      <c r="D275" s="235" t="s">
        <v>1382</v>
      </c>
      <c r="E275" s="236">
        <v>2</v>
      </c>
      <c r="F275" s="237">
        <v>7805</v>
      </c>
      <c r="G275" s="238">
        <f>ROUND(E275*F275,2)</f>
        <v>15610</v>
      </c>
      <c r="H275" s="237">
        <v>3202.7</v>
      </c>
      <c r="I275" s="238">
        <f>ROUND(E275*H275,2)</f>
        <v>6405.4</v>
      </c>
      <c r="J275" s="237">
        <v>4602.3</v>
      </c>
      <c r="K275" s="238">
        <f>ROUND(E275*J275,2)</f>
        <v>9204.6</v>
      </c>
      <c r="L275" s="238">
        <v>21</v>
      </c>
      <c r="M275" s="238">
        <f>G275*(1+L275/100)</f>
        <v>18888.099999999999</v>
      </c>
      <c r="N275" s="238">
        <v>3.5029999999999999E-2</v>
      </c>
      <c r="O275" s="238">
        <f>ROUND(E275*N275,2)</f>
        <v>7.0000000000000007E-2</v>
      </c>
      <c r="P275" s="238">
        <v>0</v>
      </c>
      <c r="Q275" s="238">
        <f>ROUND(E275*P275,2)</f>
        <v>0</v>
      </c>
      <c r="R275" s="238" t="s">
        <v>528</v>
      </c>
      <c r="S275" s="238" t="s">
        <v>237</v>
      </c>
      <c r="T275" s="239" t="s">
        <v>282</v>
      </c>
      <c r="U275" s="222">
        <v>10.130000000000001</v>
      </c>
      <c r="V275" s="222">
        <f>ROUND(E275*U275,2)</f>
        <v>20.260000000000002</v>
      </c>
      <c r="W275" s="222"/>
      <c r="X275" s="222" t="s">
        <v>265</v>
      </c>
      <c r="Y275" s="213"/>
      <c r="Z275" s="213"/>
      <c r="AA275" s="213"/>
      <c r="AB275" s="213"/>
      <c r="AC275" s="213"/>
      <c r="AD275" s="213"/>
      <c r="AE275" s="213"/>
      <c r="AF275" s="213"/>
      <c r="AG275" s="213" t="s">
        <v>283</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5">
      <c r="A276" s="220"/>
      <c r="B276" s="221"/>
      <c r="C276" s="265" t="s">
        <v>1383</v>
      </c>
      <c r="D276" s="257"/>
      <c r="E276" s="257"/>
      <c r="F276" s="257"/>
      <c r="G276" s="257"/>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285</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x14ac:dyDescent="0.25">
      <c r="A277" s="220"/>
      <c r="B277" s="221"/>
      <c r="C277" s="247" t="s">
        <v>1651</v>
      </c>
      <c r="D277" s="242"/>
      <c r="E277" s="242"/>
      <c r="F277" s="242"/>
      <c r="G277" s="24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241</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5">
      <c r="A278" s="233">
        <v>44</v>
      </c>
      <c r="B278" s="234" t="s">
        <v>1724</v>
      </c>
      <c r="C278" s="245" t="s">
        <v>1725</v>
      </c>
      <c r="D278" s="235" t="s">
        <v>375</v>
      </c>
      <c r="E278" s="236">
        <v>1</v>
      </c>
      <c r="F278" s="237">
        <v>521</v>
      </c>
      <c r="G278" s="238">
        <f>ROUND(E278*F278,2)</f>
        <v>521</v>
      </c>
      <c r="H278" s="237">
        <v>170.56</v>
      </c>
      <c r="I278" s="238">
        <f>ROUND(E278*H278,2)</f>
        <v>170.56</v>
      </c>
      <c r="J278" s="237">
        <v>350.44</v>
      </c>
      <c r="K278" s="238">
        <f>ROUND(E278*J278,2)</f>
        <v>350.44</v>
      </c>
      <c r="L278" s="238">
        <v>21</v>
      </c>
      <c r="M278" s="238">
        <f>G278*(1+L278/100)</f>
        <v>630.41</v>
      </c>
      <c r="N278" s="238">
        <v>0.12303</v>
      </c>
      <c r="O278" s="238">
        <f>ROUND(E278*N278,2)</f>
        <v>0.12</v>
      </c>
      <c r="P278" s="238">
        <v>0</v>
      </c>
      <c r="Q278" s="238">
        <f>ROUND(E278*P278,2)</f>
        <v>0</v>
      </c>
      <c r="R278" s="238" t="s">
        <v>528</v>
      </c>
      <c r="S278" s="238" t="s">
        <v>237</v>
      </c>
      <c r="T278" s="239" t="s">
        <v>282</v>
      </c>
      <c r="U278" s="222">
        <v>0.86299999999999999</v>
      </c>
      <c r="V278" s="222">
        <f>ROUND(E278*U278,2)</f>
        <v>0.86</v>
      </c>
      <c r="W278" s="222"/>
      <c r="X278" s="222" t="s">
        <v>265</v>
      </c>
      <c r="Y278" s="213"/>
      <c r="Z278" s="213"/>
      <c r="AA278" s="213"/>
      <c r="AB278" s="213"/>
      <c r="AC278" s="213"/>
      <c r="AD278" s="213"/>
      <c r="AE278" s="213"/>
      <c r="AF278" s="213"/>
      <c r="AG278" s="213" t="s">
        <v>283</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x14ac:dyDescent="0.25">
      <c r="A279" s="220"/>
      <c r="B279" s="221"/>
      <c r="C279" s="265" t="s">
        <v>1726</v>
      </c>
      <c r="D279" s="257"/>
      <c r="E279" s="257"/>
      <c r="F279" s="257"/>
      <c r="G279" s="257"/>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285</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x14ac:dyDescent="0.25">
      <c r="A280" s="220"/>
      <c r="B280" s="221"/>
      <c r="C280" s="247" t="s">
        <v>1651</v>
      </c>
      <c r="D280" s="242"/>
      <c r="E280" s="242"/>
      <c r="F280" s="242"/>
      <c r="G280" s="242"/>
      <c r="H280" s="222"/>
      <c r="I280" s="222"/>
      <c r="J280" s="222"/>
      <c r="K280" s="222"/>
      <c r="L280" s="222"/>
      <c r="M280" s="222"/>
      <c r="N280" s="222"/>
      <c r="O280" s="222"/>
      <c r="P280" s="222"/>
      <c r="Q280" s="222"/>
      <c r="R280" s="222"/>
      <c r="S280" s="222"/>
      <c r="T280" s="222"/>
      <c r="U280" s="222"/>
      <c r="V280" s="222"/>
      <c r="W280" s="222"/>
      <c r="X280" s="222"/>
      <c r="Y280" s="213"/>
      <c r="Z280" s="213"/>
      <c r="AA280" s="213"/>
      <c r="AB280" s="213"/>
      <c r="AC280" s="213"/>
      <c r="AD280" s="213"/>
      <c r="AE280" s="213"/>
      <c r="AF280" s="213"/>
      <c r="AG280" s="213" t="s">
        <v>241</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x14ac:dyDescent="0.25">
      <c r="A281" s="233">
        <v>45</v>
      </c>
      <c r="B281" s="234" t="s">
        <v>1727</v>
      </c>
      <c r="C281" s="245" t="s">
        <v>1728</v>
      </c>
      <c r="D281" s="235" t="s">
        <v>438</v>
      </c>
      <c r="E281" s="236">
        <v>187.22</v>
      </c>
      <c r="F281" s="237">
        <v>13.2</v>
      </c>
      <c r="G281" s="238">
        <f>ROUND(E281*F281,2)</f>
        <v>2471.3000000000002</v>
      </c>
      <c r="H281" s="237">
        <v>3.9</v>
      </c>
      <c r="I281" s="238">
        <f>ROUND(E281*H281,2)</f>
        <v>730.16</v>
      </c>
      <c r="J281" s="237">
        <v>9.3000000000000007</v>
      </c>
      <c r="K281" s="238">
        <f>ROUND(E281*J281,2)</f>
        <v>1741.15</v>
      </c>
      <c r="L281" s="238">
        <v>21</v>
      </c>
      <c r="M281" s="238">
        <f>G281*(1+L281/100)</f>
        <v>2990.2730000000001</v>
      </c>
      <c r="N281" s="238">
        <v>0</v>
      </c>
      <c r="O281" s="238">
        <f>ROUND(E281*N281,2)</f>
        <v>0</v>
      </c>
      <c r="P281" s="238">
        <v>0</v>
      </c>
      <c r="Q281" s="238">
        <f>ROUND(E281*P281,2)</f>
        <v>0</v>
      </c>
      <c r="R281" s="238" t="s">
        <v>528</v>
      </c>
      <c r="S281" s="238" t="s">
        <v>237</v>
      </c>
      <c r="T281" s="239" t="s">
        <v>282</v>
      </c>
      <c r="U281" s="222">
        <v>2.5999999999999999E-2</v>
      </c>
      <c r="V281" s="222">
        <f>ROUND(E281*U281,2)</f>
        <v>4.87</v>
      </c>
      <c r="W281" s="222"/>
      <c r="X281" s="222" t="s">
        <v>265</v>
      </c>
      <c r="Y281" s="213"/>
      <c r="Z281" s="213"/>
      <c r="AA281" s="213"/>
      <c r="AB281" s="213"/>
      <c r="AC281" s="213"/>
      <c r="AD281" s="213"/>
      <c r="AE281" s="213"/>
      <c r="AF281" s="213"/>
      <c r="AG281" s="213" t="s">
        <v>283</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1" x14ac:dyDescent="0.25">
      <c r="A282" s="220"/>
      <c r="B282" s="221"/>
      <c r="C282" s="246" t="s">
        <v>1651</v>
      </c>
      <c r="D282" s="240"/>
      <c r="E282" s="240"/>
      <c r="F282" s="240"/>
      <c r="G282" s="240"/>
      <c r="H282" s="222"/>
      <c r="I282" s="222"/>
      <c r="J282" s="222"/>
      <c r="K282" s="222"/>
      <c r="L282" s="222"/>
      <c r="M282" s="222"/>
      <c r="N282" s="222"/>
      <c r="O282" s="222"/>
      <c r="P282" s="222"/>
      <c r="Q282" s="222"/>
      <c r="R282" s="222"/>
      <c r="S282" s="222"/>
      <c r="T282" s="222"/>
      <c r="U282" s="222"/>
      <c r="V282" s="222"/>
      <c r="W282" s="222"/>
      <c r="X282" s="222"/>
      <c r="Y282" s="213"/>
      <c r="Z282" s="213"/>
      <c r="AA282" s="213"/>
      <c r="AB282" s="213"/>
      <c r="AC282" s="213"/>
      <c r="AD282" s="213"/>
      <c r="AE282" s="213"/>
      <c r="AF282" s="213"/>
      <c r="AG282" s="213" t="s">
        <v>241</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1" x14ac:dyDescent="0.25">
      <c r="A283" s="220"/>
      <c r="B283" s="221"/>
      <c r="C283" s="247" t="s">
        <v>1729</v>
      </c>
      <c r="D283" s="242"/>
      <c r="E283" s="242"/>
      <c r="F283" s="242"/>
      <c r="G283" s="242"/>
      <c r="H283" s="222"/>
      <c r="I283" s="222"/>
      <c r="J283" s="222"/>
      <c r="K283" s="222"/>
      <c r="L283" s="222"/>
      <c r="M283" s="222"/>
      <c r="N283" s="222"/>
      <c r="O283" s="222"/>
      <c r="P283" s="222"/>
      <c r="Q283" s="222"/>
      <c r="R283" s="222"/>
      <c r="S283" s="222"/>
      <c r="T283" s="222"/>
      <c r="U283" s="222"/>
      <c r="V283" s="222"/>
      <c r="W283" s="222"/>
      <c r="X283" s="222"/>
      <c r="Y283" s="213"/>
      <c r="Z283" s="213"/>
      <c r="AA283" s="213"/>
      <c r="AB283" s="213"/>
      <c r="AC283" s="213"/>
      <c r="AD283" s="213"/>
      <c r="AE283" s="213"/>
      <c r="AF283" s="213"/>
      <c r="AG283" s="213" t="s">
        <v>241</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x14ac:dyDescent="0.25">
      <c r="A284" s="220"/>
      <c r="B284" s="221"/>
      <c r="C284" s="266" t="s">
        <v>1730</v>
      </c>
      <c r="D284" s="251"/>
      <c r="E284" s="252">
        <v>187.22</v>
      </c>
      <c r="F284" s="222"/>
      <c r="G284" s="22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288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5">
      <c r="A285" s="233">
        <v>46</v>
      </c>
      <c r="B285" s="234" t="s">
        <v>1731</v>
      </c>
      <c r="C285" s="245" t="s">
        <v>1732</v>
      </c>
      <c r="D285" s="235" t="s">
        <v>438</v>
      </c>
      <c r="E285" s="236">
        <v>187.22</v>
      </c>
      <c r="F285" s="237">
        <v>25.7</v>
      </c>
      <c r="G285" s="238">
        <f>ROUND(E285*F285,2)</f>
        <v>4811.55</v>
      </c>
      <c r="H285" s="237">
        <v>13.53</v>
      </c>
      <c r="I285" s="238">
        <f>ROUND(E285*H285,2)</f>
        <v>2533.09</v>
      </c>
      <c r="J285" s="237">
        <v>12.17</v>
      </c>
      <c r="K285" s="238">
        <f>ROUND(E285*J285,2)</f>
        <v>2278.4699999999998</v>
      </c>
      <c r="L285" s="238">
        <v>21</v>
      </c>
      <c r="M285" s="238">
        <f>G285*(1+L285/100)</f>
        <v>5821.9755000000005</v>
      </c>
      <c r="N285" s="238">
        <v>8.0000000000000007E-5</v>
      </c>
      <c r="O285" s="238">
        <f>ROUND(E285*N285,2)</f>
        <v>0.01</v>
      </c>
      <c r="P285" s="238">
        <v>0</v>
      </c>
      <c r="Q285" s="238">
        <f>ROUND(E285*P285,2)</f>
        <v>0</v>
      </c>
      <c r="R285" s="238" t="s">
        <v>528</v>
      </c>
      <c r="S285" s="238" t="s">
        <v>237</v>
      </c>
      <c r="T285" s="239" t="s">
        <v>282</v>
      </c>
      <c r="U285" s="222">
        <v>3.4000000000000002E-2</v>
      </c>
      <c r="V285" s="222">
        <f>ROUND(E285*U285,2)</f>
        <v>6.37</v>
      </c>
      <c r="W285" s="222"/>
      <c r="X285" s="222" t="s">
        <v>265</v>
      </c>
      <c r="Y285" s="213"/>
      <c r="Z285" s="213"/>
      <c r="AA285" s="213"/>
      <c r="AB285" s="213"/>
      <c r="AC285" s="213"/>
      <c r="AD285" s="213"/>
      <c r="AE285" s="213"/>
      <c r="AF285" s="213"/>
      <c r="AG285" s="213" t="s">
        <v>283</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x14ac:dyDescent="0.25">
      <c r="A286" s="220"/>
      <c r="B286" s="221"/>
      <c r="C286" s="246" t="s">
        <v>1651</v>
      </c>
      <c r="D286" s="240"/>
      <c r="E286" s="240"/>
      <c r="F286" s="240"/>
      <c r="G286" s="240"/>
      <c r="H286" s="222"/>
      <c r="I286" s="222"/>
      <c r="J286" s="222"/>
      <c r="K286" s="222"/>
      <c r="L286" s="222"/>
      <c r="M286" s="222"/>
      <c r="N286" s="222"/>
      <c r="O286" s="222"/>
      <c r="P286" s="222"/>
      <c r="Q286" s="222"/>
      <c r="R286" s="222"/>
      <c r="S286" s="222"/>
      <c r="T286" s="222"/>
      <c r="U286" s="222"/>
      <c r="V286" s="222"/>
      <c r="W286" s="222"/>
      <c r="X286" s="222"/>
      <c r="Y286" s="213"/>
      <c r="Z286" s="213"/>
      <c r="AA286" s="213"/>
      <c r="AB286" s="213"/>
      <c r="AC286" s="213"/>
      <c r="AD286" s="213"/>
      <c r="AE286" s="213"/>
      <c r="AF286" s="213"/>
      <c r="AG286" s="213" t="s">
        <v>241</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1" x14ac:dyDescent="0.25">
      <c r="A287" s="220"/>
      <c r="B287" s="221"/>
      <c r="C287" s="266" t="s">
        <v>1730</v>
      </c>
      <c r="D287" s="251"/>
      <c r="E287" s="252">
        <v>187.22</v>
      </c>
      <c r="F287" s="222"/>
      <c r="G287" s="222"/>
      <c r="H287" s="222"/>
      <c r="I287" s="222"/>
      <c r="J287" s="222"/>
      <c r="K287" s="222"/>
      <c r="L287" s="222"/>
      <c r="M287" s="222"/>
      <c r="N287" s="222"/>
      <c r="O287" s="222"/>
      <c r="P287" s="222"/>
      <c r="Q287" s="222"/>
      <c r="R287" s="222"/>
      <c r="S287" s="222"/>
      <c r="T287" s="222"/>
      <c r="U287" s="222"/>
      <c r="V287" s="222"/>
      <c r="W287" s="222"/>
      <c r="X287" s="222"/>
      <c r="Y287" s="213"/>
      <c r="Z287" s="213"/>
      <c r="AA287" s="213"/>
      <c r="AB287" s="213"/>
      <c r="AC287" s="213"/>
      <c r="AD287" s="213"/>
      <c r="AE287" s="213"/>
      <c r="AF287" s="213"/>
      <c r="AG287" s="213" t="s">
        <v>288</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x14ac:dyDescent="0.25">
      <c r="A288" s="258">
        <v>47</v>
      </c>
      <c r="B288" s="259" t="s">
        <v>1733</v>
      </c>
      <c r="C288" s="270" t="s">
        <v>1734</v>
      </c>
      <c r="D288" s="260" t="s">
        <v>375</v>
      </c>
      <c r="E288" s="261">
        <v>2</v>
      </c>
      <c r="F288" s="262">
        <v>520</v>
      </c>
      <c r="G288" s="263">
        <f>ROUND(E288*F288,2)</f>
        <v>1040</v>
      </c>
      <c r="H288" s="262">
        <v>394.12</v>
      </c>
      <c r="I288" s="263">
        <f>ROUND(E288*H288,2)</f>
        <v>788.24</v>
      </c>
      <c r="J288" s="262">
        <v>125.88</v>
      </c>
      <c r="K288" s="263">
        <f>ROUND(E288*J288,2)</f>
        <v>251.76</v>
      </c>
      <c r="L288" s="263">
        <v>21</v>
      </c>
      <c r="M288" s="263">
        <f>G288*(1+L288/100)</f>
        <v>1258.3999999999999</v>
      </c>
      <c r="N288" s="263">
        <v>2.3000000000000001E-4</v>
      </c>
      <c r="O288" s="263">
        <f>ROUND(E288*N288,2)</f>
        <v>0</v>
      </c>
      <c r="P288" s="263">
        <v>0</v>
      </c>
      <c r="Q288" s="263">
        <f>ROUND(E288*P288,2)</f>
        <v>0</v>
      </c>
      <c r="R288" s="263" t="s">
        <v>385</v>
      </c>
      <c r="S288" s="263" t="s">
        <v>237</v>
      </c>
      <c r="T288" s="264" t="s">
        <v>282</v>
      </c>
      <c r="U288" s="222">
        <v>0.24107000000000001</v>
      </c>
      <c r="V288" s="222">
        <f>ROUND(E288*U288,2)</f>
        <v>0.48</v>
      </c>
      <c r="W288" s="222"/>
      <c r="X288" s="222" t="s">
        <v>265</v>
      </c>
      <c r="Y288" s="213"/>
      <c r="Z288" s="213"/>
      <c r="AA288" s="213"/>
      <c r="AB288" s="213"/>
      <c r="AC288" s="213"/>
      <c r="AD288" s="213"/>
      <c r="AE288" s="213"/>
      <c r="AF288" s="213"/>
      <c r="AG288" s="213" t="s">
        <v>283</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5">
      <c r="A289" s="233">
        <v>48</v>
      </c>
      <c r="B289" s="234" t="s">
        <v>1735</v>
      </c>
      <c r="C289" s="245" t="s">
        <v>1736</v>
      </c>
      <c r="D289" s="235" t="s">
        <v>375</v>
      </c>
      <c r="E289" s="236">
        <v>1</v>
      </c>
      <c r="F289" s="237">
        <v>9475</v>
      </c>
      <c r="G289" s="238">
        <f>ROUND(E289*F289,2)</f>
        <v>9475</v>
      </c>
      <c r="H289" s="237">
        <v>8934.2800000000007</v>
      </c>
      <c r="I289" s="238">
        <f>ROUND(E289*H289,2)</f>
        <v>8934.2800000000007</v>
      </c>
      <c r="J289" s="237">
        <v>540.72</v>
      </c>
      <c r="K289" s="238">
        <f>ROUND(E289*J289,2)</f>
        <v>540.72</v>
      </c>
      <c r="L289" s="238">
        <v>21</v>
      </c>
      <c r="M289" s="238">
        <f>G289*(1+L289/100)</f>
        <v>11464.75</v>
      </c>
      <c r="N289" s="238">
        <v>0.57065999999999995</v>
      </c>
      <c r="O289" s="238">
        <f>ROUND(E289*N289,2)</f>
        <v>0.56999999999999995</v>
      </c>
      <c r="P289" s="238">
        <v>0</v>
      </c>
      <c r="Q289" s="238">
        <f>ROUND(E289*P289,2)</f>
        <v>0</v>
      </c>
      <c r="R289" s="238" t="s">
        <v>439</v>
      </c>
      <c r="S289" s="238" t="s">
        <v>237</v>
      </c>
      <c r="T289" s="239" t="s">
        <v>282</v>
      </c>
      <c r="U289" s="222">
        <v>1.21929</v>
      </c>
      <c r="V289" s="222">
        <f>ROUND(E289*U289,2)</f>
        <v>1.22</v>
      </c>
      <c r="W289" s="222"/>
      <c r="X289" s="222" t="s">
        <v>440</v>
      </c>
      <c r="Y289" s="213"/>
      <c r="Z289" s="213"/>
      <c r="AA289" s="213"/>
      <c r="AB289" s="213"/>
      <c r="AC289" s="213"/>
      <c r="AD289" s="213"/>
      <c r="AE289" s="213"/>
      <c r="AF289" s="213"/>
      <c r="AG289" s="213" t="s">
        <v>441</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x14ac:dyDescent="0.25">
      <c r="A290" s="220"/>
      <c r="B290" s="221"/>
      <c r="C290" s="246" t="s">
        <v>1651</v>
      </c>
      <c r="D290" s="240"/>
      <c r="E290" s="240"/>
      <c r="F290" s="240"/>
      <c r="G290" s="240"/>
      <c r="H290" s="222"/>
      <c r="I290" s="222"/>
      <c r="J290" s="222"/>
      <c r="K290" s="222"/>
      <c r="L290" s="222"/>
      <c r="M290" s="222"/>
      <c r="N290" s="222"/>
      <c r="O290" s="222"/>
      <c r="P290" s="222"/>
      <c r="Q290" s="222"/>
      <c r="R290" s="222"/>
      <c r="S290" s="222"/>
      <c r="T290" s="222"/>
      <c r="U290" s="222"/>
      <c r="V290" s="222"/>
      <c r="W290" s="222"/>
      <c r="X290" s="222"/>
      <c r="Y290" s="213"/>
      <c r="Z290" s="213"/>
      <c r="AA290" s="213"/>
      <c r="AB290" s="213"/>
      <c r="AC290" s="213"/>
      <c r="AD290" s="213"/>
      <c r="AE290" s="213"/>
      <c r="AF290" s="213"/>
      <c r="AG290" s="213" t="s">
        <v>241</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ht="21" outlineLevel="1" x14ac:dyDescent="0.25">
      <c r="A291" s="220"/>
      <c r="B291" s="221"/>
      <c r="C291" s="247" t="s">
        <v>1737</v>
      </c>
      <c r="D291" s="242"/>
      <c r="E291" s="242"/>
      <c r="F291" s="242"/>
      <c r="G291" s="242"/>
      <c r="H291" s="222"/>
      <c r="I291" s="222"/>
      <c r="J291" s="222"/>
      <c r="K291" s="222"/>
      <c r="L291" s="222"/>
      <c r="M291" s="222"/>
      <c r="N291" s="222"/>
      <c r="O291" s="222"/>
      <c r="P291" s="222"/>
      <c r="Q291" s="222"/>
      <c r="R291" s="222"/>
      <c r="S291" s="222"/>
      <c r="T291" s="222"/>
      <c r="U291" s="222"/>
      <c r="V291" s="222"/>
      <c r="W291" s="222"/>
      <c r="X291" s="222"/>
      <c r="Y291" s="213"/>
      <c r="Z291" s="213"/>
      <c r="AA291" s="213"/>
      <c r="AB291" s="213"/>
      <c r="AC291" s="213"/>
      <c r="AD291" s="213"/>
      <c r="AE291" s="213"/>
      <c r="AF291" s="213"/>
      <c r="AG291" s="213" t="s">
        <v>241</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41" t="str">
        <f>C291</f>
        <v>Včetně: Podkladní beton tl. 100 mm vyztužený sítí 8/100/100 mm. Dodávka a osazení plastové vodoměrné šachty pr. 1000 mm, výška 1500 mm, včetně zřízení průchodek do šachty a jejich utěsnění, včetně vystrojení šachty a vodoměrné sestavy.</v>
      </c>
      <c r="BB291" s="213"/>
      <c r="BC291" s="213"/>
      <c r="BD291" s="213"/>
      <c r="BE291" s="213"/>
      <c r="BF291" s="213"/>
      <c r="BG291" s="213"/>
      <c r="BH291" s="213"/>
    </row>
    <row r="292" spans="1:60" outlineLevel="1" x14ac:dyDescent="0.25">
      <c r="A292" s="220"/>
      <c r="B292" s="221"/>
      <c r="C292" s="247" t="s">
        <v>1738</v>
      </c>
      <c r="D292" s="242"/>
      <c r="E292" s="242"/>
      <c r="F292" s="242"/>
      <c r="G292" s="242"/>
      <c r="H292" s="222"/>
      <c r="I292" s="222"/>
      <c r="J292" s="222"/>
      <c r="K292" s="222"/>
      <c r="L292" s="222"/>
      <c r="M292" s="222"/>
      <c r="N292" s="222"/>
      <c r="O292" s="222"/>
      <c r="P292" s="222"/>
      <c r="Q292" s="222"/>
      <c r="R292" s="222"/>
      <c r="S292" s="222"/>
      <c r="T292" s="222"/>
      <c r="U292" s="222"/>
      <c r="V292" s="222"/>
      <c r="W292" s="222"/>
      <c r="X292" s="222"/>
      <c r="Y292" s="213"/>
      <c r="Z292" s="213"/>
      <c r="AA292" s="213"/>
      <c r="AB292" s="213"/>
      <c r="AC292" s="213"/>
      <c r="AD292" s="213"/>
      <c r="AE292" s="213"/>
      <c r="AF292" s="213"/>
      <c r="AG292" s="213" t="s">
        <v>241</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x14ac:dyDescent="0.25">
      <c r="A293" s="220"/>
      <c r="B293" s="221"/>
      <c r="C293" s="266" t="s">
        <v>88</v>
      </c>
      <c r="D293" s="251"/>
      <c r="E293" s="252">
        <v>1</v>
      </c>
      <c r="F293" s="222"/>
      <c r="G293" s="222"/>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288</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x14ac:dyDescent="0.25">
      <c r="A294" s="233">
        <v>49</v>
      </c>
      <c r="B294" s="234" t="s">
        <v>1739</v>
      </c>
      <c r="C294" s="245" t="s">
        <v>1740</v>
      </c>
      <c r="D294" s="235" t="s">
        <v>375</v>
      </c>
      <c r="E294" s="236">
        <v>5.05</v>
      </c>
      <c r="F294" s="237">
        <v>97.8</v>
      </c>
      <c r="G294" s="238">
        <f>ROUND(E294*F294,2)</f>
        <v>493.89</v>
      </c>
      <c r="H294" s="237">
        <v>97.8</v>
      </c>
      <c r="I294" s="238">
        <f>ROUND(E294*H294,2)</f>
        <v>493.89</v>
      </c>
      <c r="J294" s="237">
        <v>0</v>
      </c>
      <c r="K294" s="238">
        <f>ROUND(E294*J294,2)</f>
        <v>0</v>
      </c>
      <c r="L294" s="238">
        <v>21</v>
      </c>
      <c r="M294" s="238">
        <f>G294*(1+L294/100)</f>
        <v>597.6069</v>
      </c>
      <c r="N294" s="238">
        <v>0</v>
      </c>
      <c r="O294" s="238">
        <f>ROUND(E294*N294,2)</f>
        <v>0</v>
      </c>
      <c r="P294" s="238">
        <v>0</v>
      </c>
      <c r="Q294" s="238">
        <f>ROUND(E294*P294,2)</f>
        <v>0</v>
      </c>
      <c r="R294" s="238" t="s">
        <v>407</v>
      </c>
      <c r="S294" s="238" t="s">
        <v>237</v>
      </c>
      <c r="T294" s="239" t="s">
        <v>282</v>
      </c>
      <c r="U294" s="222">
        <v>0</v>
      </c>
      <c r="V294" s="222">
        <f>ROUND(E294*U294,2)</f>
        <v>0</v>
      </c>
      <c r="W294" s="222"/>
      <c r="X294" s="222" t="s">
        <v>376</v>
      </c>
      <c r="Y294" s="213"/>
      <c r="Z294" s="213"/>
      <c r="AA294" s="213"/>
      <c r="AB294" s="213"/>
      <c r="AC294" s="213"/>
      <c r="AD294" s="213"/>
      <c r="AE294" s="213"/>
      <c r="AF294" s="213"/>
      <c r="AG294" s="213" t="s">
        <v>377</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1" x14ac:dyDescent="0.25">
      <c r="A295" s="220"/>
      <c r="B295" s="221"/>
      <c r="C295" s="246" t="s">
        <v>1651</v>
      </c>
      <c r="D295" s="240"/>
      <c r="E295" s="240"/>
      <c r="F295" s="240"/>
      <c r="G295" s="240"/>
      <c r="H295" s="222"/>
      <c r="I295" s="222"/>
      <c r="J295" s="222"/>
      <c r="K295" s="222"/>
      <c r="L295" s="222"/>
      <c r="M295" s="222"/>
      <c r="N295" s="222"/>
      <c r="O295" s="222"/>
      <c r="P295" s="222"/>
      <c r="Q295" s="222"/>
      <c r="R295" s="222"/>
      <c r="S295" s="222"/>
      <c r="T295" s="222"/>
      <c r="U295" s="222"/>
      <c r="V295" s="222"/>
      <c r="W295" s="222"/>
      <c r="X295" s="222"/>
      <c r="Y295" s="213"/>
      <c r="Z295" s="213"/>
      <c r="AA295" s="213"/>
      <c r="AB295" s="213"/>
      <c r="AC295" s="213"/>
      <c r="AD295" s="213"/>
      <c r="AE295" s="213"/>
      <c r="AF295" s="213"/>
      <c r="AG295" s="213" t="s">
        <v>241</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1" x14ac:dyDescent="0.25">
      <c r="A296" s="233">
        <v>50</v>
      </c>
      <c r="B296" s="234" t="s">
        <v>1741</v>
      </c>
      <c r="C296" s="245" t="s">
        <v>1742</v>
      </c>
      <c r="D296" s="235" t="s">
        <v>375</v>
      </c>
      <c r="E296" s="236">
        <v>9.09</v>
      </c>
      <c r="F296" s="237">
        <v>162.5</v>
      </c>
      <c r="G296" s="238">
        <f>ROUND(E296*F296,2)</f>
        <v>1477.13</v>
      </c>
      <c r="H296" s="237">
        <v>162.5</v>
      </c>
      <c r="I296" s="238">
        <f>ROUND(E296*H296,2)</f>
        <v>1477.13</v>
      </c>
      <c r="J296" s="237">
        <v>0</v>
      </c>
      <c r="K296" s="238">
        <f>ROUND(E296*J296,2)</f>
        <v>0</v>
      </c>
      <c r="L296" s="238">
        <v>21</v>
      </c>
      <c r="M296" s="238">
        <f>G296*(1+L296/100)</f>
        <v>1787.3273000000002</v>
      </c>
      <c r="N296" s="238">
        <v>0</v>
      </c>
      <c r="O296" s="238">
        <f>ROUND(E296*N296,2)</f>
        <v>0</v>
      </c>
      <c r="P296" s="238">
        <v>0</v>
      </c>
      <c r="Q296" s="238">
        <f>ROUND(E296*P296,2)</f>
        <v>0</v>
      </c>
      <c r="R296" s="238" t="s">
        <v>407</v>
      </c>
      <c r="S296" s="238" t="s">
        <v>237</v>
      </c>
      <c r="T296" s="239" t="s">
        <v>282</v>
      </c>
      <c r="U296" s="222">
        <v>0</v>
      </c>
      <c r="V296" s="222">
        <f>ROUND(E296*U296,2)</f>
        <v>0</v>
      </c>
      <c r="W296" s="222"/>
      <c r="X296" s="222" t="s">
        <v>376</v>
      </c>
      <c r="Y296" s="213"/>
      <c r="Z296" s="213"/>
      <c r="AA296" s="213"/>
      <c r="AB296" s="213"/>
      <c r="AC296" s="213"/>
      <c r="AD296" s="213"/>
      <c r="AE296" s="213"/>
      <c r="AF296" s="213"/>
      <c r="AG296" s="213" t="s">
        <v>377</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1" x14ac:dyDescent="0.25">
      <c r="A297" s="220"/>
      <c r="B297" s="221"/>
      <c r="C297" s="246" t="s">
        <v>1651</v>
      </c>
      <c r="D297" s="240"/>
      <c r="E297" s="240"/>
      <c r="F297" s="240"/>
      <c r="G297" s="240"/>
      <c r="H297" s="222"/>
      <c r="I297" s="222"/>
      <c r="J297" s="222"/>
      <c r="K297" s="222"/>
      <c r="L297" s="222"/>
      <c r="M297" s="222"/>
      <c r="N297" s="222"/>
      <c r="O297" s="222"/>
      <c r="P297" s="222"/>
      <c r="Q297" s="222"/>
      <c r="R297" s="222"/>
      <c r="S297" s="222"/>
      <c r="T297" s="222"/>
      <c r="U297" s="222"/>
      <c r="V297" s="222"/>
      <c r="W297" s="222"/>
      <c r="X297" s="222"/>
      <c r="Y297" s="213"/>
      <c r="Z297" s="213"/>
      <c r="AA297" s="213"/>
      <c r="AB297" s="213"/>
      <c r="AC297" s="213"/>
      <c r="AD297" s="213"/>
      <c r="AE297" s="213"/>
      <c r="AF297" s="213"/>
      <c r="AG297" s="213" t="s">
        <v>241</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x14ac:dyDescent="0.25">
      <c r="A298" s="233">
        <v>51</v>
      </c>
      <c r="B298" s="234" t="s">
        <v>1743</v>
      </c>
      <c r="C298" s="245" t="s">
        <v>1744</v>
      </c>
      <c r="D298" s="235" t="s">
        <v>375</v>
      </c>
      <c r="E298" s="236">
        <v>1.01</v>
      </c>
      <c r="F298" s="237">
        <v>594</v>
      </c>
      <c r="G298" s="238">
        <f>ROUND(E298*F298,2)</f>
        <v>599.94000000000005</v>
      </c>
      <c r="H298" s="237">
        <v>594</v>
      </c>
      <c r="I298" s="238">
        <f>ROUND(E298*H298,2)</f>
        <v>599.94000000000005</v>
      </c>
      <c r="J298" s="237">
        <v>0</v>
      </c>
      <c r="K298" s="238">
        <f>ROUND(E298*J298,2)</f>
        <v>0</v>
      </c>
      <c r="L298" s="238">
        <v>21</v>
      </c>
      <c r="M298" s="238">
        <f>G298*(1+L298/100)</f>
        <v>725.92740000000003</v>
      </c>
      <c r="N298" s="238">
        <v>0</v>
      </c>
      <c r="O298" s="238">
        <f>ROUND(E298*N298,2)</f>
        <v>0</v>
      </c>
      <c r="P298" s="238">
        <v>0</v>
      </c>
      <c r="Q298" s="238">
        <f>ROUND(E298*P298,2)</f>
        <v>0</v>
      </c>
      <c r="R298" s="238" t="s">
        <v>407</v>
      </c>
      <c r="S298" s="238" t="s">
        <v>237</v>
      </c>
      <c r="T298" s="239" t="s">
        <v>282</v>
      </c>
      <c r="U298" s="222">
        <v>0</v>
      </c>
      <c r="V298" s="222">
        <f>ROUND(E298*U298,2)</f>
        <v>0</v>
      </c>
      <c r="W298" s="222"/>
      <c r="X298" s="222" t="s">
        <v>376</v>
      </c>
      <c r="Y298" s="213"/>
      <c r="Z298" s="213"/>
      <c r="AA298" s="213"/>
      <c r="AB298" s="213"/>
      <c r="AC298" s="213"/>
      <c r="AD298" s="213"/>
      <c r="AE298" s="213"/>
      <c r="AF298" s="213"/>
      <c r="AG298" s="213" t="s">
        <v>377</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x14ac:dyDescent="0.25">
      <c r="A299" s="220"/>
      <c r="B299" s="221"/>
      <c r="C299" s="246" t="s">
        <v>1651</v>
      </c>
      <c r="D299" s="240"/>
      <c r="E299" s="240"/>
      <c r="F299" s="240"/>
      <c r="G299" s="240"/>
      <c r="H299" s="222"/>
      <c r="I299" s="222"/>
      <c r="J299" s="222"/>
      <c r="K299" s="222"/>
      <c r="L299" s="222"/>
      <c r="M299" s="222"/>
      <c r="N299" s="222"/>
      <c r="O299" s="222"/>
      <c r="P299" s="222"/>
      <c r="Q299" s="222"/>
      <c r="R299" s="222"/>
      <c r="S299" s="222"/>
      <c r="T299" s="222"/>
      <c r="U299" s="222"/>
      <c r="V299" s="222"/>
      <c r="W299" s="222"/>
      <c r="X299" s="222"/>
      <c r="Y299" s="213"/>
      <c r="Z299" s="213"/>
      <c r="AA299" s="213"/>
      <c r="AB299" s="213"/>
      <c r="AC299" s="213"/>
      <c r="AD299" s="213"/>
      <c r="AE299" s="213"/>
      <c r="AF299" s="213"/>
      <c r="AG299" s="213" t="s">
        <v>241</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5">
      <c r="A300" s="220"/>
      <c r="B300" s="221"/>
      <c r="C300" s="247" t="s">
        <v>1745</v>
      </c>
      <c r="D300" s="242"/>
      <c r="E300" s="242"/>
      <c r="F300" s="242"/>
      <c r="G300" s="242"/>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241</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30.6" outlineLevel="1" x14ac:dyDescent="0.25">
      <c r="A301" s="233">
        <v>52</v>
      </c>
      <c r="B301" s="234" t="s">
        <v>1746</v>
      </c>
      <c r="C301" s="245" t="s">
        <v>1747</v>
      </c>
      <c r="D301" s="235" t="s">
        <v>375</v>
      </c>
      <c r="E301" s="236">
        <v>1.01</v>
      </c>
      <c r="F301" s="237">
        <v>4140</v>
      </c>
      <c r="G301" s="238">
        <f>ROUND(E301*F301,2)</f>
        <v>4181.3999999999996</v>
      </c>
      <c r="H301" s="237">
        <v>4140</v>
      </c>
      <c r="I301" s="238">
        <f>ROUND(E301*H301,2)</f>
        <v>4181.3999999999996</v>
      </c>
      <c r="J301" s="237">
        <v>0</v>
      </c>
      <c r="K301" s="238">
        <f>ROUND(E301*J301,2)</f>
        <v>0</v>
      </c>
      <c r="L301" s="238">
        <v>21</v>
      </c>
      <c r="M301" s="238">
        <f>G301*(1+L301/100)</f>
        <v>5059.4939999999997</v>
      </c>
      <c r="N301" s="238">
        <v>0.01</v>
      </c>
      <c r="O301" s="238">
        <f>ROUND(E301*N301,2)</f>
        <v>0.01</v>
      </c>
      <c r="P301" s="238">
        <v>0</v>
      </c>
      <c r="Q301" s="238">
        <f>ROUND(E301*P301,2)</f>
        <v>0</v>
      </c>
      <c r="R301" s="238" t="s">
        <v>407</v>
      </c>
      <c r="S301" s="238" t="s">
        <v>237</v>
      </c>
      <c r="T301" s="239" t="s">
        <v>282</v>
      </c>
      <c r="U301" s="222">
        <v>0</v>
      </c>
      <c r="V301" s="222">
        <f>ROUND(E301*U301,2)</f>
        <v>0</v>
      </c>
      <c r="W301" s="222"/>
      <c r="X301" s="222" t="s">
        <v>376</v>
      </c>
      <c r="Y301" s="213"/>
      <c r="Z301" s="213"/>
      <c r="AA301" s="213"/>
      <c r="AB301" s="213"/>
      <c r="AC301" s="213"/>
      <c r="AD301" s="213"/>
      <c r="AE301" s="213"/>
      <c r="AF301" s="213"/>
      <c r="AG301" s="213" t="s">
        <v>377</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x14ac:dyDescent="0.25">
      <c r="A302" s="220"/>
      <c r="B302" s="221"/>
      <c r="C302" s="246" t="s">
        <v>1651</v>
      </c>
      <c r="D302" s="240"/>
      <c r="E302" s="240"/>
      <c r="F302" s="240"/>
      <c r="G302" s="240"/>
      <c r="H302" s="222"/>
      <c r="I302" s="222"/>
      <c r="J302" s="222"/>
      <c r="K302" s="222"/>
      <c r="L302" s="222"/>
      <c r="M302" s="222"/>
      <c r="N302" s="222"/>
      <c r="O302" s="222"/>
      <c r="P302" s="222"/>
      <c r="Q302" s="222"/>
      <c r="R302" s="222"/>
      <c r="S302" s="222"/>
      <c r="T302" s="222"/>
      <c r="U302" s="222"/>
      <c r="V302" s="222"/>
      <c r="W302" s="222"/>
      <c r="X302" s="222"/>
      <c r="Y302" s="213"/>
      <c r="Z302" s="213"/>
      <c r="AA302" s="213"/>
      <c r="AB302" s="213"/>
      <c r="AC302" s="213"/>
      <c r="AD302" s="213"/>
      <c r="AE302" s="213"/>
      <c r="AF302" s="213"/>
      <c r="AG302" s="213" t="s">
        <v>241</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ht="20.399999999999999" outlineLevel="1" x14ac:dyDescent="0.25">
      <c r="A303" s="233">
        <v>53</v>
      </c>
      <c r="B303" s="234" t="s">
        <v>1748</v>
      </c>
      <c r="C303" s="245" t="s">
        <v>1749</v>
      </c>
      <c r="D303" s="235" t="s">
        <v>375</v>
      </c>
      <c r="E303" s="236">
        <v>1.01</v>
      </c>
      <c r="F303" s="237">
        <v>4825</v>
      </c>
      <c r="G303" s="238">
        <f>ROUND(E303*F303,2)</f>
        <v>4873.25</v>
      </c>
      <c r="H303" s="237">
        <v>4825</v>
      </c>
      <c r="I303" s="238">
        <f>ROUND(E303*H303,2)</f>
        <v>4873.25</v>
      </c>
      <c r="J303" s="237">
        <v>0</v>
      </c>
      <c r="K303" s="238">
        <f>ROUND(E303*J303,2)</f>
        <v>0</v>
      </c>
      <c r="L303" s="238">
        <v>21</v>
      </c>
      <c r="M303" s="238">
        <f>G303*(1+L303/100)</f>
        <v>5896.6324999999997</v>
      </c>
      <c r="N303" s="238">
        <v>6.6000000000000003E-2</v>
      </c>
      <c r="O303" s="238">
        <f>ROUND(E303*N303,2)</f>
        <v>7.0000000000000007E-2</v>
      </c>
      <c r="P303" s="238">
        <v>0</v>
      </c>
      <c r="Q303" s="238">
        <f>ROUND(E303*P303,2)</f>
        <v>0</v>
      </c>
      <c r="R303" s="238" t="s">
        <v>407</v>
      </c>
      <c r="S303" s="238" t="s">
        <v>237</v>
      </c>
      <c r="T303" s="239" t="s">
        <v>282</v>
      </c>
      <c r="U303" s="222">
        <v>0</v>
      </c>
      <c r="V303" s="222">
        <f>ROUND(E303*U303,2)</f>
        <v>0</v>
      </c>
      <c r="W303" s="222"/>
      <c r="X303" s="222" t="s">
        <v>376</v>
      </c>
      <c r="Y303" s="213"/>
      <c r="Z303" s="213"/>
      <c r="AA303" s="213"/>
      <c r="AB303" s="213"/>
      <c r="AC303" s="213"/>
      <c r="AD303" s="213"/>
      <c r="AE303" s="213"/>
      <c r="AF303" s="213"/>
      <c r="AG303" s="213" t="s">
        <v>377</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5">
      <c r="A304" s="220"/>
      <c r="B304" s="221"/>
      <c r="C304" s="246" t="s">
        <v>1651</v>
      </c>
      <c r="D304" s="240"/>
      <c r="E304" s="240"/>
      <c r="F304" s="240"/>
      <c r="G304" s="240"/>
      <c r="H304" s="222"/>
      <c r="I304" s="222"/>
      <c r="J304" s="222"/>
      <c r="K304" s="222"/>
      <c r="L304" s="222"/>
      <c r="M304" s="222"/>
      <c r="N304" s="222"/>
      <c r="O304" s="222"/>
      <c r="P304" s="222"/>
      <c r="Q304" s="222"/>
      <c r="R304" s="222"/>
      <c r="S304" s="222"/>
      <c r="T304" s="222"/>
      <c r="U304" s="222"/>
      <c r="V304" s="222"/>
      <c r="W304" s="222"/>
      <c r="X304" s="222"/>
      <c r="Y304" s="213"/>
      <c r="Z304" s="213"/>
      <c r="AA304" s="213"/>
      <c r="AB304" s="213"/>
      <c r="AC304" s="213"/>
      <c r="AD304" s="213"/>
      <c r="AE304" s="213"/>
      <c r="AF304" s="213"/>
      <c r="AG304" s="213" t="s">
        <v>241</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ht="30.6" outlineLevel="1" x14ac:dyDescent="0.25">
      <c r="A305" s="233">
        <v>54</v>
      </c>
      <c r="B305" s="234" t="s">
        <v>1750</v>
      </c>
      <c r="C305" s="245" t="s">
        <v>1751</v>
      </c>
      <c r="D305" s="235" t="s">
        <v>375</v>
      </c>
      <c r="E305" s="236">
        <v>1.01</v>
      </c>
      <c r="F305" s="237">
        <v>1287</v>
      </c>
      <c r="G305" s="238">
        <f>ROUND(E305*F305,2)</f>
        <v>1299.8699999999999</v>
      </c>
      <c r="H305" s="237">
        <v>1287</v>
      </c>
      <c r="I305" s="238">
        <f>ROUND(E305*H305,2)</f>
        <v>1299.8699999999999</v>
      </c>
      <c r="J305" s="237">
        <v>0</v>
      </c>
      <c r="K305" s="238">
        <f>ROUND(E305*J305,2)</f>
        <v>0</v>
      </c>
      <c r="L305" s="238">
        <v>21</v>
      </c>
      <c r="M305" s="238">
        <f>G305*(1+L305/100)</f>
        <v>1572.8426999999999</v>
      </c>
      <c r="N305" s="238">
        <v>4.3E-3</v>
      </c>
      <c r="O305" s="238">
        <f>ROUND(E305*N305,2)</f>
        <v>0</v>
      </c>
      <c r="P305" s="238">
        <v>0</v>
      </c>
      <c r="Q305" s="238">
        <f>ROUND(E305*P305,2)</f>
        <v>0</v>
      </c>
      <c r="R305" s="238" t="s">
        <v>407</v>
      </c>
      <c r="S305" s="238" t="s">
        <v>237</v>
      </c>
      <c r="T305" s="239" t="s">
        <v>282</v>
      </c>
      <c r="U305" s="222">
        <v>0</v>
      </c>
      <c r="V305" s="222">
        <f>ROUND(E305*U305,2)</f>
        <v>0</v>
      </c>
      <c r="W305" s="222"/>
      <c r="X305" s="222" t="s">
        <v>376</v>
      </c>
      <c r="Y305" s="213"/>
      <c r="Z305" s="213"/>
      <c r="AA305" s="213"/>
      <c r="AB305" s="213"/>
      <c r="AC305" s="213"/>
      <c r="AD305" s="213"/>
      <c r="AE305" s="213"/>
      <c r="AF305" s="213"/>
      <c r="AG305" s="213" t="s">
        <v>377</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5">
      <c r="A306" s="220"/>
      <c r="B306" s="221"/>
      <c r="C306" s="246" t="s">
        <v>1651</v>
      </c>
      <c r="D306" s="240"/>
      <c r="E306" s="240"/>
      <c r="F306" s="240"/>
      <c r="G306" s="240"/>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241</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ht="20.399999999999999" outlineLevel="1" x14ac:dyDescent="0.25">
      <c r="A307" s="233">
        <v>55</v>
      </c>
      <c r="B307" s="234" t="s">
        <v>1752</v>
      </c>
      <c r="C307" s="245" t="s">
        <v>1753</v>
      </c>
      <c r="D307" s="235" t="s">
        <v>375</v>
      </c>
      <c r="E307" s="236">
        <v>1</v>
      </c>
      <c r="F307" s="237">
        <v>628</v>
      </c>
      <c r="G307" s="238">
        <f>ROUND(E307*F307,2)</f>
        <v>628</v>
      </c>
      <c r="H307" s="237">
        <v>628</v>
      </c>
      <c r="I307" s="238">
        <f>ROUND(E307*H307,2)</f>
        <v>628</v>
      </c>
      <c r="J307" s="237">
        <v>0</v>
      </c>
      <c r="K307" s="238">
        <f>ROUND(E307*J307,2)</f>
        <v>0</v>
      </c>
      <c r="L307" s="238">
        <v>21</v>
      </c>
      <c r="M307" s="238">
        <f>G307*(1+L307/100)</f>
        <v>759.88</v>
      </c>
      <c r="N307" s="238">
        <v>6.8999999999999999E-3</v>
      </c>
      <c r="O307" s="238">
        <f>ROUND(E307*N307,2)</f>
        <v>0.01</v>
      </c>
      <c r="P307" s="238">
        <v>0</v>
      </c>
      <c r="Q307" s="238">
        <f>ROUND(E307*P307,2)</f>
        <v>0</v>
      </c>
      <c r="R307" s="238" t="s">
        <v>407</v>
      </c>
      <c r="S307" s="238" t="s">
        <v>237</v>
      </c>
      <c r="T307" s="239" t="s">
        <v>282</v>
      </c>
      <c r="U307" s="222">
        <v>0</v>
      </c>
      <c r="V307" s="222">
        <f>ROUND(E307*U307,2)</f>
        <v>0</v>
      </c>
      <c r="W307" s="222"/>
      <c r="X307" s="222" t="s">
        <v>376</v>
      </c>
      <c r="Y307" s="213"/>
      <c r="Z307" s="213"/>
      <c r="AA307" s="213"/>
      <c r="AB307" s="213"/>
      <c r="AC307" s="213"/>
      <c r="AD307" s="213"/>
      <c r="AE307" s="213"/>
      <c r="AF307" s="213"/>
      <c r="AG307" s="213" t="s">
        <v>377</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5">
      <c r="A308" s="220"/>
      <c r="B308" s="221"/>
      <c r="C308" s="246" t="s">
        <v>1651</v>
      </c>
      <c r="D308" s="240"/>
      <c r="E308" s="240"/>
      <c r="F308" s="240"/>
      <c r="G308" s="240"/>
      <c r="H308" s="222"/>
      <c r="I308" s="222"/>
      <c r="J308" s="222"/>
      <c r="K308" s="222"/>
      <c r="L308" s="222"/>
      <c r="M308" s="222"/>
      <c r="N308" s="222"/>
      <c r="O308" s="222"/>
      <c r="P308" s="222"/>
      <c r="Q308" s="222"/>
      <c r="R308" s="222"/>
      <c r="S308" s="222"/>
      <c r="T308" s="222"/>
      <c r="U308" s="222"/>
      <c r="V308" s="222"/>
      <c r="W308" s="222"/>
      <c r="X308" s="222"/>
      <c r="Y308" s="213"/>
      <c r="Z308" s="213"/>
      <c r="AA308" s="213"/>
      <c r="AB308" s="213"/>
      <c r="AC308" s="213"/>
      <c r="AD308" s="213"/>
      <c r="AE308" s="213"/>
      <c r="AF308" s="213"/>
      <c r="AG308" s="213" t="s">
        <v>241</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x14ac:dyDescent="0.25">
      <c r="A309" s="227" t="s">
        <v>232</v>
      </c>
      <c r="B309" s="228" t="s">
        <v>163</v>
      </c>
      <c r="C309" s="244" t="s">
        <v>164</v>
      </c>
      <c r="D309" s="229"/>
      <c r="E309" s="230"/>
      <c r="F309" s="231"/>
      <c r="G309" s="231">
        <f>SUMIF(AG310:AG329,"&lt;&gt;NOR",G310:G329)</f>
        <v>80056.800000000003</v>
      </c>
      <c r="H309" s="231"/>
      <c r="I309" s="231">
        <f>SUM(I310:I329)</f>
        <v>3431.3599999999997</v>
      </c>
      <c r="J309" s="231"/>
      <c r="K309" s="231">
        <f>SUM(K310:K329)</f>
        <v>76625.440000000002</v>
      </c>
      <c r="L309" s="231"/>
      <c r="M309" s="231">
        <f>SUM(M310:M329)</f>
        <v>96868.728000000003</v>
      </c>
      <c r="N309" s="231"/>
      <c r="O309" s="231">
        <f>SUM(O310:O329)</f>
        <v>7.0000000000000007E-2</v>
      </c>
      <c r="P309" s="231"/>
      <c r="Q309" s="231">
        <f>SUM(Q310:Q329)</f>
        <v>14.25</v>
      </c>
      <c r="R309" s="231"/>
      <c r="S309" s="231"/>
      <c r="T309" s="232"/>
      <c r="U309" s="226"/>
      <c r="V309" s="226">
        <f>SUM(V310:V329)</f>
        <v>94.03</v>
      </c>
      <c r="W309" s="226"/>
      <c r="X309" s="226"/>
      <c r="AG309" t="s">
        <v>233</v>
      </c>
    </row>
    <row r="310" spans="1:60" outlineLevel="1" x14ac:dyDescent="0.25">
      <c r="A310" s="233">
        <v>56</v>
      </c>
      <c r="B310" s="234" t="s">
        <v>1099</v>
      </c>
      <c r="C310" s="245" t="s">
        <v>1100</v>
      </c>
      <c r="D310" s="235" t="s">
        <v>438</v>
      </c>
      <c r="E310" s="236">
        <v>16</v>
      </c>
      <c r="F310" s="237">
        <v>168.5</v>
      </c>
      <c r="G310" s="238">
        <f>ROUND(E310*F310,2)</f>
        <v>2696</v>
      </c>
      <c r="H310" s="237">
        <v>91.1</v>
      </c>
      <c r="I310" s="238">
        <f>ROUND(E310*H310,2)</f>
        <v>1457.6</v>
      </c>
      <c r="J310" s="237">
        <v>77.400000000000006</v>
      </c>
      <c r="K310" s="238">
        <f>ROUND(E310*J310,2)</f>
        <v>1238.4000000000001</v>
      </c>
      <c r="L310" s="238">
        <v>21</v>
      </c>
      <c r="M310" s="238">
        <f>G310*(1+L310/100)</f>
        <v>3262.16</v>
      </c>
      <c r="N310" s="238">
        <v>4.3E-3</v>
      </c>
      <c r="O310" s="238">
        <f>ROUND(E310*N310,2)</f>
        <v>7.0000000000000007E-2</v>
      </c>
      <c r="P310" s="238">
        <v>0</v>
      </c>
      <c r="Q310" s="238">
        <f>ROUND(E310*P310,2)</f>
        <v>0</v>
      </c>
      <c r="R310" s="238" t="s">
        <v>539</v>
      </c>
      <c r="S310" s="238" t="s">
        <v>237</v>
      </c>
      <c r="T310" s="239" t="s">
        <v>282</v>
      </c>
      <c r="U310" s="222">
        <v>0.20799999999999999</v>
      </c>
      <c r="V310" s="222">
        <f>ROUND(E310*U310,2)</f>
        <v>3.33</v>
      </c>
      <c r="W310" s="222"/>
      <c r="X310" s="222" t="s">
        <v>265</v>
      </c>
      <c r="Y310" s="213"/>
      <c r="Z310" s="213"/>
      <c r="AA310" s="213"/>
      <c r="AB310" s="213"/>
      <c r="AC310" s="213"/>
      <c r="AD310" s="213"/>
      <c r="AE310" s="213"/>
      <c r="AF310" s="213"/>
      <c r="AG310" s="213" t="s">
        <v>283</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1" x14ac:dyDescent="0.25">
      <c r="A311" s="220"/>
      <c r="B311" s="221"/>
      <c r="C311" s="265" t="s">
        <v>1101</v>
      </c>
      <c r="D311" s="257"/>
      <c r="E311" s="257"/>
      <c r="F311" s="257"/>
      <c r="G311" s="257"/>
      <c r="H311" s="222"/>
      <c r="I311" s="222"/>
      <c r="J311" s="222"/>
      <c r="K311" s="222"/>
      <c r="L311" s="222"/>
      <c r="M311" s="222"/>
      <c r="N311" s="222"/>
      <c r="O311" s="222"/>
      <c r="P311" s="222"/>
      <c r="Q311" s="222"/>
      <c r="R311" s="222"/>
      <c r="S311" s="222"/>
      <c r="T311" s="222"/>
      <c r="U311" s="222"/>
      <c r="V311" s="222"/>
      <c r="W311" s="222"/>
      <c r="X311" s="222"/>
      <c r="Y311" s="213"/>
      <c r="Z311" s="213"/>
      <c r="AA311" s="213"/>
      <c r="AB311" s="213"/>
      <c r="AC311" s="213"/>
      <c r="AD311" s="213"/>
      <c r="AE311" s="213"/>
      <c r="AF311" s="213"/>
      <c r="AG311" s="213" t="s">
        <v>285</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x14ac:dyDescent="0.25">
      <c r="A312" s="220"/>
      <c r="B312" s="221"/>
      <c r="C312" s="247" t="s">
        <v>1651</v>
      </c>
      <c r="D312" s="242"/>
      <c r="E312" s="242"/>
      <c r="F312" s="242"/>
      <c r="G312" s="242"/>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241</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x14ac:dyDescent="0.25">
      <c r="A313" s="220"/>
      <c r="B313" s="221"/>
      <c r="C313" s="266" t="s">
        <v>1754</v>
      </c>
      <c r="D313" s="251"/>
      <c r="E313" s="252">
        <v>16</v>
      </c>
      <c r="F313" s="222"/>
      <c r="G313" s="22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288</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5">
      <c r="A314" s="233">
        <v>57</v>
      </c>
      <c r="B314" s="234" t="s">
        <v>1755</v>
      </c>
      <c r="C314" s="245" t="s">
        <v>1756</v>
      </c>
      <c r="D314" s="235" t="s">
        <v>438</v>
      </c>
      <c r="E314" s="236">
        <v>16</v>
      </c>
      <c r="F314" s="237">
        <v>125.5</v>
      </c>
      <c r="G314" s="238">
        <f>ROUND(E314*F314,2)</f>
        <v>2008</v>
      </c>
      <c r="H314" s="237">
        <v>76.63</v>
      </c>
      <c r="I314" s="238">
        <f>ROUND(E314*H314,2)</f>
        <v>1226.08</v>
      </c>
      <c r="J314" s="237">
        <v>48.87</v>
      </c>
      <c r="K314" s="238">
        <f>ROUND(E314*J314,2)</f>
        <v>781.92</v>
      </c>
      <c r="L314" s="238">
        <v>21</v>
      </c>
      <c r="M314" s="238">
        <f>G314*(1+L314/100)</f>
        <v>2429.6799999999998</v>
      </c>
      <c r="N314" s="238">
        <v>1.0000000000000001E-5</v>
      </c>
      <c r="O314" s="238">
        <f>ROUND(E314*N314,2)</f>
        <v>0</v>
      </c>
      <c r="P314" s="238">
        <v>0</v>
      </c>
      <c r="Q314" s="238">
        <f>ROUND(E314*P314,2)</f>
        <v>0</v>
      </c>
      <c r="R314" s="238" t="s">
        <v>539</v>
      </c>
      <c r="S314" s="238" t="s">
        <v>237</v>
      </c>
      <c r="T314" s="239" t="s">
        <v>282</v>
      </c>
      <c r="U314" s="222">
        <v>3.5999999999999997E-2</v>
      </c>
      <c r="V314" s="222">
        <f>ROUND(E314*U314,2)</f>
        <v>0.57999999999999996</v>
      </c>
      <c r="W314" s="222"/>
      <c r="X314" s="222" t="s">
        <v>265</v>
      </c>
      <c r="Y314" s="213"/>
      <c r="Z314" s="213"/>
      <c r="AA314" s="213"/>
      <c r="AB314" s="213"/>
      <c r="AC314" s="213"/>
      <c r="AD314" s="213"/>
      <c r="AE314" s="213"/>
      <c r="AF314" s="213"/>
      <c r="AG314" s="213" t="s">
        <v>283</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5">
      <c r="A315" s="220"/>
      <c r="B315" s="221"/>
      <c r="C315" s="265" t="s">
        <v>540</v>
      </c>
      <c r="D315" s="257"/>
      <c r="E315" s="257"/>
      <c r="F315" s="257"/>
      <c r="G315" s="257"/>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285</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x14ac:dyDescent="0.25">
      <c r="A316" s="220"/>
      <c r="B316" s="221"/>
      <c r="C316" s="247" t="s">
        <v>1651</v>
      </c>
      <c r="D316" s="242"/>
      <c r="E316" s="242"/>
      <c r="F316" s="242"/>
      <c r="G316" s="242"/>
      <c r="H316" s="222"/>
      <c r="I316" s="222"/>
      <c r="J316" s="222"/>
      <c r="K316" s="222"/>
      <c r="L316" s="222"/>
      <c r="M316" s="222"/>
      <c r="N316" s="222"/>
      <c r="O316" s="222"/>
      <c r="P316" s="222"/>
      <c r="Q316" s="222"/>
      <c r="R316" s="222"/>
      <c r="S316" s="222"/>
      <c r="T316" s="222"/>
      <c r="U316" s="222"/>
      <c r="V316" s="222"/>
      <c r="W316" s="222"/>
      <c r="X316" s="222"/>
      <c r="Y316" s="213"/>
      <c r="Z316" s="213"/>
      <c r="AA316" s="213"/>
      <c r="AB316" s="213"/>
      <c r="AC316" s="213"/>
      <c r="AD316" s="213"/>
      <c r="AE316" s="213"/>
      <c r="AF316" s="213"/>
      <c r="AG316" s="213" t="s">
        <v>241</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x14ac:dyDescent="0.25">
      <c r="A317" s="220"/>
      <c r="B317" s="221"/>
      <c r="C317" s="266" t="s">
        <v>1754</v>
      </c>
      <c r="D317" s="251"/>
      <c r="E317" s="252">
        <v>16</v>
      </c>
      <c r="F317" s="222"/>
      <c r="G317" s="222"/>
      <c r="H317" s="222"/>
      <c r="I317" s="222"/>
      <c r="J317" s="222"/>
      <c r="K317" s="222"/>
      <c r="L317" s="222"/>
      <c r="M317" s="222"/>
      <c r="N317" s="222"/>
      <c r="O317" s="222"/>
      <c r="P317" s="222"/>
      <c r="Q317" s="222"/>
      <c r="R317" s="222"/>
      <c r="S317" s="222"/>
      <c r="T317" s="222"/>
      <c r="U317" s="222"/>
      <c r="V317" s="222"/>
      <c r="W317" s="222"/>
      <c r="X317" s="222"/>
      <c r="Y317" s="213"/>
      <c r="Z317" s="213"/>
      <c r="AA317" s="213"/>
      <c r="AB317" s="213"/>
      <c r="AC317" s="213"/>
      <c r="AD317" s="213"/>
      <c r="AE317" s="213"/>
      <c r="AF317" s="213"/>
      <c r="AG317" s="213" t="s">
        <v>288</v>
      </c>
      <c r="AH317" s="213">
        <v>0</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x14ac:dyDescent="0.25">
      <c r="A318" s="233">
        <v>58</v>
      </c>
      <c r="B318" s="234" t="s">
        <v>1757</v>
      </c>
      <c r="C318" s="245" t="s">
        <v>1758</v>
      </c>
      <c r="D318" s="235" t="s">
        <v>438</v>
      </c>
      <c r="E318" s="236">
        <v>16</v>
      </c>
      <c r="F318" s="237">
        <v>51</v>
      </c>
      <c r="G318" s="238">
        <f>ROUND(E318*F318,2)</f>
        <v>816</v>
      </c>
      <c r="H318" s="237">
        <v>0</v>
      </c>
      <c r="I318" s="238">
        <f>ROUND(E318*H318,2)</f>
        <v>0</v>
      </c>
      <c r="J318" s="237">
        <v>51</v>
      </c>
      <c r="K318" s="238">
        <f>ROUND(E318*J318,2)</f>
        <v>816</v>
      </c>
      <c r="L318" s="238">
        <v>21</v>
      </c>
      <c r="M318" s="238">
        <f>G318*(1+L318/100)</f>
        <v>987.36</v>
      </c>
      <c r="N318" s="238">
        <v>0</v>
      </c>
      <c r="O318" s="238">
        <f>ROUND(E318*N318,2)</f>
        <v>0</v>
      </c>
      <c r="P318" s="238">
        <v>0</v>
      </c>
      <c r="Q318" s="238">
        <f>ROUND(E318*P318,2)</f>
        <v>0</v>
      </c>
      <c r="R318" s="238" t="s">
        <v>539</v>
      </c>
      <c r="S318" s="238" t="s">
        <v>237</v>
      </c>
      <c r="T318" s="239" t="s">
        <v>282</v>
      </c>
      <c r="U318" s="222">
        <v>9.2999999999999999E-2</v>
      </c>
      <c r="V318" s="222">
        <f>ROUND(E318*U318,2)</f>
        <v>1.49</v>
      </c>
      <c r="W318" s="222"/>
      <c r="X318" s="222" t="s">
        <v>265</v>
      </c>
      <c r="Y318" s="213"/>
      <c r="Z318" s="213"/>
      <c r="AA318" s="213"/>
      <c r="AB318" s="213"/>
      <c r="AC318" s="213"/>
      <c r="AD318" s="213"/>
      <c r="AE318" s="213"/>
      <c r="AF318" s="213"/>
      <c r="AG318" s="213" t="s">
        <v>283</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x14ac:dyDescent="0.25">
      <c r="A319" s="220"/>
      <c r="B319" s="221"/>
      <c r="C319" s="265" t="s">
        <v>1104</v>
      </c>
      <c r="D319" s="257"/>
      <c r="E319" s="257"/>
      <c r="F319" s="257"/>
      <c r="G319" s="257"/>
      <c r="H319" s="222"/>
      <c r="I319" s="222"/>
      <c r="J319" s="222"/>
      <c r="K319" s="222"/>
      <c r="L319" s="222"/>
      <c r="M319" s="222"/>
      <c r="N319" s="222"/>
      <c r="O319" s="222"/>
      <c r="P319" s="222"/>
      <c r="Q319" s="222"/>
      <c r="R319" s="222"/>
      <c r="S319" s="222"/>
      <c r="T319" s="222"/>
      <c r="U319" s="222"/>
      <c r="V319" s="222"/>
      <c r="W319" s="222"/>
      <c r="X319" s="222"/>
      <c r="Y319" s="213"/>
      <c r="Z319" s="213"/>
      <c r="AA319" s="213"/>
      <c r="AB319" s="213"/>
      <c r="AC319" s="213"/>
      <c r="AD319" s="213"/>
      <c r="AE319" s="213"/>
      <c r="AF319" s="213"/>
      <c r="AG319" s="213" t="s">
        <v>285</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x14ac:dyDescent="0.25">
      <c r="A320" s="220"/>
      <c r="B320" s="221"/>
      <c r="C320" s="247" t="s">
        <v>1651</v>
      </c>
      <c r="D320" s="242"/>
      <c r="E320" s="242"/>
      <c r="F320" s="242"/>
      <c r="G320" s="242"/>
      <c r="H320" s="222"/>
      <c r="I320" s="222"/>
      <c r="J320" s="222"/>
      <c r="K320" s="222"/>
      <c r="L320" s="222"/>
      <c r="M320" s="222"/>
      <c r="N320" s="222"/>
      <c r="O320" s="222"/>
      <c r="P320" s="222"/>
      <c r="Q320" s="222"/>
      <c r="R320" s="222"/>
      <c r="S320" s="222"/>
      <c r="T320" s="222"/>
      <c r="U320" s="222"/>
      <c r="V320" s="222"/>
      <c r="W320" s="222"/>
      <c r="X320" s="222"/>
      <c r="Y320" s="213"/>
      <c r="Z320" s="213"/>
      <c r="AA320" s="213"/>
      <c r="AB320" s="213"/>
      <c r="AC320" s="213"/>
      <c r="AD320" s="213"/>
      <c r="AE320" s="213"/>
      <c r="AF320" s="213"/>
      <c r="AG320" s="213" t="s">
        <v>241</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x14ac:dyDescent="0.25">
      <c r="A321" s="220"/>
      <c r="B321" s="221"/>
      <c r="C321" s="266" t="s">
        <v>1754</v>
      </c>
      <c r="D321" s="251"/>
      <c r="E321" s="252">
        <v>16</v>
      </c>
      <c r="F321" s="222"/>
      <c r="G321" s="222"/>
      <c r="H321" s="222"/>
      <c r="I321" s="222"/>
      <c r="J321" s="222"/>
      <c r="K321" s="222"/>
      <c r="L321" s="222"/>
      <c r="M321" s="222"/>
      <c r="N321" s="222"/>
      <c r="O321" s="222"/>
      <c r="P321" s="222"/>
      <c r="Q321" s="222"/>
      <c r="R321" s="222"/>
      <c r="S321" s="222"/>
      <c r="T321" s="222"/>
      <c r="U321" s="222"/>
      <c r="V321" s="222"/>
      <c r="W321" s="222"/>
      <c r="X321" s="222"/>
      <c r="Y321" s="213"/>
      <c r="Z321" s="213"/>
      <c r="AA321" s="213"/>
      <c r="AB321" s="213"/>
      <c r="AC321" s="213"/>
      <c r="AD321" s="213"/>
      <c r="AE321" s="213"/>
      <c r="AF321" s="213"/>
      <c r="AG321" s="213" t="s">
        <v>288</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x14ac:dyDescent="0.25">
      <c r="A322" s="233">
        <v>59</v>
      </c>
      <c r="B322" s="234" t="s">
        <v>1759</v>
      </c>
      <c r="C322" s="245" t="s">
        <v>1760</v>
      </c>
      <c r="D322" s="235" t="s">
        <v>438</v>
      </c>
      <c r="E322" s="236">
        <v>16</v>
      </c>
      <c r="F322" s="237">
        <v>77.3</v>
      </c>
      <c r="G322" s="238">
        <f>ROUND(E322*F322,2)</f>
        <v>1236.8</v>
      </c>
      <c r="H322" s="237">
        <v>46.73</v>
      </c>
      <c r="I322" s="238">
        <f>ROUND(E322*H322,2)</f>
        <v>747.68</v>
      </c>
      <c r="J322" s="237">
        <v>30.57</v>
      </c>
      <c r="K322" s="238">
        <f>ROUND(E322*J322,2)</f>
        <v>489.12</v>
      </c>
      <c r="L322" s="238">
        <v>21</v>
      </c>
      <c r="M322" s="238">
        <f>G322*(1+L322/100)</f>
        <v>1496.5279999999998</v>
      </c>
      <c r="N322" s="238">
        <v>0</v>
      </c>
      <c r="O322" s="238">
        <f>ROUND(E322*N322,2)</f>
        <v>0</v>
      </c>
      <c r="P322" s="238">
        <v>0</v>
      </c>
      <c r="Q322" s="238">
        <f>ROUND(E322*P322,2)</f>
        <v>0</v>
      </c>
      <c r="R322" s="238" t="s">
        <v>539</v>
      </c>
      <c r="S322" s="238" t="s">
        <v>237</v>
      </c>
      <c r="T322" s="239" t="s">
        <v>282</v>
      </c>
      <c r="U322" s="222">
        <v>3.6999999999999998E-2</v>
      </c>
      <c r="V322" s="222">
        <f>ROUND(E322*U322,2)</f>
        <v>0.59</v>
      </c>
      <c r="W322" s="222"/>
      <c r="X322" s="222" t="s">
        <v>265</v>
      </c>
      <c r="Y322" s="213"/>
      <c r="Z322" s="213"/>
      <c r="AA322" s="213"/>
      <c r="AB322" s="213"/>
      <c r="AC322" s="213"/>
      <c r="AD322" s="213"/>
      <c r="AE322" s="213"/>
      <c r="AF322" s="213"/>
      <c r="AG322" s="213" t="s">
        <v>283</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1" x14ac:dyDescent="0.25">
      <c r="A323" s="220"/>
      <c r="B323" s="221"/>
      <c r="C323" s="265" t="s">
        <v>1107</v>
      </c>
      <c r="D323" s="257"/>
      <c r="E323" s="257"/>
      <c r="F323" s="257"/>
      <c r="G323" s="257"/>
      <c r="H323" s="222"/>
      <c r="I323" s="222"/>
      <c r="J323" s="222"/>
      <c r="K323" s="222"/>
      <c r="L323" s="222"/>
      <c r="M323" s="222"/>
      <c r="N323" s="222"/>
      <c r="O323" s="222"/>
      <c r="P323" s="222"/>
      <c r="Q323" s="222"/>
      <c r="R323" s="222"/>
      <c r="S323" s="222"/>
      <c r="T323" s="222"/>
      <c r="U323" s="222"/>
      <c r="V323" s="222"/>
      <c r="W323" s="222"/>
      <c r="X323" s="222"/>
      <c r="Y323" s="213"/>
      <c r="Z323" s="213"/>
      <c r="AA323" s="213"/>
      <c r="AB323" s="213"/>
      <c r="AC323" s="213"/>
      <c r="AD323" s="213"/>
      <c r="AE323" s="213"/>
      <c r="AF323" s="213"/>
      <c r="AG323" s="213" t="s">
        <v>285</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x14ac:dyDescent="0.25">
      <c r="A324" s="220"/>
      <c r="B324" s="221"/>
      <c r="C324" s="247" t="s">
        <v>1651</v>
      </c>
      <c r="D324" s="242"/>
      <c r="E324" s="242"/>
      <c r="F324" s="242"/>
      <c r="G324" s="242"/>
      <c r="H324" s="222"/>
      <c r="I324" s="222"/>
      <c r="J324" s="222"/>
      <c r="K324" s="222"/>
      <c r="L324" s="222"/>
      <c r="M324" s="222"/>
      <c r="N324" s="222"/>
      <c r="O324" s="222"/>
      <c r="P324" s="222"/>
      <c r="Q324" s="222"/>
      <c r="R324" s="222"/>
      <c r="S324" s="222"/>
      <c r="T324" s="222"/>
      <c r="U324" s="222"/>
      <c r="V324" s="222"/>
      <c r="W324" s="222"/>
      <c r="X324" s="222"/>
      <c r="Y324" s="213"/>
      <c r="Z324" s="213"/>
      <c r="AA324" s="213"/>
      <c r="AB324" s="213"/>
      <c r="AC324" s="213"/>
      <c r="AD324" s="213"/>
      <c r="AE324" s="213"/>
      <c r="AF324" s="213"/>
      <c r="AG324" s="213" t="s">
        <v>241</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5">
      <c r="A325" s="220"/>
      <c r="B325" s="221"/>
      <c r="C325" s="266" t="s">
        <v>1754</v>
      </c>
      <c r="D325" s="251"/>
      <c r="E325" s="252">
        <v>16</v>
      </c>
      <c r="F325" s="222"/>
      <c r="G325" s="222"/>
      <c r="H325" s="222"/>
      <c r="I325" s="222"/>
      <c r="J325" s="222"/>
      <c r="K325" s="222"/>
      <c r="L325" s="222"/>
      <c r="M325" s="222"/>
      <c r="N325" s="222"/>
      <c r="O325" s="222"/>
      <c r="P325" s="222"/>
      <c r="Q325" s="222"/>
      <c r="R325" s="222"/>
      <c r="S325" s="222"/>
      <c r="T325" s="222"/>
      <c r="U325" s="222"/>
      <c r="V325" s="222"/>
      <c r="W325" s="222"/>
      <c r="X325" s="222"/>
      <c r="Y325" s="213"/>
      <c r="Z325" s="213"/>
      <c r="AA325" s="213"/>
      <c r="AB325" s="213"/>
      <c r="AC325" s="213"/>
      <c r="AD325" s="213"/>
      <c r="AE325" s="213"/>
      <c r="AF325" s="213"/>
      <c r="AG325" s="213" t="s">
        <v>288</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5">
      <c r="A326" s="233">
        <v>60</v>
      </c>
      <c r="B326" s="234" t="s">
        <v>1611</v>
      </c>
      <c r="C326" s="245" t="s">
        <v>1612</v>
      </c>
      <c r="D326" s="235" t="s">
        <v>280</v>
      </c>
      <c r="E326" s="236">
        <v>5</v>
      </c>
      <c r="F326" s="237">
        <v>14660</v>
      </c>
      <c r="G326" s="238">
        <f>ROUND(E326*F326,2)</f>
        <v>73300</v>
      </c>
      <c r="H326" s="237">
        <v>0</v>
      </c>
      <c r="I326" s="238">
        <f>ROUND(E326*H326,2)</f>
        <v>0</v>
      </c>
      <c r="J326" s="237">
        <v>14660</v>
      </c>
      <c r="K326" s="238">
        <f>ROUND(E326*J326,2)</f>
        <v>73300</v>
      </c>
      <c r="L326" s="238">
        <v>21</v>
      </c>
      <c r="M326" s="238">
        <f>G326*(1+L326/100)</f>
        <v>88693</v>
      </c>
      <c r="N326" s="238">
        <v>0</v>
      </c>
      <c r="O326" s="238">
        <f>ROUND(E326*N326,2)</f>
        <v>0</v>
      </c>
      <c r="P326" s="238">
        <v>2.85</v>
      </c>
      <c r="Q326" s="238">
        <f>ROUND(E326*P326,2)</f>
        <v>14.25</v>
      </c>
      <c r="R326" s="238" t="s">
        <v>1613</v>
      </c>
      <c r="S326" s="238" t="s">
        <v>237</v>
      </c>
      <c r="T326" s="239" t="s">
        <v>282</v>
      </c>
      <c r="U326" s="222">
        <v>17.606999999999999</v>
      </c>
      <c r="V326" s="222">
        <f>ROUND(E326*U326,2)</f>
        <v>88.04</v>
      </c>
      <c r="W326" s="222"/>
      <c r="X326" s="222" t="s">
        <v>265</v>
      </c>
      <c r="Y326" s="213"/>
      <c r="Z326" s="213"/>
      <c r="AA326" s="213"/>
      <c r="AB326" s="213"/>
      <c r="AC326" s="213"/>
      <c r="AD326" s="213"/>
      <c r="AE326" s="213"/>
      <c r="AF326" s="213"/>
      <c r="AG326" s="213" t="s">
        <v>283</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x14ac:dyDescent="0.25">
      <c r="A327" s="220"/>
      <c r="B327" s="221"/>
      <c r="C327" s="265" t="s">
        <v>1614</v>
      </c>
      <c r="D327" s="257"/>
      <c r="E327" s="257"/>
      <c r="F327" s="257"/>
      <c r="G327" s="257"/>
      <c r="H327" s="222"/>
      <c r="I327" s="222"/>
      <c r="J327" s="222"/>
      <c r="K327" s="222"/>
      <c r="L327" s="222"/>
      <c r="M327" s="222"/>
      <c r="N327" s="222"/>
      <c r="O327" s="222"/>
      <c r="P327" s="222"/>
      <c r="Q327" s="222"/>
      <c r="R327" s="222"/>
      <c r="S327" s="222"/>
      <c r="T327" s="222"/>
      <c r="U327" s="222"/>
      <c r="V327" s="222"/>
      <c r="W327" s="222"/>
      <c r="X327" s="222"/>
      <c r="Y327" s="213"/>
      <c r="Z327" s="213"/>
      <c r="AA327" s="213"/>
      <c r="AB327" s="213"/>
      <c r="AC327" s="213"/>
      <c r="AD327" s="213"/>
      <c r="AE327" s="213"/>
      <c r="AF327" s="213"/>
      <c r="AG327" s="213" t="s">
        <v>285</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41" t="str">
        <f>C327</f>
        <v>s naložením vybouraných hmot a suti na dopravní prostředek nebo s odklizením na hromady do vzdálenosti 20 m</v>
      </c>
      <c r="BB327" s="213"/>
      <c r="BC327" s="213"/>
      <c r="BD327" s="213"/>
      <c r="BE327" s="213"/>
      <c r="BF327" s="213"/>
      <c r="BG327" s="213"/>
      <c r="BH327" s="213"/>
    </row>
    <row r="328" spans="1:60" outlineLevel="1" x14ac:dyDescent="0.25">
      <c r="A328" s="220"/>
      <c r="B328" s="221"/>
      <c r="C328" s="247" t="s">
        <v>1651</v>
      </c>
      <c r="D328" s="242"/>
      <c r="E328" s="242"/>
      <c r="F328" s="242"/>
      <c r="G328" s="242"/>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241</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x14ac:dyDescent="0.25">
      <c r="A329" s="220"/>
      <c r="B329" s="221"/>
      <c r="C329" s="247" t="s">
        <v>1615</v>
      </c>
      <c r="D329" s="242"/>
      <c r="E329" s="242"/>
      <c r="F329" s="242"/>
      <c r="G329" s="242"/>
      <c r="H329" s="222"/>
      <c r="I329" s="222"/>
      <c r="J329" s="222"/>
      <c r="K329" s="222"/>
      <c r="L329" s="222"/>
      <c r="M329" s="222"/>
      <c r="N329" s="222"/>
      <c r="O329" s="222"/>
      <c r="P329" s="222"/>
      <c r="Q329" s="222"/>
      <c r="R329" s="222"/>
      <c r="S329" s="222"/>
      <c r="T329" s="222"/>
      <c r="U329" s="222"/>
      <c r="V329" s="222"/>
      <c r="W329" s="222"/>
      <c r="X329" s="222"/>
      <c r="Y329" s="213"/>
      <c r="Z329" s="213"/>
      <c r="AA329" s="213"/>
      <c r="AB329" s="213"/>
      <c r="AC329" s="213"/>
      <c r="AD329" s="213"/>
      <c r="AE329" s="213"/>
      <c r="AF329" s="213"/>
      <c r="AG329" s="213" t="s">
        <v>241</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x14ac:dyDescent="0.25">
      <c r="A330" s="227" t="s">
        <v>232</v>
      </c>
      <c r="B330" s="228" t="s">
        <v>173</v>
      </c>
      <c r="C330" s="244" t="s">
        <v>174</v>
      </c>
      <c r="D330" s="229"/>
      <c r="E330" s="230"/>
      <c r="F330" s="231"/>
      <c r="G330" s="231">
        <f>SUMIF(AG331:AG332,"&lt;&gt;NOR",G331:G332)</f>
        <v>55422.47</v>
      </c>
      <c r="H330" s="231"/>
      <c r="I330" s="231">
        <f>SUM(I331:I332)</f>
        <v>0</v>
      </c>
      <c r="J330" s="231"/>
      <c r="K330" s="231">
        <f>SUM(K331:K332)</f>
        <v>55422.47</v>
      </c>
      <c r="L330" s="231"/>
      <c r="M330" s="231">
        <f>SUM(M331:M332)</f>
        <v>67061.188699999999</v>
      </c>
      <c r="N330" s="231"/>
      <c r="O330" s="231">
        <f>SUM(O331:O332)</f>
        <v>0</v>
      </c>
      <c r="P330" s="231"/>
      <c r="Q330" s="231">
        <f>SUM(Q331:Q332)</f>
        <v>0</v>
      </c>
      <c r="R330" s="231"/>
      <c r="S330" s="231"/>
      <c r="T330" s="232"/>
      <c r="U330" s="226"/>
      <c r="V330" s="226">
        <f>SUM(V331:V332)</f>
        <v>85.87</v>
      </c>
      <c r="W330" s="226"/>
      <c r="X330" s="226"/>
      <c r="AG330" t="s">
        <v>233</v>
      </c>
    </row>
    <row r="331" spans="1:60" outlineLevel="1" x14ac:dyDescent="0.25">
      <c r="A331" s="233">
        <v>61</v>
      </c>
      <c r="B331" s="234" t="s">
        <v>1393</v>
      </c>
      <c r="C331" s="245" t="s">
        <v>1394</v>
      </c>
      <c r="D331" s="235" t="s">
        <v>330</v>
      </c>
      <c r="E331" s="236">
        <v>406.02544999999998</v>
      </c>
      <c r="F331" s="237">
        <v>136.5</v>
      </c>
      <c r="G331" s="238">
        <f>ROUND(E331*F331,2)</f>
        <v>55422.47</v>
      </c>
      <c r="H331" s="237">
        <v>0</v>
      </c>
      <c r="I331" s="238">
        <f>ROUND(E331*H331,2)</f>
        <v>0</v>
      </c>
      <c r="J331" s="237">
        <v>136.5</v>
      </c>
      <c r="K331" s="238">
        <f>ROUND(E331*J331,2)</f>
        <v>55422.47</v>
      </c>
      <c r="L331" s="238">
        <v>21</v>
      </c>
      <c r="M331" s="238">
        <f>G331*(1+L331/100)</f>
        <v>67061.188699999999</v>
      </c>
      <c r="N331" s="238">
        <v>0</v>
      </c>
      <c r="O331" s="238">
        <f>ROUND(E331*N331,2)</f>
        <v>0</v>
      </c>
      <c r="P331" s="238">
        <v>0</v>
      </c>
      <c r="Q331" s="238">
        <f>ROUND(E331*P331,2)</f>
        <v>0</v>
      </c>
      <c r="R331" s="238" t="s">
        <v>528</v>
      </c>
      <c r="S331" s="238" t="s">
        <v>237</v>
      </c>
      <c r="T331" s="239" t="s">
        <v>282</v>
      </c>
      <c r="U331" s="222">
        <v>0.21149999999999999</v>
      </c>
      <c r="V331" s="222">
        <f>ROUND(E331*U331,2)</f>
        <v>85.87</v>
      </c>
      <c r="W331" s="222"/>
      <c r="X331" s="222" t="s">
        <v>381</v>
      </c>
      <c r="Y331" s="213"/>
      <c r="Z331" s="213"/>
      <c r="AA331" s="213"/>
      <c r="AB331" s="213"/>
      <c r="AC331" s="213"/>
      <c r="AD331" s="213"/>
      <c r="AE331" s="213"/>
      <c r="AF331" s="213"/>
      <c r="AG331" s="213" t="s">
        <v>382</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1" x14ac:dyDescent="0.25">
      <c r="A332" s="220"/>
      <c r="B332" s="221"/>
      <c r="C332" s="265" t="s">
        <v>1395</v>
      </c>
      <c r="D332" s="257"/>
      <c r="E332" s="257"/>
      <c r="F332" s="257"/>
      <c r="G332" s="257"/>
      <c r="H332" s="222"/>
      <c r="I332" s="222"/>
      <c r="J332" s="222"/>
      <c r="K332" s="222"/>
      <c r="L332" s="222"/>
      <c r="M332" s="222"/>
      <c r="N332" s="222"/>
      <c r="O332" s="222"/>
      <c r="P332" s="222"/>
      <c r="Q332" s="222"/>
      <c r="R332" s="222"/>
      <c r="S332" s="222"/>
      <c r="T332" s="222"/>
      <c r="U332" s="222"/>
      <c r="V332" s="222"/>
      <c r="W332" s="222"/>
      <c r="X332" s="222"/>
      <c r="Y332" s="213"/>
      <c r="Z332" s="213"/>
      <c r="AA332" s="213"/>
      <c r="AB332" s="213"/>
      <c r="AC332" s="213"/>
      <c r="AD332" s="213"/>
      <c r="AE332" s="213"/>
      <c r="AF332" s="213"/>
      <c r="AG332" s="213" t="s">
        <v>285</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x14ac:dyDescent="0.25">
      <c r="A333" s="227" t="s">
        <v>232</v>
      </c>
      <c r="B333" s="228" t="s">
        <v>199</v>
      </c>
      <c r="C333" s="244" t="s">
        <v>200</v>
      </c>
      <c r="D333" s="229"/>
      <c r="E333" s="230"/>
      <c r="F333" s="231"/>
      <c r="G333" s="231">
        <f>SUMIF(AG334:AG341,"&lt;&gt;NOR",G334:G341)</f>
        <v>24066.639999999999</v>
      </c>
      <c r="H333" s="231"/>
      <c r="I333" s="231">
        <f>SUM(I334:I341)</f>
        <v>0</v>
      </c>
      <c r="J333" s="231"/>
      <c r="K333" s="231">
        <f>SUM(K334:K341)</f>
        <v>24066.639999999999</v>
      </c>
      <c r="L333" s="231"/>
      <c r="M333" s="231">
        <f>SUM(M334:M341)</f>
        <v>29120.634399999999</v>
      </c>
      <c r="N333" s="231"/>
      <c r="O333" s="231">
        <f>SUM(O334:O341)</f>
        <v>0</v>
      </c>
      <c r="P333" s="231"/>
      <c r="Q333" s="231">
        <f>SUM(Q334:Q341)</f>
        <v>0</v>
      </c>
      <c r="R333" s="231"/>
      <c r="S333" s="231"/>
      <c r="T333" s="232"/>
      <c r="U333" s="226"/>
      <c r="V333" s="226">
        <f>SUM(V334:V341)</f>
        <v>4.78</v>
      </c>
      <c r="W333" s="226"/>
      <c r="X333" s="226"/>
      <c r="AG333" t="s">
        <v>233</v>
      </c>
    </row>
    <row r="334" spans="1:60" ht="20.399999999999999" outlineLevel="1" x14ac:dyDescent="0.25">
      <c r="A334" s="233">
        <v>62</v>
      </c>
      <c r="B334" s="234" t="s">
        <v>1629</v>
      </c>
      <c r="C334" s="245" t="s">
        <v>1630</v>
      </c>
      <c r="D334" s="235" t="s">
        <v>330</v>
      </c>
      <c r="E334" s="236">
        <v>41.53</v>
      </c>
      <c r="F334" s="237">
        <v>43.1</v>
      </c>
      <c r="G334" s="238">
        <f>ROUND(E334*F334,2)</f>
        <v>1789.94</v>
      </c>
      <c r="H334" s="237">
        <v>0</v>
      </c>
      <c r="I334" s="238">
        <f>ROUND(E334*H334,2)</f>
        <v>0</v>
      </c>
      <c r="J334" s="237">
        <v>43.1</v>
      </c>
      <c r="K334" s="238">
        <f>ROUND(E334*J334,2)</f>
        <v>1789.94</v>
      </c>
      <c r="L334" s="238">
        <v>21</v>
      </c>
      <c r="M334" s="238">
        <f>G334*(1+L334/100)</f>
        <v>2165.8274000000001</v>
      </c>
      <c r="N334" s="238">
        <v>0</v>
      </c>
      <c r="O334" s="238">
        <f>ROUND(E334*N334,2)</f>
        <v>0</v>
      </c>
      <c r="P334" s="238">
        <v>0</v>
      </c>
      <c r="Q334" s="238">
        <f>ROUND(E334*P334,2)</f>
        <v>0</v>
      </c>
      <c r="R334" s="238" t="s">
        <v>539</v>
      </c>
      <c r="S334" s="238" t="s">
        <v>237</v>
      </c>
      <c r="T334" s="239" t="s">
        <v>282</v>
      </c>
      <c r="U334" s="222">
        <v>0.01</v>
      </c>
      <c r="V334" s="222">
        <f>ROUND(E334*U334,2)</f>
        <v>0.42</v>
      </c>
      <c r="W334" s="222"/>
      <c r="X334" s="222" t="s">
        <v>1631</v>
      </c>
      <c r="Y334" s="213"/>
      <c r="Z334" s="213"/>
      <c r="AA334" s="213"/>
      <c r="AB334" s="213"/>
      <c r="AC334" s="213"/>
      <c r="AD334" s="213"/>
      <c r="AE334" s="213"/>
      <c r="AF334" s="213"/>
      <c r="AG334" s="213" t="s">
        <v>1632</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51.6" outlineLevel="1" x14ac:dyDescent="0.25">
      <c r="A335" s="220"/>
      <c r="B335" s="221"/>
      <c r="C335" s="246" t="s">
        <v>1633</v>
      </c>
      <c r="D335" s="240"/>
      <c r="E335" s="240"/>
      <c r="F335" s="240"/>
      <c r="G335" s="240"/>
      <c r="H335" s="222"/>
      <c r="I335" s="222"/>
      <c r="J335" s="222"/>
      <c r="K335" s="222"/>
      <c r="L335" s="222"/>
      <c r="M335" s="222"/>
      <c r="N335" s="222"/>
      <c r="O335" s="222"/>
      <c r="P335" s="222"/>
      <c r="Q335" s="222"/>
      <c r="R335" s="222"/>
      <c r="S335" s="222"/>
      <c r="T335" s="222"/>
      <c r="U335" s="222"/>
      <c r="V335" s="222"/>
      <c r="W335" s="222"/>
      <c r="X335" s="222"/>
      <c r="Y335" s="213"/>
      <c r="Z335" s="213"/>
      <c r="AA335" s="213"/>
      <c r="AB335" s="213"/>
      <c r="AC335" s="213"/>
      <c r="AD335" s="213"/>
      <c r="AE335" s="213"/>
      <c r="AF335" s="213"/>
      <c r="AG335" s="213" t="s">
        <v>241</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41" t="str">
        <f>C335</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335" s="213"/>
      <c r="BC335" s="213"/>
      <c r="BD335" s="213"/>
      <c r="BE335" s="213"/>
      <c r="BF335" s="213"/>
      <c r="BG335" s="213"/>
      <c r="BH335" s="213"/>
    </row>
    <row r="336" spans="1:60" outlineLevel="1" x14ac:dyDescent="0.25">
      <c r="A336" s="258">
        <v>63</v>
      </c>
      <c r="B336" s="259" t="s">
        <v>1634</v>
      </c>
      <c r="C336" s="270" t="s">
        <v>1635</v>
      </c>
      <c r="D336" s="260" t="s">
        <v>330</v>
      </c>
      <c r="E336" s="261">
        <v>373.77</v>
      </c>
      <c r="F336" s="262">
        <v>10.8</v>
      </c>
      <c r="G336" s="263">
        <f>ROUND(E336*F336,2)</f>
        <v>4036.72</v>
      </c>
      <c r="H336" s="262">
        <v>0</v>
      </c>
      <c r="I336" s="263">
        <f>ROUND(E336*H336,2)</f>
        <v>0</v>
      </c>
      <c r="J336" s="262">
        <v>10.8</v>
      </c>
      <c r="K336" s="263">
        <f>ROUND(E336*J336,2)</f>
        <v>4036.72</v>
      </c>
      <c r="L336" s="263">
        <v>21</v>
      </c>
      <c r="M336" s="263">
        <f>G336*(1+L336/100)</f>
        <v>4884.4312</v>
      </c>
      <c r="N336" s="263">
        <v>0</v>
      </c>
      <c r="O336" s="263">
        <f>ROUND(E336*N336,2)</f>
        <v>0</v>
      </c>
      <c r="P336" s="263">
        <v>0</v>
      </c>
      <c r="Q336" s="263">
        <f>ROUND(E336*P336,2)</f>
        <v>0</v>
      </c>
      <c r="R336" s="263" t="s">
        <v>539</v>
      </c>
      <c r="S336" s="263" t="s">
        <v>237</v>
      </c>
      <c r="T336" s="264" t="s">
        <v>282</v>
      </c>
      <c r="U336" s="222">
        <v>0</v>
      </c>
      <c r="V336" s="222">
        <f>ROUND(E336*U336,2)</f>
        <v>0</v>
      </c>
      <c r="W336" s="222"/>
      <c r="X336" s="222" t="s">
        <v>1631</v>
      </c>
      <c r="Y336" s="213"/>
      <c r="Z336" s="213"/>
      <c r="AA336" s="213"/>
      <c r="AB336" s="213"/>
      <c r="AC336" s="213"/>
      <c r="AD336" s="213"/>
      <c r="AE336" s="213"/>
      <c r="AF336" s="213"/>
      <c r="AG336" s="213" t="s">
        <v>1632</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x14ac:dyDescent="0.25">
      <c r="A337" s="233">
        <v>64</v>
      </c>
      <c r="B337" s="234" t="s">
        <v>1636</v>
      </c>
      <c r="C337" s="245" t="s">
        <v>1637</v>
      </c>
      <c r="D337" s="235" t="s">
        <v>330</v>
      </c>
      <c r="E337" s="236">
        <v>41.53</v>
      </c>
      <c r="F337" s="237">
        <v>129</v>
      </c>
      <c r="G337" s="238">
        <f>ROUND(E337*F337,2)</f>
        <v>5357.37</v>
      </c>
      <c r="H337" s="237">
        <v>0</v>
      </c>
      <c r="I337" s="238">
        <f>ROUND(E337*H337,2)</f>
        <v>0</v>
      </c>
      <c r="J337" s="237">
        <v>129</v>
      </c>
      <c r="K337" s="238">
        <f>ROUND(E337*J337,2)</f>
        <v>5357.37</v>
      </c>
      <c r="L337" s="238">
        <v>21</v>
      </c>
      <c r="M337" s="238">
        <f>G337*(1+L337/100)</f>
        <v>6482.4177</v>
      </c>
      <c r="N337" s="238">
        <v>0</v>
      </c>
      <c r="O337" s="238">
        <f>ROUND(E337*N337,2)</f>
        <v>0</v>
      </c>
      <c r="P337" s="238">
        <v>0</v>
      </c>
      <c r="Q337" s="238">
        <f>ROUND(E337*P337,2)</f>
        <v>0</v>
      </c>
      <c r="R337" s="238" t="s">
        <v>539</v>
      </c>
      <c r="S337" s="238" t="s">
        <v>237</v>
      </c>
      <c r="T337" s="239" t="s">
        <v>282</v>
      </c>
      <c r="U337" s="222">
        <v>9.9000000000000005E-2</v>
      </c>
      <c r="V337" s="222">
        <f>ROUND(E337*U337,2)</f>
        <v>4.1100000000000003</v>
      </c>
      <c r="W337" s="222"/>
      <c r="X337" s="222" t="s">
        <v>1631</v>
      </c>
      <c r="Y337" s="213"/>
      <c r="Z337" s="213"/>
      <c r="AA337" s="213"/>
      <c r="AB337" s="213"/>
      <c r="AC337" s="213"/>
      <c r="AD337" s="213"/>
      <c r="AE337" s="213"/>
      <c r="AF337" s="213"/>
      <c r="AG337" s="213" t="s">
        <v>1632</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x14ac:dyDescent="0.25">
      <c r="A338" s="220"/>
      <c r="B338" s="221"/>
      <c r="C338" s="265" t="s">
        <v>1638</v>
      </c>
      <c r="D338" s="257"/>
      <c r="E338" s="257"/>
      <c r="F338" s="257"/>
      <c r="G338" s="257"/>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285</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x14ac:dyDescent="0.25">
      <c r="A339" s="258">
        <v>65</v>
      </c>
      <c r="B339" s="259" t="s">
        <v>1639</v>
      </c>
      <c r="C339" s="270" t="s">
        <v>1640</v>
      </c>
      <c r="D339" s="260" t="s">
        <v>330</v>
      </c>
      <c r="E339" s="261">
        <v>41.53</v>
      </c>
      <c r="F339" s="262">
        <v>300</v>
      </c>
      <c r="G339" s="263">
        <f>ROUND(E339*F339,2)</f>
        <v>12459</v>
      </c>
      <c r="H339" s="262">
        <v>0</v>
      </c>
      <c r="I339" s="263">
        <f>ROUND(E339*H339,2)</f>
        <v>0</v>
      </c>
      <c r="J339" s="262">
        <v>300</v>
      </c>
      <c r="K339" s="263">
        <f>ROUND(E339*J339,2)</f>
        <v>12459</v>
      </c>
      <c r="L339" s="263">
        <v>21</v>
      </c>
      <c r="M339" s="263">
        <f>G339*(1+L339/100)</f>
        <v>15075.39</v>
      </c>
      <c r="N339" s="263">
        <v>0</v>
      </c>
      <c r="O339" s="263">
        <f>ROUND(E339*N339,2)</f>
        <v>0</v>
      </c>
      <c r="P339" s="263">
        <v>0</v>
      </c>
      <c r="Q339" s="263">
        <f>ROUND(E339*P339,2)</f>
        <v>0</v>
      </c>
      <c r="R339" s="263" t="s">
        <v>1641</v>
      </c>
      <c r="S339" s="263" t="s">
        <v>237</v>
      </c>
      <c r="T339" s="264" t="s">
        <v>282</v>
      </c>
      <c r="U339" s="222">
        <v>0</v>
      </c>
      <c r="V339" s="222">
        <f>ROUND(E339*U339,2)</f>
        <v>0</v>
      </c>
      <c r="W339" s="222"/>
      <c r="X339" s="222" t="s">
        <v>1631</v>
      </c>
      <c r="Y339" s="213"/>
      <c r="Z339" s="213"/>
      <c r="AA339" s="213"/>
      <c r="AB339" s="213"/>
      <c r="AC339" s="213"/>
      <c r="AD339" s="213"/>
      <c r="AE339" s="213"/>
      <c r="AF339" s="213"/>
      <c r="AG339" s="213" t="s">
        <v>1632</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x14ac:dyDescent="0.25">
      <c r="A340" s="233">
        <v>66</v>
      </c>
      <c r="B340" s="234" t="s">
        <v>1642</v>
      </c>
      <c r="C340" s="245" t="s">
        <v>1643</v>
      </c>
      <c r="D340" s="235" t="s">
        <v>330</v>
      </c>
      <c r="E340" s="236">
        <v>41.53</v>
      </c>
      <c r="F340" s="237">
        <v>10.199999999999999</v>
      </c>
      <c r="G340" s="238">
        <f>ROUND(E340*F340,2)</f>
        <v>423.61</v>
      </c>
      <c r="H340" s="237">
        <v>0</v>
      </c>
      <c r="I340" s="238">
        <f>ROUND(E340*H340,2)</f>
        <v>0</v>
      </c>
      <c r="J340" s="237">
        <v>10.199999999999999</v>
      </c>
      <c r="K340" s="238">
        <f>ROUND(E340*J340,2)</f>
        <v>423.61</v>
      </c>
      <c r="L340" s="238">
        <v>21</v>
      </c>
      <c r="M340" s="238">
        <f>G340*(1+L340/100)</f>
        <v>512.56809999999996</v>
      </c>
      <c r="N340" s="238">
        <v>0</v>
      </c>
      <c r="O340" s="238">
        <f>ROUND(E340*N340,2)</f>
        <v>0</v>
      </c>
      <c r="P340" s="238">
        <v>0</v>
      </c>
      <c r="Q340" s="238">
        <f>ROUND(E340*P340,2)</f>
        <v>0</v>
      </c>
      <c r="R340" s="238" t="s">
        <v>1644</v>
      </c>
      <c r="S340" s="238" t="s">
        <v>237</v>
      </c>
      <c r="T340" s="239" t="s">
        <v>282</v>
      </c>
      <c r="U340" s="222">
        <v>6.0000000000000001E-3</v>
      </c>
      <c r="V340" s="222">
        <f>ROUND(E340*U340,2)</f>
        <v>0.25</v>
      </c>
      <c r="W340" s="222"/>
      <c r="X340" s="222" t="s">
        <v>1631</v>
      </c>
      <c r="Y340" s="213"/>
      <c r="Z340" s="213"/>
      <c r="AA340" s="213"/>
      <c r="AB340" s="213"/>
      <c r="AC340" s="213"/>
      <c r="AD340" s="213"/>
      <c r="AE340" s="213"/>
      <c r="AF340" s="213"/>
      <c r="AG340" s="213" t="s">
        <v>1632</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x14ac:dyDescent="0.25">
      <c r="A341" s="220"/>
      <c r="B341" s="221"/>
      <c r="C341" s="265" t="s">
        <v>1645</v>
      </c>
      <c r="D341" s="257"/>
      <c r="E341" s="257"/>
      <c r="F341" s="257"/>
      <c r="G341" s="257"/>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285</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x14ac:dyDescent="0.25">
      <c r="A342" s="3"/>
      <c r="B342" s="4"/>
      <c r="C342" s="248"/>
      <c r="D342" s="6"/>
      <c r="E342" s="3"/>
      <c r="F342" s="3"/>
      <c r="G342" s="3"/>
      <c r="H342" s="3"/>
      <c r="I342" s="3"/>
      <c r="J342" s="3"/>
      <c r="K342" s="3"/>
      <c r="L342" s="3"/>
      <c r="M342" s="3"/>
      <c r="N342" s="3"/>
      <c r="O342" s="3"/>
      <c r="P342" s="3"/>
      <c r="Q342" s="3"/>
      <c r="R342" s="3"/>
      <c r="S342" s="3"/>
      <c r="T342" s="3"/>
      <c r="U342" s="3"/>
      <c r="V342" s="3"/>
      <c r="W342" s="3"/>
      <c r="X342" s="3"/>
      <c r="AE342">
        <v>15</v>
      </c>
      <c r="AF342">
        <v>21</v>
      </c>
      <c r="AG342" t="s">
        <v>219</v>
      </c>
    </row>
    <row r="343" spans="1:60" x14ac:dyDescent="0.25">
      <c r="A343" s="216"/>
      <c r="B343" s="217" t="s">
        <v>29</v>
      </c>
      <c r="C343" s="249"/>
      <c r="D343" s="218"/>
      <c r="E343" s="219"/>
      <c r="F343" s="219"/>
      <c r="G343" s="243">
        <f>G8+G207+G215+G224+G240+G249+G309+G330+G333</f>
        <v>906529.22</v>
      </c>
      <c r="H343" s="3"/>
      <c r="I343" s="3"/>
      <c r="J343" s="3"/>
      <c r="K343" s="3"/>
      <c r="L343" s="3"/>
      <c r="M343" s="3"/>
      <c r="N343" s="3"/>
      <c r="O343" s="3"/>
      <c r="P343" s="3"/>
      <c r="Q343" s="3"/>
      <c r="R343" s="3"/>
      <c r="S343" s="3"/>
      <c r="T343" s="3"/>
      <c r="U343" s="3"/>
      <c r="V343" s="3"/>
      <c r="W343" s="3"/>
      <c r="X343" s="3"/>
      <c r="AE343">
        <f>SUMIF(L7:L341,AE342,G7:G341)</f>
        <v>0</v>
      </c>
      <c r="AF343">
        <f>SUMIF(L7:L341,AF342,G7:G341)</f>
        <v>906529.22</v>
      </c>
      <c r="AG343" t="s">
        <v>274</v>
      </c>
    </row>
    <row r="344" spans="1:60" x14ac:dyDescent="0.25">
      <c r="A344" s="271" t="s">
        <v>716</v>
      </c>
      <c r="B344" s="271"/>
      <c r="C344" s="248"/>
      <c r="D344" s="6"/>
      <c r="E344" s="3"/>
      <c r="F344" s="3"/>
      <c r="G344" s="3"/>
      <c r="H344" s="3"/>
      <c r="I344" s="3"/>
      <c r="J344" s="3"/>
      <c r="K344" s="3"/>
      <c r="L344" s="3"/>
      <c r="M344" s="3"/>
      <c r="N344" s="3"/>
      <c r="O344" s="3"/>
      <c r="P344" s="3"/>
      <c r="Q344" s="3"/>
      <c r="R344" s="3"/>
      <c r="S344" s="3"/>
      <c r="T344" s="3"/>
      <c r="U344" s="3"/>
      <c r="V344" s="3"/>
      <c r="W344" s="3"/>
      <c r="X344" s="3"/>
    </row>
    <row r="345" spans="1:60" x14ac:dyDescent="0.25">
      <c r="A345" s="3"/>
      <c r="B345" s="4" t="s">
        <v>1761</v>
      </c>
      <c r="C345" s="248" t="s">
        <v>1762</v>
      </c>
      <c r="D345" s="6"/>
      <c r="E345" s="3"/>
      <c r="F345" s="3"/>
      <c r="G345" s="3"/>
      <c r="H345" s="3"/>
      <c r="I345" s="3"/>
      <c r="J345" s="3"/>
      <c r="K345" s="3"/>
      <c r="L345" s="3"/>
      <c r="M345" s="3"/>
      <c r="N345" s="3"/>
      <c r="O345" s="3"/>
      <c r="P345" s="3"/>
      <c r="Q345" s="3"/>
      <c r="R345" s="3"/>
      <c r="S345" s="3"/>
      <c r="T345" s="3"/>
      <c r="U345" s="3"/>
      <c r="V345" s="3"/>
      <c r="W345" s="3"/>
      <c r="X345" s="3"/>
      <c r="AG345" t="s">
        <v>719</v>
      </c>
    </row>
    <row r="346" spans="1:60" x14ac:dyDescent="0.25">
      <c r="A346" s="3"/>
      <c r="B346" s="4" t="s">
        <v>1398</v>
      </c>
      <c r="C346" s="248" t="s">
        <v>1399</v>
      </c>
      <c r="D346" s="6"/>
      <c r="E346" s="3"/>
      <c r="F346" s="3"/>
      <c r="G346" s="3"/>
      <c r="H346" s="3"/>
      <c r="I346" s="3"/>
      <c r="J346" s="3"/>
      <c r="K346" s="3"/>
      <c r="L346" s="3"/>
      <c r="M346" s="3"/>
      <c r="N346" s="3"/>
      <c r="O346" s="3"/>
      <c r="P346" s="3"/>
      <c r="Q346" s="3"/>
      <c r="R346" s="3"/>
      <c r="S346" s="3"/>
      <c r="T346" s="3"/>
      <c r="U346" s="3"/>
      <c r="V346" s="3"/>
      <c r="W346" s="3"/>
      <c r="X346" s="3"/>
      <c r="AG346" t="s">
        <v>722</v>
      </c>
    </row>
    <row r="347" spans="1:60" x14ac:dyDescent="0.25">
      <c r="A347" s="3"/>
      <c r="B347" s="4"/>
      <c r="C347" s="248" t="s">
        <v>677</v>
      </c>
      <c r="D347" s="6"/>
      <c r="E347" s="3"/>
      <c r="F347" s="3"/>
      <c r="G347" s="3"/>
      <c r="H347" s="3"/>
      <c r="I347" s="3"/>
      <c r="J347" s="3"/>
      <c r="K347" s="3"/>
      <c r="L347" s="3"/>
      <c r="M347" s="3"/>
      <c r="N347" s="3"/>
      <c r="O347" s="3"/>
      <c r="P347" s="3"/>
      <c r="Q347" s="3"/>
      <c r="R347" s="3"/>
      <c r="S347" s="3"/>
      <c r="T347" s="3"/>
      <c r="U347" s="3"/>
      <c r="V347" s="3"/>
      <c r="W347" s="3"/>
      <c r="X347" s="3"/>
      <c r="AG347" t="s">
        <v>723</v>
      </c>
    </row>
    <row r="348" spans="1:60" x14ac:dyDescent="0.25">
      <c r="A348" s="3"/>
      <c r="B348" s="4"/>
      <c r="C348" s="248"/>
      <c r="D348" s="6"/>
      <c r="E348" s="3"/>
      <c r="F348" s="3"/>
      <c r="G348" s="3"/>
      <c r="H348" s="3"/>
      <c r="I348" s="3"/>
      <c r="J348" s="3"/>
      <c r="K348" s="3"/>
      <c r="L348" s="3"/>
      <c r="M348" s="3"/>
      <c r="N348" s="3"/>
      <c r="O348" s="3"/>
      <c r="P348" s="3"/>
      <c r="Q348" s="3"/>
      <c r="R348" s="3"/>
      <c r="S348" s="3"/>
      <c r="T348" s="3"/>
      <c r="U348" s="3"/>
      <c r="V348" s="3"/>
      <c r="W348" s="3"/>
      <c r="X348" s="3"/>
    </row>
    <row r="349" spans="1:60" x14ac:dyDescent="0.25">
      <c r="C349" s="250"/>
      <c r="D349" s="10"/>
      <c r="AG349" t="s">
        <v>276</v>
      </c>
    </row>
    <row r="350" spans="1:60" x14ac:dyDescent="0.25">
      <c r="D350" s="10"/>
    </row>
    <row r="351" spans="1:60" x14ac:dyDescent="0.25">
      <c r="D351" s="10"/>
    </row>
    <row r="352" spans="1:60"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2QdSrTpYxs4XUOKCZto3jqPSolBIYC2X0Z+twrjUjF/yOaBP4lSMh0m6qFtDvtrgu81bW5WJ2KoEax1r8vS3g==" saltValue="2uVEnsHwkCsIxpjs/0jjoA==" spinCount="100000" sheet="1"/>
  <mergeCells count="119">
    <mergeCell ref="C341:G341"/>
    <mergeCell ref="C327:G327"/>
    <mergeCell ref="C328:G328"/>
    <mergeCell ref="C329:G329"/>
    <mergeCell ref="C332:G332"/>
    <mergeCell ref="C335:G335"/>
    <mergeCell ref="C338:G338"/>
    <mergeCell ref="C315:G315"/>
    <mergeCell ref="C316:G316"/>
    <mergeCell ref="C319:G319"/>
    <mergeCell ref="C320:G320"/>
    <mergeCell ref="C323:G323"/>
    <mergeCell ref="C324:G324"/>
    <mergeCell ref="C302:G302"/>
    <mergeCell ref="C304:G304"/>
    <mergeCell ref="C306:G306"/>
    <mergeCell ref="C308:G308"/>
    <mergeCell ref="C311:G311"/>
    <mergeCell ref="C312:G312"/>
    <mergeCell ref="C291:G291"/>
    <mergeCell ref="C292:G292"/>
    <mergeCell ref="C295:G295"/>
    <mergeCell ref="C297:G297"/>
    <mergeCell ref="C299:G299"/>
    <mergeCell ref="C300:G300"/>
    <mergeCell ref="C279:G279"/>
    <mergeCell ref="C280:G280"/>
    <mergeCell ref="C282:G282"/>
    <mergeCell ref="C283:G283"/>
    <mergeCell ref="C286:G286"/>
    <mergeCell ref="C290:G290"/>
    <mergeCell ref="C270:G270"/>
    <mergeCell ref="C271:G271"/>
    <mergeCell ref="C273:G273"/>
    <mergeCell ref="C274:G274"/>
    <mergeCell ref="C276:G276"/>
    <mergeCell ref="C277:G277"/>
    <mergeCell ref="C259:G259"/>
    <mergeCell ref="C260:G260"/>
    <mergeCell ref="C262:G262"/>
    <mergeCell ref="C263:G263"/>
    <mergeCell ref="C265:G265"/>
    <mergeCell ref="C267:G267"/>
    <mergeCell ref="C246:G246"/>
    <mergeCell ref="C247:G247"/>
    <mergeCell ref="C251:G251"/>
    <mergeCell ref="C252:G252"/>
    <mergeCell ref="C255:G255"/>
    <mergeCell ref="C256:G256"/>
    <mergeCell ref="C223:G223"/>
    <mergeCell ref="C226:G226"/>
    <mergeCell ref="C227:G227"/>
    <mergeCell ref="C237:G237"/>
    <mergeCell ref="C238:G238"/>
    <mergeCell ref="C242:G242"/>
    <mergeCell ref="C209:G209"/>
    <mergeCell ref="C213:G213"/>
    <mergeCell ref="C217:G217"/>
    <mergeCell ref="C220:G220"/>
    <mergeCell ref="C221:G221"/>
    <mergeCell ref="C222:G222"/>
    <mergeCell ref="C191:G191"/>
    <mergeCell ref="C192:G192"/>
    <mergeCell ref="C194:G194"/>
    <mergeCell ref="C197:G197"/>
    <mergeCell ref="C200:G200"/>
    <mergeCell ref="C201:G201"/>
    <mergeCell ref="C169:G169"/>
    <mergeCell ref="C170:G170"/>
    <mergeCell ref="C181:G181"/>
    <mergeCell ref="C184:G184"/>
    <mergeCell ref="C187:G187"/>
    <mergeCell ref="C188:G188"/>
    <mergeCell ref="C150:G150"/>
    <mergeCell ref="C151:G151"/>
    <mergeCell ref="C154:G154"/>
    <mergeCell ref="C155:G155"/>
    <mergeCell ref="C165:G165"/>
    <mergeCell ref="C166:G166"/>
    <mergeCell ref="C138:G138"/>
    <mergeCell ref="C139:G139"/>
    <mergeCell ref="C140:G140"/>
    <mergeCell ref="C145:G145"/>
    <mergeCell ref="C146:G146"/>
    <mergeCell ref="C147:G147"/>
    <mergeCell ref="C119:G119"/>
    <mergeCell ref="C123:G123"/>
    <mergeCell ref="C124:G124"/>
    <mergeCell ref="C125:G125"/>
    <mergeCell ref="C136:G136"/>
    <mergeCell ref="C137:G137"/>
    <mergeCell ref="C84:G84"/>
    <mergeCell ref="C94:G94"/>
    <mergeCell ref="C95:G95"/>
    <mergeCell ref="C105:G105"/>
    <mergeCell ref="C106:G106"/>
    <mergeCell ref="C107:G107"/>
    <mergeCell ref="C51:G51"/>
    <mergeCell ref="C61:G61"/>
    <mergeCell ref="C62:G62"/>
    <mergeCell ref="C72:G72"/>
    <mergeCell ref="C73:G73"/>
    <mergeCell ref="C83:G83"/>
    <mergeCell ref="C25:G25"/>
    <mergeCell ref="C28:G28"/>
    <mergeCell ref="C29:G29"/>
    <mergeCell ref="C39:G39"/>
    <mergeCell ref="C40:G40"/>
    <mergeCell ref="C50:G50"/>
    <mergeCell ref="A1:G1"/>
    <mergeCell ref="C2:G2"/>
    <mergeCell ref="C3:G3"/>
    <mergeCell ref="C4:G4"/>
    <mergeCell ref="A344:B344"/>
    <mergeCell ref="C10:G10"/>
    <mergeCell ref="C11:G11"/>
    <mergeCell ref="C13:G13"/>
    <mergeCell ref="C14:G14"/>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894B8-728D-4B82-AF9A-F4773DEB67A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86</v>
      </c>
      <c r="C3" s="202" t="s">
        <v>87</v>
      </c>
      <c r="D3" s="200"/>
      <c r="E3" s="200"/>
      <c r="F3" s="200"/>
      <c r="G3" s="201"/>
      <c r="AC3" s="178" t="s">
        <v>1337</v>
      </c>
      <c r="AG3" t="s">
        <v>209</v>
      </c>
    </row>
    <row r="4" spans="1:60" ht="25.05" customHeight="1" x14ac:dyDescent="0.25">
      <c r="A4" s="203" t="s">
        <v>9</v>
      </c>
      <c r="B4" s="204" t="s">
        <v>88</v>
      </c>
      <c r="C4" s="205" t="s">
        <v>87</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191</v>
      </c>
      <c r="C8" s="244" t="s">
        <v>192</v>
      </c>
      <c r="D8" s="229"/>
      <c r="E8" s="230"/>
      <c r="F8" s="231"/>
      <c r="G8" s="231">
        <f>SUMIF(AG9:AG19,"&lt;&gt;NOR",G9:G19)</f>
        <v>23244.45</v>
      </c>
      <c r="H8" s="231"/>
      <c r="I8" s="231">
        <f>SUM(I9:I19)</f>
        <v>18494.55</v>
      </c>
      <c r="J8" s="231"/>
      <c r="K8" s="231">
        <f>SUM(K9:K19)</f>
        <v>4749.8999999999996</v>
      </c>
      <c r="L8" s="231"/>
      <c r="M8" s="231">
        <f>SUM(M9:M19)</f>
        <v>28125.784499999998</v>
      </c>
      <c r="N8" s="231"/>
      <c r="O8" s="231">
        <f>SUM(O9:O19)</f>
        <v>0</v>
      </c>
      <c r="P8" s="231"/>
      <c r="Q8" s="231">
        <f>SUM(Q9:Q19)</f>
        <v>0</v>
      </c>
      <c r="R8" s="231"/>
      <c r="S8" s="231"/>
      <c r="T8" s="232"/>
      <c r="U8" s="226"/>
      <c r="V8" s="226">
        <f>SUM(V9:V19)</f>
        <v>10.11</v>
      </c>
      <c r="W8" s="226"/>
      <c r="X8" s="226"/>
      <c r="AG8" t="s">
        <v>233</v>
      </c>
    </row>
    <row r="9" spans="1:60" outlineLevel="1" x14ac:dyDescent="0.25">
      <c r="A9" s="258">
        <v>1</v>
      </c>
      <c r="B9" s="259" t="s">
        <v>1763</v>
      </c>
      <c r="C9" s="270" t="s">
        <v>1764</v>
      </c>
      <c r="D9" s="260" t="s">
        <v>438</v>
      </c>
      <c r="E9" s="261">
        <v>12</v>
      </c>
      <c r="F9" s="262">
        <v>74.3</v>
      </c>
      <c r="G9" s="263">
        <f>ROUND(E9*F9,2)</f>
        <v>891.6</v>
      </c>
      <c r="H9" s="262">
        <v>0</v>
      </c>
      <c r="I9" s="263">
        <f>ROUND(E9*H9,2)</f>
        <v>0</v>
      </c>
      <c r="J9" s="262">
        <v>74.3</v>
      </c>
      <c r="K9" s="263">
        <f>ROUND(E9*J9,2)</f>
        <v>891.6</v>
      </c>
      <c r="L9" s="263">
        <v>21</v>
      </c>
      <c r="M9" s="263">
        <f>G9*(1+L9/100)</f>
        <v>1078.836</v>
      </c>
      <c r="N9" s="263">
        <v>0</v>
      </c>
      <c r="O9" s="263">
        <f>ROUND(E9*N9,2)</f>
        <v>0</v>
      </c>
      <c r="P9" s="263">
        <v>0</v>
      </c>
      <c r="Q9" s="263">
        <f>ROUND(E9*P9,2)</f>
        <v>0</v>
      </c>
      <c r="R9" s="263" t="s">
        <v>191</v>
      </c>
      <c r="S9" s="263" t="s">
        <v>237</v>
      </c>
      <c r="T9" s="264" t="s">
        <v>282</v>
      </c>
      <c r="U9" s="222">
        <v>0.15817000000000001</v>
      </c>
      <c r="V9" s="222">
        <f>ROUND(E9*U9,2)</f>
        <v>1.9</v>
      </c>
      <c r="W9" s="222"/>
      <c r="X9" s="222" t="s">
        <v>265</v>
      </c>
      <c r="Y9" s="213"/>
      <c r="Z9" s="213"/>
      <c r="AA9" s="213"/>
      <c r="AB9" s="213"/>
      <c r="AC9" s="213"/>
      <c r="AD9" s="213"/>
      <c r="AE9" s="213"/>
      <c r="AF9" s="213"/>
      <c r="AG9" s="213" t="s">
        <v>726</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5">
      <c r="A10" s="258">
        <v>2</v>
      </c>
      <c r="B10" s="259" t="s">
        <v>1765</v>
      </c>
      <c r="C10" s="270" t="s">
        <v>1766</v>
      </c>
      <c r="D10" s="260" t="s">
        <v>375</v>
      </c>
      <c r="E10" s="261">
        <v>8</v>
      </c>
      <c r="F10" s="262">
        <v>38.6</v>
      </c>
      <c r="G10" s="263">
        <f>ROUND(E10*F10,2)</f>
        <v>308.8</v>
      </c>
      <c r="H10" s="262">
        <v>0</v>
      </c>
      <c r="I10" s="263">
        <f>ROUND(E10*H10,2)</f>
        <v>0</v>
      </c>
      <c r="J10" s="262">
        <v>38.6</v>
      </c>
      <c r="K10" s="263">
        <f>ROUND(E10*J10,2)</f>
        <v>308.8</v>
      </c>
      <c r="L10" s="263">
        <v>21</v>
      </c>
      <c r="M10" s="263">
        <f>G10*(1+L10/100)</f>
        <v>373.64800000000002</v>
      </c>
      <c r="N10" s="263">
        <v>0</v>
      </c>
      <c r="O10" s="263">
        <f>ROUND(E10*N10,2)</f>
        <v>0</v>
      </c>
      <c r="P10" s="263">
        <v>0</v>
      </c>
      <c r="Q10" s="263">
        <f>ROUND(E10*P10,2)</f>
        <v>0</v>
      </c>
      <c r="R10" s="263" t="s">
        <v>191</v>
      </c>
      <c r="S10" s="263" t="s">
        <v>237</v>
      </c>
      <c r="T10" s="264" t="s">
        <v>282</v>
      </c>
      <c r="U10" s="222">
        <v>8.2170000000000007E-2</v>
      </c>
      <c r="V10" s="222">
        <f>ROUND(E10*U10,2)</f>
        <v>0.66</v>
      </c>
      <c r="W10" s="222"/>
      <c r="X10" s="222" t="s">
        <v>265</v>
      </c>
      <c r="Y10" s="213"/>
      <c r="Z10" s="213"/>
      <c r="AA10" s="213"/>
      <c r="AB10" s="213"/>
      <c r="AC10" s="213"/>
      <c r="AD10" s="213"/>
      <c r="AE10" s="213"/>
      <c r="AF10" s="213"/>
      <c r="AG10" s="213" t="s">
        <v>726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5">
      <c r="A11" s="258">
        <v>3</v>
      </c>
      <c r="B11" s="259" t="s">
        <v>1767</v>
      </c>
      <c r="C11" s="270" t="s">
        <v>1768</v>
      </c>
      <c r="D11" s="260" t="s">
        <v>375</v>
      </c>
      <c r="E11" s="261">
        <v>2</v>
      </c>
      <c r="F11" s="262">
        <v>114</v>
      </c>
      <c r="G11" s="263">
        <f>ROUND(E11*F11,2)</f>
        <v>228</v>
      </c>
      <c r="H11" s="262">
        <v>0</v>
      </c>
      <c r="I11" s="263">
        <f>ROUND(E11*H11,2)</f>
        <v>0</v>
      </c>
      <c r="J11" s="262">
        <v>114</v>
      </c>
      <c r="K11" s="263">
        <f>ROUND(E11*J11,2)</f>
        <v>228</v>
      </c>
      <c r="L11" s="263">
        <v>21</v>
      </c>
      <c r="M11" s="263">
        <f>G11*(1+L11/100)</f>
        <v>275.88</v>
      </c>
      <c r="N11" s="263">
        <v>0</v>
      </c>
      <c r="O11" s="263">
        <f>ROUND(E11*N11,2)</f>
        <v>0</v>
      </c>
      <c r="P11" s="263">
        <v>0</v>
      </c>
      <c r="Q11" s="263">
        <f>ROUND(E11*P11,2)</f>
        <v>0</v>
      </c>
      <c r="R11" s="263" t="s">
        <v>191</v>
      </c>
      <c r="S11" s="263" t="s">
        <v>237</v>
      </c>
      <c r="T11" s="264" t="s">
        <v>282</v>
      </c>
      <c r="U11" s="222">
        <v>0.24232999999999999</v>
      </c>
      <c r="V11" s="222">
        <f>ROUND(E11*U11,2)</f>
        <v>0.48</v>
      </c>
      <c r="W11" s="222"/>
      <c r="X11" s="222" t="s">
        <v>265</v>
      </c>
      <c r="Y11" s="213"/>
      <c r="Z11" s="213"/>
      <c r="AA11" s="213"/>
      <c r="AB11" s="213"/>
      <c r="AC11" s="213"/>
      <c r="AD11" s="213"/>
      <c r="AE11" s="213"/>
      <c r="AF11" s="213"/>
      <c r="AG11" s="213" t="s">
        <v>726</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58">
        <v>4</v>
      </c>
      <c r="B12" s="259" t="s">
        <v>1769</v>
      </c>
      <c r="C12" s="270" t="s">
        <v>1770</v>
      </c>
      <c r="D12" s="260" t="s">
        <v>438</v>
      </c>
      <c r="E12" s="261">
        <v>17</v>
      </c>
      <c r="F12" s="262">
        <v>29.5</v>
      </c>
      <c r="G12" s="263">
        <f>ROUND(E12*F12,2)</f>
        <v>501.5</v>
      </c>
      <c r="H12" s="262">
        <v>0</v>
      </c>
      <c r="I12" s="263">
        <f>ROUND(E12*H12,2)</f>
        <v>0</v>
      </c>
      <c r="J12" s="262">
        <v>29.5</v>
      </c>
      <c r="K12" s="263">
        <f>ROUND(E12*J12,2)</f>
        <v>501.5</v>
      </c>
      <c r="L12" s="263">
        <v>21</v>
      </c>
      <c r="M12" s="263">
        <f>G12*(1+L12/100)</f>
        <v>606.81499999999994</v>
      </c>
      <c r="N12" s="263">
        <v>0</v>
      </c>
      <c r="O12" s="263">
        <f>ROUND(E12*N12,2)</f>
        <v>0</v>
      </c>
      <c r="P12" s="263">
        <v>0</v>
      </c>
      <c r="Q12" s="263">
        <f>ROUND(E12*P12,2)</f>
        <v>0</v>
      </c>
      <c r="R12" s="263" t="s">
        <v>191</v>
      </c>
      <c r="S12" s="263" t="s">
        <v>237</v>
      </c>
      <c r="T12" s="264" t="s">
        <v>282</v>
      </c>
      <c r="U12" s="222">
        <v>6.2700000000000006E-2</v>
      </c>
      <c r="V12" s="222">
        <f>ROUND(E12*U12,2)</f>
        <v>1.07</v>
      </c>
      <c r="W12" s="222"/>
      <c r="X12" s="222" t="s">
        <v>265</v>
      </c>
      <c r="Y12" s="213"/>
      <c r="Z12" s="213"/>
      <c r="AA12" s="213"/>
      <c r="AB12" s="213"/>
      <c r="AC12" s="213"/>
      <c r="AD12" s="213"/>
      <c r="AE12" s="213"/>
      <c r="AF12" s="213"/>
      <c r="AG12" s="213" t="s">
        <v>726</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0.399999999999999" outlineLevel="1" x14ac:dyDescent="0.25">
      <c r="A13" s="233">
        <v>5</v>
      </c>
      <c r="B13" s="234" t="s">
        <v>261</v>
      </c>
      <c r="C13" s="245" t="s">
        <v>1771</v>
      </c>
      <c r="D13" s="235" t="s">
        <v>375</v>
      </c>
      <c r="E13" s="236">
        <v>1</v>
      </c>
      <c r="F13" s="237">
        <v>15200</v>
      </c>
      <c r="G13" s="238">
        <f>ROUND(E13*F13,2)</f>
        <v>15200</v>
      </c>
      <c r="H13" s="237">
        <v>15200</v>
      </c>
      <c r="I13" s="238">
        <f>ROUND(E13*H13,2)</f>
        <v>15200</v>
      </c>
      <c r="J13" s="237">
        <v>0</v>
      </c>
      <c r="K13" s="238">
        <f>ROUND(E13*J13,2)</f>
        <v>0</v>
      </c>
      <c r="L13" s="238">
        <v>21</v>
      </c>
      <c r="M13" s="238">
        <f>G13*(1+L13/100)</f>
        <v>18392</v>
      </c>
      <c r="N13" s="238">
        <v>0</v>
      </c>
      <c r="O13" s="238">
        <f>ROUND(E13*N13,2)</f>
        <v>0</v>
      </c>
      <c r="P13" s="238">
        <v>0</v>
      </c>
      <c r="Q13" s="238">
        <f>ROUND(E13*P13,2)</f>
        <v>0</v>
      </c>
      <c r="R13" s="238"/>
      <c r="S13" s="238" t="s">
        <v>264</v>
      </c>
      <c r="T13" s="239" t="s">
        <v>238</v>
      </c>
      <c r="U13" s="222">
        <v>0</v>
      </c>
      <c r="V13" s="222">
        <f>ROUND(E13*U13,2)</f>
        <v>0</v>
      </c>
      <c r="W13" s="222"/>
      <c r="X13" s="222" t="s">
        <v>376</v>
      </c>
      <c r="Y13" s="213"/>
      <c r="Z13" s="213"/>
      <c r="AA13" s="213"/>
      <c r="AB13" s="213"/>
      <c r="AC13" s="213"/>
      <c r="AD13" s="213"/>
      <c r="AE13" s="213"/>
      <c r="AF13" s="213"/>
      <c r="AG13" s="213" t="s">
        <v>746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20"/>
      <c r="B14" s="221"/>
      <c r="C14" s="246" t="s">
        <v>1772</v>
      </c>
      <c r="D14" s="240"/>
      <c r="E14" s="240"/>
      <c r="F14" s="240"/>
      <c r="G14" s="240"/>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241</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40.799999999999997" outlineLevel="1" x14ac:dyDescent="0.25">
      <c r="A15" s="233">
        <v>6</v>
      </c>
      <c r="B15" s="234" t="s">
        <v>1773</v>
      </c>
      <c r="C15" s="245" t="s">
        <v>1774</v>
      </c>
      <c r="D15" s="235" t="s">
        <v>438</v>
      </c>
      <c r="E15" s="236">
        <v>17.850000000000001</v>
      </c>
      <c r="F15" s="237">
        <v>101.5</v>
      </c>
      <c r="G15" s="238">
        <f>ROUND(E15*F15,2)</f>
        <v>1811.78</v>
      </c>
      <c r="H15" s="237">
        <v>101.5</v>
      </c>
      <c r="I15" s="238">
        <f>ROUND(E15*H15,2)</f>
        <v>1811.78</v>
      </c>
      <c r="J15" s="237">
        <v>0</v>
      </c>
      <c r="K15" s="238">
        <f>ROUND(E15*J15,2)</f>
        <v>0</v>
      </c>
      <c r="L15" s="238">
        <v>21</v>
      </c>
      <c r="M15" s="238">
        <f>G15*(1+L15/100)</f>
        <v>2192.2538</v>
      </c>
      <c r="N15" s="238">
        <v>0</v>
      </c>
      <c r="O15" s="238">
        <f>ROUND(E15*N15,2)</f>
        <v>0</v>
      </c>
      <c r="P15" s="238">
        <v>0</v>
      </c>
      <c r="Q15" s="238">
        <f>ROUND(E15*P15,2)</f>
        <v>0</v>
      </c>
      <c r="R15" s="238" t="s">
        <v>407</v>
      </c>
      <c r="S15" s="238" t="s">
        <v>237</v>
      </c>
      <c r="T15" s="239" t="s">
        <v>282</v>
      </c>
      <c r="U15" s="222">
        <v>0</v>
      </c>
      <c r="V15" s="222">
        <f>ROUND(E15*U15,2)</f>
        <v>0</v>
      </c>
      <c r="W15" s="222"/>
      <c r="X15" s="222" t="s">
        <v>376</v>
      </c>
      <c r="Y15" s="213"/>
      <c r="Z15" s="213"/>
      <c r="AA15" s="213"/>
      <c r="AB15" s="213"/>
      <c r="AC15" s="213"/>
      <c r="AD15" s="213"/>
      <c r="AE15" s="213"/>
      <c r="AF15" s="213"/>
      <c r="AG15" s="213" t="s">
        <v>746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20"/>
      <c r="B16" s="221"/>
      <c r="C16" s="246" t="s">
        <v>1775</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241</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5">
      <c r="A17" s="233">
        <v>7</v>
      </c>
      <c r="B17" s="234" t="s">
        <v>782</v>
      </c>
      <c r="C17" s="245" t="s">
        <v>1776</v>
      </c>
      <c r="D17" s="235" t="s">
        <v>438</v>
      </c>
      <c r="E17" s="236">
        <v>12.6</v>
      </c>
      <c r="F17" s="237">
        <v>117.68</v>
      </c>
      <c r="G17" s="238">
        <f>ROUND(E17*F17,2)</f>
        <v>1482.77</v>
      </c>
      <c r="H17" s="237">
        <v>117.68</v>
      </c>
      <c r="I17" s="238">
        <f>ROUND(E17*H17,2)</f>
        <v>1482.77</v>
      </c>
      <c r="J17" s="237">
        <v>0</v>
      </c>
      <c r="K17" s="238">
        <f>ROUND(E17*J17,2)</f>
        <v>0</v>
      </c>
      <c r="L17" s="238">
        <v>21</v>
      </c>
      <c r="M17" s="238">
        <f>G17*(1+L17/100)</f>
        <v>1794.1516999999999</v>
      </c>
      <c r="N17" s="238">
        <v>0</v>
      </c>
      <c r="O17" s="238">
        <f>ROUND(E17*N17,2)</f>
        <v>0</v>
      </c>
      <c r="P17" s="238">
        <v>0</v>
      </c>
      <c r="Q17" s="238">
        <f>ROUND(E17*P17,2)</f>
        <v>0</v>
      </c>
      <c r="R17" s="238"/>
      <c r="S17" s="238" t="s">
        <v>264</v>
      </c>
      <c r="T17" s="239" t="s">
        <v>238</v>
      </c>
      <c r="U17" s="222">
        <v>0</v>
      </c>
      <c r="V17" s="222">
        <f>ROUND(E17*U17,2)</f>
        <v>0</v>
      </c>
      <c r="W17" s="222"/>
      <c r="X17" s="222" t="s">
        <v>376</v>
      </c>
      <c r="Y17" s="213"/>
      <c r="Z17" s="213"/>
      <c r="AA17" s="213"/>
      <c r="AB17" s="213"/>
      <c r="AC17" s="213"/>
      <c r="AD17" s="213"/>
      <c r="AE17" s="213"/>
      <c r="AF17" s="213"/>
      <c r="AG17" s="213" t="s">
        <v>746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5">
      <c r="A18" s="220"/>
      <c r="B18" s="221"/>
      <c r="C18" s="246" t="s">
        <v>1777</v>
      </c>
      <c r="D18" s="240"/>
      <c r="E18" s="240"/>
      <c r="F18" s="240"/>
      <c r="G18" s="240"/>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241</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58">
        <v>8</v>
      </c>
      <c r="B19" s="259" t="s">
        <v>738</v>
      </c>
      <c r="C19" s="270" t="s">
        <v>739</v>
      </c>
      <c r="D19" s="260" t="s">
        <v>740</v>
      </c>
      <c r="E19" s="261">
        <v>6</v>
      </c>
      <c r="F19" s="262">
        <v>470</v>
      </c>
      <c r="G19" s="263">
        <f>ROUND(E19*F19,2)</f>
        <v>2820</v>
      </c>
      <c r="H19" s="262">
        <v>0</v>
      </c>
      <c r="I19" s="263">
        <f>ROUND(E19*H19,2)</f>
        <v>0</v>
      </c>
      <c r="J19" s="262">
        <v>470</v>
      </c>
      <c r="K19" s="263">
        <f>ROUND(E19*J19,2)</f>
        <v>2820</v>
      </c>
      <c r="L19" s="263">
        <v>21</v>
      </c>
      <c r="M19" s="263">
        <f>G19*(1+L19/100)</f>
        <v>3412.2</v>
      </c>
      <c r="N19" s="263">
        <v>0</v>
      </c>
      <c r="O19" s="263">
        <f>ROUND(E19*N19,2)</f>
        <v>0</v>
      </c>
      <c r="P19" s="263">
        <v>0</v>
      </c>
      <c r="Q19" s="263">
        <f>ROUND(E19*P19,2)</f>
        <v>0</v>
      </c>
      <c r="R19" s="263" t="s">
        <v>741</v>
      </c>
      <c r="S19" s="263" t="s">
        <v>237</v>
      </c>
      <c r="T19" s="264" t="s">
        <v>282</v>
      </c>
      <c r="U19" s="222">
        <v>1</v>
      </c>
      <c r="V19" s="222">
        <f>ROUND(E19*U19,2)</f>
        <v>6</v>
      </c>
      <c r="W19" s="222"/>
      <c r="X19" s="222" t="s">
        <v>742</v>
      </c>
      <c r="Y19" s="213"/>
      <c r="Z19" s="213"/>
      <c r="AA19" s="213"/>
      <c r="AB19" s="213"/>
      <c r="AC19" s="213"/>
      <c r="AD19" s="213"/>
      <c r="AE19" s="213"/>
      <c r="AF19" s="213"/>
      <c r="AG19" s="213" t="s">
        <v>743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x14ac:dyDescent="0.25">
      <c r="A20" s="227" t="s">
        <v>232</v>
      </c>
      <c r="B20" s="228" t="s">
        <v>197</v>
      </c>
      <c r="C20" s="244" t="s">
        <v>198</v>
      </c>
      <c r="D20" s="229"/>
      <c r="E20" s="230"/>
      <c r="F20" s="231"/>
      <c r="G20" s="231">
        <f>SUMIF(AG21:AG25,"&lt;&gt;NOR",G21:G25)</f>
        <v>18148.8</v>
      </c>
      <c r="H20" s="231"/>
      <c r="I20" s="231">
        <f>SUM(I21:I25)</f>
        <v>12064.8</v>
      </c>
      <c r="J20" s="231"/>
      <c r="K20" s="231">
        <f>SUM(K21:K25)</f>
        <v>6084</v>
      </c>
      <c r="L20" s="231"/>
      <c r="M20" s="231">
        <f>SUM(M21:M25)</f>
        <v>21960.047999999999</v>
      </c>
      <c r="N20" s="231"/>
      <c r="O20" s="231">
        <f>SUM(O21:O25)</f>
        <v>0</v>
      </c>
      <c r="P20" s="231"/>
      <c r="Q20" s="231">
        <f>SUM(Q21:Q25)</f>
        <v>0</v>
      </c>
      <c r="R20" s="231"/>
      <c r="S20" s="231"/>
      <c r="T20" s="232"/>
      <c r="U20" s="226"/>
      <c r="V20" s="226">
        <f>SUM(V21:V25)</f>
        <v>10.07</v>
      </c>
      <c r="W20" s="226"/>
      <c r="X20" s="226"/>
      <c r="AG20" t="s">
        <v>233</v>
      </c>
    </row>
    <row r="21" spans="1:60" outlineLevel="1" x14ac:dyDescent="0.25">
      <c r="A21" s="258">
        <v>9</v>
      </c>
      <c r="B21" s="259" t="s">
        <v>1778</v>
      </c>
      <c r="C21" s="270" t="s">
        <v>1779</v>
      </c>
      <c r="D21" s="260" t="s">
        <v>438</v>
      </c>
      <c r="E21" s="261">
        <v>12</v>
      </c>
      <c r="F21" s="262">
        <v>315.5</v>
      </c>
      <c r="G21" s="263">
        <f>ROUND(E21*F21,2)</f>
        <v>3786</v>
      </c>
      <c r="H21" s="262">
        <v>0</v>
      </c>
      <c r="I21" s="263">
        <f>ROUND(E21*H21,2)</f>
        <v>0</v>
      </c>
      <c r="J21" s="262">
        <v>315.5</v>
      </c>
      <c r="K21" s="263">
        <f>ROUND(E21*J21,2)</f>
        <v>3786</v>
      </c>
      <c r="L21" s="263">
        <v>21</v>
      </c>
      <c r="M21" s="263">
        <f>G21*(1+L21/100)</f>
        <v>4581.0599999999995</v>
      </c>
      <c r="N21" s="263">
        <v>0</v>
      </c>
      <c r="O21" s="263">
        <f>ROUND(E21*N21,2)</f>
        <v>0</v>
      </c>
      <c r="P21" s="263">
        <v>0</v>
      </c>
      <c r="Q21" s="263">
        <f>ROUND(E21*P21,2)</f>
        <v>0</v>
      </c>
      <c r="R21" s="263"/>
      <c r="S21" s="263" t="s">
        <v>237</v>
      </c>
      <c r="T21" s="264" t="s">
        <v>282</v>
      </c>
      <c r="U21" s="222">
        <v>0.29039999999999999</v>
      </c>
      <c r="V21" s="222">
        <f>ROUND(E21*U21,2)</f>
        <v>3.48</v>
      </c>
      <c r="W21" s="222"/>
      <c r="X21" s="222" t="s">
        <v>265</v>
      </c>
      <c r="Y21" s="213"/>
      <c r="Z21" s="213"/>
      <c r="AA21" s="213"/>
      <c r="AB21" s="213"/>
      <c r="AC21" s="213"/>
      <c r="AD21" s="213"/>
      <c r="AE21" s="213"/>
      <c r="AF21" s="213"/>
      <c r="AG21" s="213" t="s">
        <v>726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5">
      <c r="A22" s="258">
        <v>10</v>
      </c>
      <c r="B22" s="259" t="s">
        <v>1328</v>
      </c>
      <c r="C22" s="270" t="s">
        <v>1329</v>
      </c>
      <c r="D22" s="260" t="s">
        <v>438</v>
      </c>
      <c r="E22" s="261">
        <v>12</v>
      </c>
      <c r="F22" s="262">
        <v>15.8</v>
      </c>
      <c r="G22" s="263">
        <f>ROUND(E22*F22,2)</f>
        <v>189.6</v>
      </c>
      <c r="H22" s="262">
        <v>5.4</v>
      </c>
      <c r="I22" s="263">
        <f>ROUND(E22*H22,2)</f>
        <v>64.8</v>
      </c>
      <c r="J22" s="262">
        <v>10.4</v>
      </c>
      <c r="K22" s="263">
        <f>ROUND(E22*J22,2)</f>
        <v>124.8</v>
      </c>
      <c r="L22" s="263">
        <v>21</v>
      </c>
      <c r="M22" s="263">
        <f>G22*(1+L22/100)</f>
        <v>229.416</v>
      </c>
      <c r="N22" s="263">
        <v>0</v>
      </c>
      <c r="O22" s="263">
        <f>ROUND(E22*N22,2)</f>
        <v>0</v>
      </c>
      <c r="P22" s="263">
        <v>0</v>
      </c>
      <c r="Q22" s="263">
        <f>ROUND(E22*P22,2)</f>
        <v>0</v>
      </c>
      <c r="R22" s="263"/>
      <c r="S22" s="263" t="s">
        <v>237</v>
      </c>
      <c r="T22" s="264" t="s">
        <v>282</v>
      </c>
      <c r="U22" s="222">
        <v>2.5999999999999999E-2</v>
      </c>
      <c r="V22" s="222">
        <f>ROUND(E22*U22,2)</f>
        <v>0.31</v>
      </c>
      <c r="W22" s="222"/>
      <c r="X22" s="222" t="s">
        <v>265</v>
      </c>
      <c r="Y22" s="213"/>
      <c r="Z22" s="213"/>
      <c r="AA22" s="213"/>
      <c r="AB22" s="213"/>
      <c r="AC22" s="213"/>
      <c r="AD22" s="213"/>
      <c r="AE22" s="213"/>
      <c r="AF22" s="213"/>
      <c r="AG22" s="213" t="s">
        <v>726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58">
        <v>11</v>
      </c>
      <c r="B23" s="259" t="s">
        <v>1780</v>
      </c>
      <c r="C23" s="270" t="s">
        <v>1781</v>
      </c>
      <c r="D23" s="260" t="s">
        <v>438</v>
      </c>
      <c r="E23" s="261">
        <v>12</v>
      </c>
      <c r="F23" s="262">
        <v>120</v>
      </c>
      <c r="G23" s="263">
        <f>ROUND(E23*F23,2)</f>
        <v>1440</v>
      </c>
      <c r="H23" s="262">
        <v>0</v>
      </c>
      <c r="I23" s="263">
        <f>ROUND(E23*H23,2)</f>
        <v>0</v>
      </c>
      <c r="J23" s="262">
        <v>120</v>
      </c>
      <c r="K23" s="263">
        <f>ROUND(E23*J23,2)</f>
        <v>1440</v>
      </c>
      <c r="L23" s="263">
        <v>21</v>
      </c>
      <c r="M23" s="263">
        <f>G23*(1+L23/100)</f>
        <v>1742.3999999999999</v>
      </c>
      <c r="N23" s="263">
        <v>0</v>
      </c>
      <c r="O23" s="263">
        <f>ROUND(E23*N23,2)</f>
        <v>0</v>
      </c>
      <c r="P23" s="263">
        <v>0</v>
      </c>
      <c r="Q23" s="263">
        <f>ROUND(E23*P23,2)</f>
        <v>0</v>
      </c>
      <c r="R23" s="263"/>
      <c r="S23" s="263" t="s">
        <v>237</v>
      </c>
      <c r="T23" s="264" t="s">
        <v>282</v>
      </c>
      <c r="U23" s="222">
        <v>0.34699999999999998</v>
      </c>
      <c r="V23" s="222">
        <f>ROUND(E23*U23,2)</f>
        <v>4.16</v>
      </c>
      <c r="W23" s="222"/>
      <c r="X23" s="222" t="s">
        <v>265</v>
      </c>
      <c r="Y23" s="213"/>
      <c r="Z23" s="213"/>
      <c r="AA23" s="213"/>
      <c r="AB23" s="213"/>
      <c r="AC23" s="213"/>
      <c r="AD23" s="213"/>
      <c r="AE23" s="213"/>
      <c r="AF23" s="213"/>
      <c r="AG23" s="213" t="s">
        <v>726</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0.399999999999999" outlineLevel="1" x14ac:dyDescent="0.25">
      <c r="A24" s="258">
        <v>12</v>
      </c>
      <c r="B24" s="259" t="s">
        <v>785</v>
      </c>
      <c r="C24" s="270" t="s">
        <v>1782</v>
      </c>
      <c r="D24" s="260" t="s">
        <v>522</v>
      </c>
      <c r="E24" s="261">
        <v>1</v>
      </c>
      <c r="F24" s="262">
        <v>12000</v>
      </c>
      <c r="G24" s="263">
        <f>ROUND(E24*F24,2)</f>
        <v>12000</v>
      </c>
      <c r="H24" s="262">
        <v>12000</v>
      </c>
      <c r="I24" s="263">
        <f>ROUND(E24*H24,2)</f>
        <v>12000</v>
      </c>
      <c r="J24" s="262">
        <v>0</v>
      </c>
      <c r="K24" s="263">
        <f>ROUND(E24*J24,2)</f>
        <v>0</v>
      </c>
      <c r="L24" s="263">
        <v>21</v>
      </c>
      <c r="M24" s="263">
        <f>G24*(1+L24/100)</f>
        <v>14520</v>
      </c>
      <c r="N24" s="263">
        <v>0</v>
      </c>
      <c r="O24" s="263">
        <f>ROUND(E24*N24,2)</f>
        <v>0</v>
      </c>
      <c r="P24" s="263">
        <v>0</v>
      </c>
      <c r="Q24" s="263">
        <f>ROUND(E24*P24,2)</f>
        <v>0</v>
      </c>
      <c r="R24" s="263"/>
      <c r="S24" s="263" t="s">
        <v>264</v>
      </c>
      <c r="T24" s="264" t="s">
        <v>238</v>
      </c>
      <c r="U24" s="222">
        <v>0</v>
      </c>
      <c r="V24" s="222">
        <f>ROUND(E24*U24,2)</f>
        <v>0</v>
      </c>
      <c r="W24" s="222"/>
      <c r="X24" s="222" t="s">
        <v>376</v>
      </c>
      <c r="Y24" s="213"/>
      <c r="Z24" s="213"/>
      <c r="AA24" s="213"/>
      <c r="AB24" s="213"/>
      <c r="AC24" s="213"/>
      <c r="AD24" s="213"/>
      <c r="AE24" s="213"/>
      <c r="AF24" s="213"/>
      <c r="AG24" s="213" t="s">
        <v>746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5">
      <c r="A25" s="233">
        <v>13</v>
      </c>
      <c r="B25" s="234" t="s">
        <v>1783</v>
      </c>
      <c r="C25" s="245" t="s">
        <v>1784</v>
      </c>
      <c r="D25" s="235" t="s">
        <v>313</v>
      </c>
      <c r="E25" s="236">
        <v>12</v>
      </c>
      <c r="F25" s="237">
        <v>61.1</v>
      </c>
      <c r="G25" s="238">
        <f>ROUND(E25*F25,2)</f>
        <v>733.2</v>
      </c>
      <c r="H25" s="237">
        <v>0</v>
      </c>
      <c r="I25" s="238">
        <f>ROUND(E25*H25,2)</f>
        <v>0</v>
      </c>
      <c r="J25" s="237">
        <v>61.1</v>
      </c>
      <c r="K25" s="238">
        <f>ROUND(E25*J25,2)</f>
        <v>733.2</v>
      </c>
      <c r="L25" s="238">
        <v>21</v>
      </c>
      <c r="M25" s="238">
        <f>G25*(1+L25/100)</f>
        <v>887.17200000000003</v>
      </c>
      <c r="N25" s="238">
        <v>0</v>
      </c>
      <c r="O25" s="238">
        <f>ROUND(E25*N25,2)</f>
        <v>0</v>
      </c>
      <c r="P25" s="238">
        <v>0</v>
      </c>
      <c r="Q25" s="238">
        <f>ROUND(E25*P25,2)</f>
        <v>0</v>
      </c>
      <c r="R25" s="238"/>
      <c r="S25" s="238" t="s">
        <v>237</v>
      </c>
      <c r="T25" s="239" t="s">
        <v>282</v>
      </c>
      <c r="U25" s="222">
        <v>0.17699999999999999</v>
      </c>
      <c r="V25" s="222">
        <f>ROUND(E25*U25,2)</f>
        <v>2.12</v>
      </c>
      <c r="W25" s="222"/>
      <c r="X25" s="222" t="s">
        <v>265</v>
      </c>
      <c r="Y25" s="213"/>
      <c r="Z25" s="213"/>
      <c r="AA25" s="213"/>
      <c r="AB25" s="213"/>
      <c r="AC25" s="213"/>
      <c r="AD25" s="213"/>
      <c r="AE25" s="213"/>
      <c r="AF25" s="213"/>
      <c r="AG25" s="213" t="s">
        <v>726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x14ac:dyDescent="0.25">
      <c r="A26" s="3"/>
      <c r="B26" s="4"/>
      <c r="C26" s="248"/>
      <c r="D26" s="6"/>
      <c r="E26" s="3"/>
      <c r="F26" s="3"/>
      <c r="G26" s="3"/>
      <c r="H26" s="3"/>
      <c r="I26" s="3"/>
      <c r="J26" s="3"/>
      <c r="K26" s="3"/>
      <c r="L26" s="3"/>
      <c r="M26" s="3"/>
      <c r="N26" s="3"/>
      <c r="O26" s="3"/>
      <c r="P26" s="3"/>
      <c r="Q26" s="3"/>
      <c r="R26" s="3"/>
      <c r="S26" s="3"/>
      <c r="T26" s="3"/>
      <c r="U26" s="3"/>
      <c r="V26" s="3"/>
      <c r="W26" s="3"/>
      <c r="X26" s="3"/>
      <c r="AE26">
        <v>15</v>
      </c>
      <c r="AF26">
        <v>21</v>
      </c>
      <c r="AG26" t="s">
        <v>219</v>
      </c>
    </row>
    <row r="27" spans="1:60" x14ac:dyDescent="0.25">
      <c r="A27" s="216"/>
      <c r="B27" s="217" t="s">
        <v>29</v>
      </c>
      <c r="C27" s="249"/>
      <c r="D27" s="218"/>
      <c r="E27" s="219"/>
      <c r="F27" s="219"/>
      <c r="G27" s="243">
        <f>G8+G20</f>
        <v>41393.25</v>
      </c>
      <c r="H27" s="3"/>
      <c r="I27" s="3"/>
      <c r="J27" s="3"/>
      <c r="K27" s="3"/>
      <c r="L27" s="3"/>
      <c r="M27" s="3"/>
      <c r="N27" s="3"/>
      <c r="O27" s="3"/>
      <c r="P27" s="3"/>
      <c r="Q27" s="3"/>
      <c r="R27" s="3"/>
      <c r="S27" s="3"/>
      <c r="T27" s="3"/>
      <c r="U27" s="3"/>
      <c r="V27" s="3"/>
      <c r="W27" s="3"/>
      <c r="X27" s="3"/>
      <c r="AE27">
        <f>SUMIF(L7:L25,AE26,G7:G25)</f>
        <v>0</v>
      </c>
      <c r="AF27">
        <f>SUMIF(L7:L25,AF26,G7:G25)</f>
        <v>41393.25</v>
      </c>
      <c r="AG27" t="s">
        <v>274</v>
      </c>
    </row>
    <row r="28" spans="1:60" x14ac:dyDescent="0.25">
      <c r="C28" s="250"/>
      <c r="D28" s="10"/>
      <c r="AG28" t="s">
        <v>276</v>
      </c>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u/sZgcKYFT8kAmx0ONetxgvspQpUAd/hIZioDm96M++nRnXhdZkjHYvCsFuSvKffub2Ohcm9bFLqY7vOwmkYA==" saltValue="HRhptLNyZM/WkXNT76jRJg==" spinCount="100000" sheet="1"/>
  <mergeCells count="7">
    <mergeCell ref="C18:G18"/>
    <mergeCell ref="A1:G1"/>
    <mergeCell ref="C2:G2"/>
    <mergeCell ref="C3:G3"/>
    <mergeCell ref="C4:G4"/>
    <mergeCell ref="C14:G14"/>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76D0-C9B3-4206-A262-4F0FE1FE731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198" t="s">
        <v>277</v>
      </c>
      <c r="B1" s="198"/>
      <c r="C1" s="198"/>
      <c r="D1" s="198"/>
      <c r="E1" s="198"/>
      <c r="F1" s="198"/>
      <c r="G1" s="198"/>
      <c r="AG1" t="s">
        <v>205</v>
      </c>
    </row>
    <row r="2" spans="1:60" ht="25.05" customHeight="1" x14ac:dyDescent="0.25">
      <c r="A2" s="199" t="s">
        <v>7</v>
      </c>
      <c r="B2" s="49" t="s">
        <v>43</v>
      </c>
      <c r="C2" s="202" t="s">
        <v>44</v>
      </c>
      <c r="D2" s="200"/>
      <c r="E2" s="200"/>
      <c r="F2" s="200"/>
      <c r="G2" s="201"/>
      <c r="AG2" t="s">
        <v>206</v>
      </c>
    </row>
    <row r="3" spans="1:60" ht="25.05" customHeight="1" x14ac:dyDescent="0.25">
      <c r="A3" s="199" t="s">
        <v>8</v>
      </c>
      <c r="B3" s="49" t="s">
        <v>90</v>
      </c>
      <c r="C3" s="202" t="s">
        <v>91</v>
      </c>
      <c r="D3" s="200"/>
      <c r="E3" s="200"/>
      <c r="F3" s="200"/>
      <c r="G3" s="201"/>
      <c r="AC3" s="178" t="s">
        <v>1785</v>
      </c>
      <c r="AG3" t="s">
        <v>209</v>
      </c>
    </row>
    <row r="4" spans="1:60" ht="25.05" customHeight="1" x14ac:dyDescent="0.25">
      <c r="A4" s="203" t="s">
        <v>9</v>
      </c>
      <c r="B4" s="204" t="s">
        <v>60</v>
      </c>
      <c r="C4" s="205" t="s">
        <v>91</v>
      </c>
      <c r="D4" s="206"/>
      <c r="E4" s="206"/>
      <c r="F4" s="206"/>
      <c r="G4" s="207"/>
      <c r="AG4" t="s">
        <v>210</v>
      </c>
    </row>
    <row r="5" spans="1:60" x14ac:dyDescent="0.25">
      <c r="D5" s="10"/>
    </row>
    <row r="6" spans="1:60" ht="39.6" x14ac:dyDescent="0.25">
      <c r="A6" s="209" t="s">
        <v>211</v>
      </c>
      <c r="B6" s="211" t="s">
        <v>212</v>
      </c>
      <c r="C6" s="211" t="s">
        <v>213</v>
      </c>
      <c r="D6" s="210" t="s">
        <v>214</v>
      </c>
      <c r="E6" s="209" t="s">
        <v>215</v>
      </c>
      <c r="F6" s="208" t="s">
        <v>216</v>
      </c>
      <c r="G6" s="209" t="s">
        <v>29</v>
      </c>
      <c r="H6" s="212" t="s">
        <v>30</v>
      </c>
      <c r="I6" s="212" t="s">
        <v>217</v>
      </c>
      <c r="J6" s="212" t="s">
        <v>31</v>
      </c>
      <c r="K6" s="212" t="s">
        <v>218</v>
      </c>
      <c r="L6" s="212" t="s">
        <v>219</v>
      </c>
      <c r="M6" s="212" t="s">
        <v>220</v>
      </c>
      <c r="N6" s="212" t="s">
        <v>221</v>
      </c>
      <c r="O6" s="212" t="s">
        <v>222</v>
      </c>
      <c r="P6" s="212" t="s">
        <v>223</v>
      </c>
      <c r="Q6" s="212" t="s">
        <v>224</v>
      </c>
      <c r="R6" s="212" t="s">
        <v>225</v>
      </c>
      <c r="S6" s="212" t="s">
        <v>226</v>
      </c>
      <c r="T6" s="212" t="s">
        <v>227</v>
      </c>
      <c r="U6" s="212" t="s">
        <v>228</v>
      </c>
      <c r="V6" s="212" t="s">
        <v>229</v>
      </c>
      <c r="W6" s="212" t="s">
        <v>230</v>
      </c>
      <c r="X6" s="212" t="s">
        <v>231</v>
      </c>
    </row>
    <row r="7" spans="1:60" hidden="1" x14ac:dyDescent="0.25">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5">
      <c r="A8" s="227" t="s">
        <v>232</v>
      </c>
      <c r="B8" s="228" t="s">
        <v>88</v>
      </c>
      <c r="C8" s="244" t="s">
        <v>142</v>
      </c>
      <c r="D8" s="229"/>
      <c r="E8" s="230"/>
      <c r="F8" s="231"/>
      <c r="G8" s="231">
        <f>SUMIF(AG9:AG30,"&lt;&gt;NOR",G9:G30)</f>
        <v>10687.789999999999</v>
      </c>
      <c r="H8" s="231"/>
      <c r="I8" s="231">
        <f>SUM(I9:I30)</f>
        <v>0</v>
      </c>
      <c r="J8" s="231"/>
      <c r="K8" s="231">
        <f>SUM(K9:K30)</f>
        <v>10687.789999999999</v>
      </c>
      <c r="L8" s="231"/>
      <c r="M8" s="231">
        <f>SUM(M9:M30)</f>
        <v>12932.225899999998</v>
      </c>
      <c r="N8" s="231"/>
      <c r="O8" s="231">
        <f>SUM(O9:O30)</f>
        <v>0</v>
      </c>
      <c r="P8" s="231"/>
      <c r="Q8" s="231">
        <f>SUM(Q9:Q30)</f>
        <v>0</v>
      </c>
      <c r="R8" s="231"/>
      <c r="S8" s="231"/>
      <c r="T8" s="232"/>
      <c r="U8" s="226"/>
      <c r="V8" s="226">
        <f>SUM(V9:V30)</f>
        <v>14.169999999999998</v>
      </c>
      <c r="W8" s="226"/>
      <c r="X8" s="226"/>
      <c r="AG8" t="s">
        <v>233</v>
      </c>
    </row>
    <row r="9" spans="1:60" ht="20.399999999999999" outlineLevel="1" x14ac:dyDescent="0.25">
      <c r="A9" s="233">
        <v>1</v>
      </c>
      <c r="B9" s="234" t="s">
        <v>278</v>
      </c>
      <c r="C9" s="245" t="s">
        <v>279</v>
      </c>
      <c r="D9" s="235" t="s">
        <v>280</v>
      </c>
      <c r="E9" s="236">
        <v>30.43</v>
      </c>
      <c r="F9" s="237">
        <v>186.5</v>
      </c>
      <c r="G9" s="238">
        <f>ROUND(E9*F9,2)</f>
        <v>5675.2</v>
      </c>
      <c r="H9" s="237">
        <v>0</v>
      </c>
      <c r="I9" s="238">
        <f>ROUND(E9*H9,2)</f>
        <v>0</v>
      </c>
      <c r="J9" s="237">
        <v>186.5</v>
      </c>
      <c r="K9" s="238">
        <f>ROUND(E9*J9,2)</f>
        <v>5675.2</v>
      </c>
      <c r="L9" s="238">
        <v>21</v>
      </c>
      <c r="M9" s="238">
        <f>G9*(1+L9/100)</f>
        <v>6866.9919999999993</v>
      </c>
      <c r="N9" s="238">
        <v>0</v>
      </c>
      <c r="O9" s="238">
        <f>ROUND(E9*N9,2)</f>
        <v>0</v>
      </c>
      <c r="P9" s="238">
        <v>0</v>
      </c>
      <c r="Q9" s="238">
        <f>ROUND(E9*P9,2)</f>
        <v>0</v>
      </c>
      <c r="R9" s="238" t="s">
        <v>281</v>
      </c>
      <c r="S9" s="238" t="s">
        <v>237</v>
      </c>
      <c r="T9" s="239" t="s">
        <v>282</v>
      </c>
      <c r="U9" s="222">
        <v>0.36799999999999999</v>
      </c>
      <c r="V9" s="222">
        <f>ROUND(E9*U9,2)</f>
        <v>11.2</v>
      </c>
      <c r="W9" s="222"/>
      <c r="X9" s="222" t="s">
        <v>265</v>
      </c>
      <c r="Y9" s="213"/>
      <c r="Z9" s="213"/>
      <c r="AA9" s="213"/>
      <c r="AB9" s="213"/>
      <c r="AC9" s="213"/>
      <c r="AD9" s="213"/>
      <c r="AE9" s="213"/>
      <c r="AF9" s="213"/>
      <c r="AG9" s="213" t="s">
        <v>283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5">
      <c r="A10" s="220"/>
      <c r="B10" s="221"/>
      <c r="C10" s="265" t="s">
        <v>284</v>
      </c>
      <c r="D10" s="257"/>
      <c r="E10" s="257"/>
      <c r="F10" s="257"/>
      <c r="G10" s="257"/>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285</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5">
      <c r="A11" s="220"/>
      <c r="B11" s="221"/>
      <c r="C11" s="247" t="s">
        <v>1786</v>
      </c>
      <c r="D11" s="242"/>
      <c r="E11" s="242"/>
      <c r="F11" s="242"/>
      <c r="G11" s="24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241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5">
      <c r="A12" s="220"/>
      <c r="B12" s="221"/>
      <c r="C12" s="266" t="s">
        <v>1787</v>
      </c>
      <c r="D12" s="251"/>
      <c r="E12" s="252">
        <v>30.43</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288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0.399999999999999" outlineLevel="1" x14ac:dyDescent="0.25">
      <c r="A13" s="233">
        <v>2</v>
      </c>
      <c r="B13" s="234" t="s">
        <v>289</v>
      </c>
      <c r="C13" s="245" t="s">
        <v>290</v>
      </c>
      <c r="D13" s="235" t="s">
        <v>280</v>
      </c>
      <c r="E13" s="236">
        <v>30.43</v>
      </c>
      <c r="F13" s="237">
        <v>37.299999999999997</v>
      </c>
      <c r="G13" s="238">
        <f>ROUND(E13*F13,2)</f>
        <v>1135.04</v>
      </c>
      <c r="H13" s="237">
        <v>0</v>
      </c>
      <c r="I13" s="238">
        <f>ROUND(E13*H13,2)</f>
        <v>0</v>
      </c>
      <c r="J13" s="237">
        <v>37.299999999999997</v>
      </c>
      <c r="K13" s="238">
        <f>ROUND(E13*J13,2)</f>
        <v>1135.04</v>
      </c>
      <c r="L13" s="238">
        <v>21</v>
      </c>
      <c r="M13" s="238">
        <f>G13*(1+L13/100)</f>
        <v>1373.3983999999998</v>
      </c>
      <c r="N13" s="238">
        <v>0</v>
      </c>
      <c r="O13" s="238">
        <f>ROUND(E13*N13,2)</f>
        <v>0</v>
      </c>
      <c r="P13" s="238">
        <v>0</v>
      </c>
      <c r="Q13" s="238">
        <f>ROUND(E13*P13,2)</f>
        <v>0</v>
      </c>
      <c r="R13" s="238" t="s">
        <v>281</v>
      </c>
      <c r="S13" s="238" t="s">
        <v>237</v>
      </c>
      <c r="T13" s="239" t="s">
        <v>282</v>
      </c>
      <c r="U13" s="222">
        <v>5.8000000000000003E-2</v>
      </c>
      <c r="V13" s="222">
        <f>ROUND(E13*U13,2)</f>
        <v>1.76</v>
      </c>
      <c r="W13" s="222"/>
      <c r="X13" s="222" t="s">
        <v>265</v>
      </c>
      <c r="Y13" s="213"/>
      <c r="Z13" s="213"/>
      <c r="AA13" s="213"/>
      <c r="AB13" s="213"/>
      <c r="AC13" s="213"/>
      <c r="AD13" s="213"/>
      <c r="AE13" s="213"/>
      <c r="AF13" s="213"/>
      <c r="AG13" s="213" t="s">
        <v>283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5">
      <c r="A14" s="220"/>
      <c r="B14" s="221"/>
      <c r="C14" s="265" t="s">
        <v>284</v>
      </c>
      <c r="D14" s="257"/>
      <c r="E14" s="257"/>
      <c r="F14" s="257"/>
      <c r="G14" s="257"/>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285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5">
      <c r="A15" s="220"/>
      <c r="B15" s="221"/>
      <c r="C15" s="247" t="s">
        <v>1788</v>
      </c>
      <c r="D15" s="242"/>
      <c r="E15" s="242"/>
      <c r="F15" s="242"/>
      <c r="G15" s="24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241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5">
      <c r="A16" s="220"/>
      <c r="B16" s="221"/>
      <c r="C16" s="266" t="s">
        <v>1787</v>
      </c>
      <c r="D16" s="251"/>
      <c r="E16" s="252">
        <v>30.43</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288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5">
      <c r="A17" s="233">
        <v>3</v>
      </c>
      <c r="B17" s="234" t="s">
        <v>300</v>
      </c>
      <c r="C17" s="245" t="s">
        <v>301</v>
      </c>
      <c r="D17" s="235" t="s">
        <v>280</v>
      </c>
      <c r="E17" s="236">
        <v>30.43</v>
      </c>
      <c r="F17" s="237">
        <v>96.6</v>
      </c>
      <c r="G17" s="238">
        <f>ROUND(E17*F17,2)</f>
        <v>2939.54</v>
      </c>
      <c r="H17" s="237">
        <v>0</v>
      </c>
      <c r="I17" s="238">
        <f>ROUND(E17*H17,2)</f>
        <v>0</v>
      </c>
      <c r="J17" s="237">
        <v>96.6</v>
      </c>
      <c r="K17" s="238">
        <f>ROUND(E17*J17,2)</f>
        <v>2939.54</v>
      </c>
      <c r="L17" s="238">
        <v>21</v>
      </c>
      <c r="M17" s="238">
        <f>G17*(1+L17/100)</f>
        <v>3556.8433999999997</v>
      </c>
      <c r="N17" s="238">
        <v>0</v>
      </c>
      <c r="O17" s="238">
        <f>ROUND(E17*N17,2)</f>
        <v>0</v>
      </c>
      <c r="P17" s="238">
        <v>0</v>
      </c>
      <c r="Q17" s="238">
        <f>ROUND(E17*P17,2)</f>
        <v>0</v>
      </c>
      <c r="R17" s="238" t="s">
        <v>281</v>
      </c>
      <c r="S17" s="238" t="s">
        <v>237</v>
      </c>
      <c r="T17" s="239" t="s">
        <v>282</v>
      </c>
      <c r="U17" s="222">
        <v>1.0999999999999999E-2</v>
      </c>
      <c r="V17" s="222">
        <f>ROUND(E17*U17,2)</f>
        <v>0.33</v>
      </c>
      <c r="W17" s="222"/>
      <c r="X17" s="222" t="s">
        <v>265</v>
      </c>
      <c r="Y17" s="213"/>
      <c r="Z17" s="213"/>
      <c r="AA17" s="213"/>
      <c r="AB17" s="213"/>
      <c r="AC17" s="213"/>
      <c r="AD17" s="213"/>
      <c r="AE17" s="213"/>
      <c r="AF17" s="213"/>
      <c r="AG17" s="213" t="s">
        <v>283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5">
      <c r="A18" s="220"/>
      <c r="B18" s="221"/>
      <c r="C18" s="265" t="s">
        <v>302</v>
      </c>
      <c r="D18" s="257"/>
      <c r="E18" s="257"/>
      <c r="F18" s="257"/>
      <c r="G18" s="257"/>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5">
      <c r="A19" s="220"/>
      <c r="B19" s="221"/>
      <c r="C19" s="247" t="s">
        <v>1788</v>
      </c>
      <c r="D19" s="242"/>
      <c r="E19" s="242"/>
      <c r="F19" s="242"/>
      <c r="G19" s="24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241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5">
      <c r="A20" s="220"/>
      <c r="B20" s="221"/>
      <c r="C20" s="247" t="s">
        <v>303</v>
      </c>
      <c r="D20" s="242"/>
      <c r="E20" s="242"/>
      <c r="F20" s="242"/>
      <c r="G20" s="24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241</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5">
      <c r="A21" s="220"/>
      <c r="B21" s="221"/>
      <c r="C21" s="266" t="s">
        <v>1789</v>
      </c>
      <c r="D21" s="251"/>
      <c r="E21" s="252">
        <v>30.43</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288</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0.399999999999999" outlineLevel="1" x14ac:dyDescent="0.25">
      <c r="A22" s="233">
        <v>4</v>
      </c>
      <c r="B22" s="234" t="s">
        <v>305</v>
      </c>
      <c r="C22" s="245" t="s">
        <v>306</v>
      </c>
      <c r="D22" s="235" t="s">
        <v>280</v>
      </c>
      <c r="E22" s="236">
        <v>30.43</v>
      </c>
      <c r="F22" s="237">
        <v>16.3</v>
      </c>
      <c r="G22" s="238">
        <f>ROUND(E22*F22,2)</f>
        <v>496.01</v>
      </c>
      <c r="H22" s="237">
        <v>0</v>
      </c>
      <c r="I22" s="238">
        <f>ROUND(E22*H22,2)</f>
        <v>0</v>
      </c>
      <c r="J22" s="237">
        <v>16.3</v>
      </c>
      <c r="K22" s="238">
        <f>ROUND(E22*J22,2)</f>
        <v>496.01</v>
      </c>
      <c r="L22" s="238">
        <v>21</v>
      </c>
      <c r="M22" s="238">
        <f>G22*(1+L22/100)</f>
        <v>600.1721</v>
      </c>
      <c r="N22" s="238">
        <v>0</v>
      </c>
      <c r="O22" s="238">
        <f>ROUND(E22*N22,2)</f>
        <v>0</v>
      </c>
      <c r="P22" s="238">
        <v>0</v>
      </c>
      <c r="Q22" s="238">
        <f>ROUND(E22*P22,2)</f>
        <v>0</v>
      </c>
      <c r="R22" s="238" t="s">
        <v>281</v>
      </c>
      <c r="S22" s="238" t="s">
        <v>237</v>
      </c>
      <c r="T22" s="239" t="s">
        <v>282</v>
      </c>
      <c r="U22" s="222">
        <v>8.9999999999999993E-3</v>
      </c>
      <c r="V22" s="222">
        <f>ROUND(E22*U22,2)</f>
        <v>0.27</v>
      </c>
      <c r="W22" s="222"/>
      <c r="X22" s="222" t="s">
        <v>265</v>
      </c>
      <c r="Y22" s="213"/>
      <c r="Z22" s="213"/>
      <c r="AA22" s="213"/>
      <c r="AB22" s="213"/>
      <c r="AC22" s="213"/>
      <c r="AD22" s="213"/>
      <c r="AE22" s="213"/>
      <c r="AF22" s="213"/>
      <c r="AG22" s="213" t="s">
        <v>283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5">
      <c r="A23" s="220"/>
      <c r="B23" s="221"/>
      <c r="C23" s="246" t="s">
        <v>1788</v>
      </c>
      <c r="D23" s="240"/>
      <c r="E23" s="240"/>
      <c r="F23" s="240"/>
      <c r="G23" s="240"/>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241</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5">
      <c r="A24" s="220"/>
      <c r="B24" s="221"/>
      <c r="C24" s="247" t="s">
        <v>307</v>
      </c>
      <c r="D24" s="242"/>
      <c r="E24" s="242"/>
      <c r="F24" s="242"/>
      <c r="G24" s="24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241</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5">
      <c r="A25" s="220"/>
      <c r="B25" s="221"/>
      <c r="C25" s="247" t="s">
        <v>308</v>
      </c>
      <c r="D25" s="242"/>
      <c r="E25" s="242"/>
      <c r="F25" s="242"/>
      <c r="G25" s="24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241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5">
      <c r="A26" s="220"/>
      <c r="B26" s="221"/>
      <c r="C26" s="266" t="s">
        <v>1789</v>
      </c>
      <c r="D26" s="251"/>
      <c r="E26" s="252">
        <v>30.43</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288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5">
      <c r="A27" s="233">
        <v>5</v>
      </c>
      <c r="B27" s="234" t="s">
        <v>311</v>
      </c>
      <c r="C27" s="245" t="s">
        <v>312</v>
      </c>
      <c r="D27" s="235" t="s">
        <v>313</v>
      </c>
      <c r="E27" s="236">
        <v>34</v>
      </c>
      <c r="F27" s="237">
        <v>13</v>
      </c>
      <c r="G27" s="238">
        <f>ROUND(E27*F27,2)</f>
        <v>442</v>
      </c>
      <c r="H27" s="237">
        <v>0</v>
      </c>
      <c r="I27" s="238">
        <f>ROUND(E27*H27,2)</f>
        <v>0</v>
      </c>
      <c r="J27" s="237">
        <v>13</v>
      </c>
      <c r="K27" s="238">
        <f>ROUND(E27*J27,2)</f>
        <v>442</v>
      </c>
      <c r="L27" s="238">
        <v>21</v>
      </c>
      <c r="M27" s="238">
        <f>G27*(1+L27/100)</f>
        <v>534.81999999999994</v>
      </c>
      <c r="N27" s="238">
        <v>0</v>
      </c>
      <c r="O27" s="238">
        <f>ROUND(E27*N27,2)</f>
        <v>0</v>
      </c>
      <c r="P27" s="238">
        <v>0</v>
      </c>
      <c r="Q27" s="238">
        <f>ROUND(E27*P27,2)</f>
        <v>0</v>
      </c>
      <c r="R27" s="238" t="s">
        <v>281</v>
      </c>
      <c r="S27" s="238" t="s">
        <v>237</v>
      </c>
      <c r="T27" s="239" t="s">
        <v>282</v>
      </c>
      <c r="U27" s="222">
        <v>1.7999999999999999E-2</v>
      </c>
      <c r="V27" s="222">
        <f>ROUND(E27*U27,2)</f>
        <v>0.61</v>
      </c>
      <c r="W27" s="222"/>
      <c r="X27" s="222" t="s">
        <v>265</v>
      </c>
      <c r="Y27" s="213"/>
      <c r="Z27" s="213"/>
      <c r="AA27" s="213"/>
      <c r="AB27" s="213"/>
      <c r="AC27" s="213"/>
      <c r="AD27" s="213"/>
      <c r="AE27" s="213"/>
      <c r="AF27" s="213"/>
      <c r="AG27" s="213" t="s">
        <v>283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5">
      <c r="A28" s="220"/>
      <c r="B28" s="221"/>
      <c r="C28" s="265" t="s">
        <v>314</v>
      </c>
      <c r="D28" s="257"/>
      <c r="E28" s="257"/>
      <c r="F28" s="257"/>
      <c r="G28" s="257"/>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285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5">
      <c r="A29" s="220"/>
      <c r="B29" s="221"/>
      <c r="C29" s="247" t="s">
        <v>1788</v>
      </c>
      <c r="D29" s="242"/>
      <c r="E29" s="242"/>
      <c r="F29" s="242"/>
      <c r="G29" s="24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241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5">
      <c r="A30" s="220"/>
      <c r="B30" s="221"/>
      <c r="C30" s="266" t="s">
        <v>1790</v>
      </c>
      <c r="D30" s="251"/>
      <c r="E30" s="252">
        <v>34</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288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5">
      <c r="A31" s="227" t="s">
        <v>232</v>
      </c>
      <c r="B31" s="228" t="s">
        <v>145</v>
      </c>
      <c r="C31" s="244" t="s">
        <v>146</v>
      </c>
      <c r="D31" s="229"/>
      <c r="E31" s="230"/>
      <c r="F31" s="231"/>
      <c r="G31" s="231">
        <f>SUMIF(AG32:AG46,"&lt;&gt;NOR",G32:G46)</f>
        <v>25088.5</v>
      </c>
      <c r="H31" s="231"/>
      <c r="I31" s="231">
        <f>SUM(I32:I46)</f>
        <v>16355.44</v>
      </c>
      <c r="J31" s="231"/>
      <c r="K31" s="231">
        <f>SUM(K32:K46)</f>
        <v>8733.06</v>
      </c>
      <c r="L31" s="231"/>
      <c r="M31" s="231">
        <f>SUM(M32:M46)</f>
        <v>30357.085000000003</v>
      </c>
      <c r="N31" s="231"/>
      <c r="O31" s="231">
        <f>SUM(O32:O46)</f>
        <v>28.76</v>
      </c>
      <c r="P31" s="231"/>
      <c r="Q31" s="231">
        <f>SUM(Q32:Q46)</f>
        <v>0</v>
      </c>
      <c r="R31" s="231"/>
      <c r="S31" s="231"/>
      <c r="T31" s="232"/>
      <c r="U31" s="226"/>
      <c r="V31" s="226">
        <f>SUM(V32:V46)</f>
        <v>19.520000000000003</v>
      </c>
      <c r="W31" s="226"/>
      <c r="X31" s="226"/>
      <c r="AG31" t="s">
        <v>233</v>
      </c>
    </row>
    <row r="32" spans="1:60" outlineLevel="1" x14ac:dyDescent="0.25">
      <c r="A32" s="233">
        <v>6</v>
      </c>
      <c r="B32" s="234" t="s">
        <v>411</v>
      </c>
      <c r="C32" s="245" t="s">
        <v>412</v>
      </c>
      <c r="D32" s="235" t="s">
        <v>280</v>
      </c>
      <c r="E32" s="236">
        <v>9.5</v>
      </c>
      <c r="F32" s="237">
        <v>1407</v>
      </c>
      <c r="G32" s="238">
        <f>ROUND(E32*F32,2)</f>
        <v>13366.5</v>
      </c>
      <c r="H32" s="237">
        <v>891.16</v>
      </c>
      <c r="I32" s="238">
        <f>ROUND(E32*H32,2)</f>
        <v>8466.02</v>
      </c>
      <c r="J32" s="237">
        <v>515.84</v>
      </c>
      <c r="K32" s="238">
        <f>ROUND(E32*J32,2)</f>
        <v>4900.4799999999996</v>
      </c>
      <c r="L32" s="238">
        <v>21</v>
      </c>
      <c r="M32" s="238">
        <f>G32*(1+L32/100)</f>
        <v>16173.465</v>
      </c>
      <c r="N32" s="238">
        <v>2.16</v>
      </c>
      <c r="O32" s="238">
        <f>ROUND(E32*N32,2)</f>
        <v>20.52</v>
      </c>
      <c r="P32" s="238">
        <v>0</v>
      </c>
      <c r="Q32" s="238">
        <f>ROUND(E32*P32,2)</f>
        <v>0</v>
      </c>
      <c r="R32" s="238" t="s">
        <v>318</v>
      </c>
      <c r="S32" s="238" t="s">
        <v>237</v>
      </c>
      <c r="T32" s="239" t="s">
        <v>282</v>
      </c>
      <c r="U32" s="222">
        <v>1.085</v>
      </c>
      <c r="V32" s="222">
        <f>ROUND(E32*U32,2)</f>
        <v>10.31</v>
      </c>
      <c r="W32" s="222"/>
      <c r="X32" s="222" t="s">
        <v>265</v>
      </c>
      <c r="Y32" s="213"/>
      <c r="Z32" s="213"/>
      <c r="AA32" s="213"/>
      <c r="AB32" s="213"/>
      <c r="AC32" s="213"/>
      <c r="AD32" s="213"/>
      <c r="AE32" s="213"/>
      <c r="AF32" s="213"/>
      <c r="AG32" s="213" t="s">
        <v>283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5">
      <c r="A33" s="220"/>
      <c r="B33" s="221"/>
      <c r="C33" s="246" t="s">
        <v>1788</v>
      </c>
      <c r="D33" s="240"/>
      <c r="E33" s="240"/>
      <c r="F33" s="240"/>
      <c r="G33" s="240"/>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241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5">
      <c r="A34" s="220"/>
      <c r="B34" s="221"/>
      <c r="C34" s="266" t="s">
        <v>1791</v>
      </c>
      <c r="D34" s="251"/>
      <c r="E34" s="252">
        <v>9.5</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288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5">
      <c r="A35" s="233">
        <v>7</v>
      </c>
      <c r="B35" s="234" t="s">
        <v>1792</v>
      </c>
      <c r="C35" s="245" t="s">
        <v>1793</v>
      </c>
      <c r="D35" s="235" t="s">
        <v>280</v>
      </c>
      <c r="E35" s="236">
        <v>3.2</v>
      </c>
      <c r="F35" s="237">
        <v>2540</v>
      </c>
      <c r="G35" s="238">
        <f>ROUND(E35*F35,2)</f>
        <v>8128</v>
      </c>
      <c r="H35" s="237">
        <v>2263.4299999999998</v>
      </c>
      <c r="I35" s="238">
        <f>ROUND(E35*H35,2)</f>
        <v>7242.98</v>
      </c>
      <c r="J35" s="237">
        <v>276.57</v>
      </c>
      <c r="K35" s="238">
        <f>ROUND(E35*J35,2)</f>
        <v>885.02</v>
      </c>
      <c r="L35" s="238">
        <v>21</v>
      </c>
      <c r="M35" s="238">
        <f>G35*(1+L35/100)</f>
        <v>9834.8799999999992</v>
      </c>
      <c r="N35" s="238">
        <v>2.5249999999999999</v>
      </c>
      <c r="O35" s="238">
        <f>ROUND(E35*N35,2)</f>
        <v>8.08</v>
      </c>
      <c r="P35" s="238">
        <v>0</v>
      </c>
      <c r="Q35" s="238">
        <f>ROUND(E35*P35,2)</f>
        <v>0</v>
      </c>
      <c r="R35" s="238" t="s">
        <v>322</v>
      </c>
      <c r="S35" s="238" t="s">
        <v>237</v>
      </c>
      <c r="T35" s="239" t="s">
        <v>282</v>
      </c>
      <c r="U35" s="222">
        <v>0.47699999999999998</v>
      </c>
      <c r="V35" s="222">
        <f>ROUND(E35*U35,2)</f>
        <v>1.53</v>
      </c>
      <c r="W35" s="222"/>
      <c r="X35" s="222" t="s">
        <v>265</v>
      </c>
      <c r="Y35" s="213"/>
      <c r="Z35" s="213"/>
      <c r="AA35" s="213"/>
      <c r="AB35" s="213"/>
      <c r="AC35" s="213"/>
      <c r="AD35" s="213"/>
      <c r="AE35" s="213"/>
      <c r="AF35" s="213"/>
      <c r="AG35" s="213" t="s">
        <v>283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5">
      <c r="A36" s="220"/>
      <c r="B36" s="221"/>
      <c r="C36" s="265" t="s">
        <v>417</v>
      </c>
      <c r="D36" s="257"/>
      <c r="E36" s="257"/>
      <c r="F36" s="257"/>
      <c r="G36" s="257"/>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5">
      <c r="A37" s="220"/>
      <c r="B37" s="221"/>
      <c r="C37" s="247" t="s">
        <v>1788</v>
      </c>
      <c r="D37" s="242"/>
      <c r="E37" s="242"/>
      <c r="F37" s="242"/>
      <c r="G37" s="24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241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5">
      <c r="A38" s="220"/>
      <c r="B38" s="221"/>
      <c r="C38" s="266" t="s">
        <v>1794</v>
      </c>
      <c r="D38" s="251"/>
      <c r="E38" s="252">
        <v>3.2</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288</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5">
      <c r="A39" s="233">
        <v>8</v>
      </c>
      <c r="B39" s="234" t="s">
        <v>974</v>
      </c>
      <c r="C39" s="245" t="s">
        <v>975</v>
      </c>
      <c r="D39" s="235" t="s">
        <v>313</v>
      </c>
      <c r="E39" s="236">
        <v>4</v>
      </c>
      <c r="F39" s="237">
        <v>775</v>
      </c>
      <c r="G39" s="238">
        <f>ROUND(E39*F39,2)</f>
        <v>3100</v>
      </c>
      <c r="H39" s="237">
        <v>161.61000000000001</v>
      </c>
      <c r="I39" s="238">
        <f>ROUND(E39*H39,2)</f>
        <v>646.44000000000005</v>
      </c>
      <c r="J39" s="237">
        <v>613.39</v>
      </c>
      <c r="K39" s="238">
        <f>ROUND(E39*J39,2)</f>
        <v>2453.56</v>
      </c>
      <c r="L39" s="238">
        <v>21</v>
      </c>
      <c r="M39" s="238">
        <f>G39*(1+L39/100)</f>
        <v>3751</v>
      </c>
      <c r="N39" s="238">
        <v>3.9199999999999999E-2</v>
      </c>
      <c r="O39" s="238">
        <f>ROUND(E39*N39,2)</f>
        <v>0.16</v>
      </c>
      <c r="P39" s="238">
        <v>0</v>
      </c>
      <c r="Q39" s="238">
        <f>ROUND(E39*P39,2)</f>
        <v>0</v>
      </c>
      <c r="R39" s="238" t="s">
        <v>322</v>
      </c>
      <c r="S39" s="238" t="s">
        <v>237</v>
      </c>
      <c r="T39" s="239" t="s">
        <v>282</v>
      </c>
      <c r="U39" s="222">
        <v>1.6</v>
      </c>
      <c r="V39" s="222">
        <f>ROUND(E39*U39,2)</f>
        <v>6.4</v>
      </c>
      <c r="W39" s="222"/>
      <c r="X39" s="222" t="s">
        <v>265</v>
      </c>
      <c r="Y39" s="213"/>
      <c r="Z39" s="213"/>
      <c r="AA39" s="213"/>
      <c r="AB39" s="213"/>
      <c r="AC39" s="213"/>
      <c r="AD39" s="213"/>
      <c r="AE39" s="213"/>
      <c r="AF39" s="213"/>
      <c r="AG39" s="213" t="s">
        <v>283</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1" outlineLevel="1" x14ac:dyDescent="0.25">
      <c r="A40" s="220"/>
      <c r="B40" s="221"/>
      <c r="C40" s="265" t="s">
        <v>976</v>
      </c>
      <c r="D40" s="257"/>
      <c r="E40" s="257"/>
      <c r="F40" s="257"/>
      <c r="G40" s="257"/>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41" t="str">
        <f>C40</f>
        <v>svislé nebo šikmé (odkloněné) , půdorysně přímé nebo zalomené, stěn základových desek ve volných nebo zapažených jámách, rýhách, šachtách, včetně případných vzpěr,</v>
      </c>
      <c r="BB40" s="213"/>
      <c r="BC40" s="213"/>
      <c r="BD40" s="213"/>
      <c r="BE40" s="213"/>
      <c r="BF40" s="213"/>
      <c r="BG40" s="213"/>
      <c r="BH40" s="213"/>
    </row>
    <row r="41" spans="1:60" outlineLevel="1" x14ac:dyDescent="0.25">
      <c r="A41" s="220"/>
      <c r="B41" s="221"/>
      <c r="C41" s="247" t="s">
        <v>1788</v>
      </c>
      <c r="D41" s="242"/>
      <c r="E41" s="242"/>
      <c r="F41" s="242"/>
      <c r="G41" s="24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241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5">
      <c r="A42" s="220"/>
      <c r="B42" s="221"/>
      <c r="C42" s="266" t="s">
        <v>151</v>
      </c>
      <c r="D42" s="251"/>
      <c r="E42" s="252">
        <v>4</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288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5">
      <c r="A43" s="233">
        <v>9</v>
      </c>
      <c r="B43" s="234" t="s">
        <v>978</v>
      </c>
      <c r="C43" s="245" t="s">
        <v>979</v>
      </c>
      <c r="D43" s="235" t="s">
        <v>313</v>
      </c>
      <c r="E43" s="236">
        <v>4</v>
      </c>
      <c r="F43" s="237">
        <v>123.5</v>
      </c>
      <c r="G43" s="238">
        <f>ROUND(E43*F43,2)</f>
        <v>494</v>
      </c>
      <c r="H43" s="237">
        <v>0</v>
      </c>
      <c r="I43" s="238">
        <f>ROUND(E43*H43,2)</f>
        <v>0</v>
      </c>
      <c r="J43" s="237">
        <v>123.5</v>
      </c>
      <c r="K43" s="238">
        <f>ROUND(E43*J43,2)</f>
        <v>494</v>
      </c>
      <c r="L43" s="238">
        <v>21</v>
      </c>
      <c r="M43" s="238">
        <f>G43*(1+L43/100)</f>
        <v>597.74</v>
      </c>
      <c r="N43" s="238">
        <v>0</v>
      </c>
      <c r="O43" s="238">
        <f>ROUND(E43*N43,2)</f>
        <v>0</v>
      </c>
      <c r="P43" s="238">
        <v>0</v>
      </c>
      <c r="Q43" s="238">
        <f>ROUND(E43*P43,2)</f>
        <v>0</v>
      </c>
      <c r="R43" s="238" t="s">
        <v>322</v>
      </c>
      <c r="S43" s="238" t="s">
        <v>237</v>
      </c>
      <c r="T43" s="239" t="s">
        <v>282</v>
      </c>
      <c r="U43" s="222">
        <v>0.32</v>
      </c>
      <c r="V43" s="222">
        <f>ROUND(E43*U43,2)</f>
        <v>1.28</v>
      </c>
      <c r="W43" s="222"/>
      <c r="X43" s="222" t="s">
        <v>265</v>
      </c>
      <c r="Y43" s="213"/>
      <c r="Z43" s="213"/>
      <c r="AA43" s="213"/>
      <c r="AB43" s="213"/>
      <c r="AC43" s="213"/>
      <c r="AD43" s="213"/>
      <c r="AE43" s="213"/>
      <c r="AF43" s="213"/>
      <c r="AG43" s="213" t="s">
        <v>283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1" outlineLevel="1" x14ac:dyDescent="0.25">
      <c r="A44" s="220"/>
      <c r="B44" s="221"/>
      <c r="C44" s="265" t="s">
        <v>976</v>
      </c>
      <c r="D44" s="257"/>
      <c r="E44" s="257"/>
      <c r="F44" s="257"/>
      <c r="G44" s="257"/>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41" t="str">
        <f>C44</f>
        <v>svislé nebo šikmé (odkloněné) , půdorysně přímé nebo zalomené, stěn základových desek ve volných nebo zapažených jámách, rýhách, šachtách, včetně případných vzpěr,</v>
      </c>
      <c r="BB44" s="213"/>
      <c r="BC44" s="213"/>
      <c r="BD44" s="213"/>
      <c r="BE44" s="213"/>
      <c r="BF44" s="213"/>
      <c r="BG44" s="213"/>
      <c r="BH44" s="213"/>
    </row>
    <row r="45" spans="1:60" outlineLevel="1" x14ac:dyDescent="0.25">
      <c r="A45" s="220"/>
      <c r="B45" s="221"/>
      <c r="C45" s="247" t="s">
        <v>1788</v>
      </c>
      <c r="D45" s="242"/>
      <c r="E45" s="242"/>
      <c r="F45" s="242"/>
      <c r="G45" s="24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241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5">
      <c r="A46" s="220"/>
      <c r="B46" s="221"/>
      <c r="C46" s="266" t="s">
        <v>151</v>
      </c>
      <c r="D46" s="251"/>
      <c r="E46" s="252">
        <v>4</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288</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x14ac:dyDescent="0.25">
      <c r="A47" s="227" t="s">
        <v>232</v>
      </c>
      <c r="B47" s="228" t="s">
        <v>147</v>
      </c>
      <c r="C47" s="244" t="s">
        <v>148</v>
      </c>
      <c r="D47" s="229"/>
      <c r="E47" s="230"/>
      <c r="F47" s="231"/>
      <c r="G47" s="231">
        <f>SUMIF(AG48:AG79,"&lt;&gt;NOR",G48:G79)</f>
        <v>136965.19</v>
      </c>
      <c r="H47" s="231"/>
      <c r="I47" s="231">
        <f>SUM(I48:I79)</f>
        <v>72076.160000000003</v>
      </c>
      <c r="J47" s="231"/>
      <c r="K47" s="231">
        <f>SUM(K48:K79)</f>
        <v>64889.020000000004</v>
      </c>
      <c r="L47" s="231"/>
      <c r="M47" s="231">
        <f>SUM(M48:M79)</f>
        <v>165727.8799</v>
      </c>
      <c r="N47" s="231"/>
      <c r="O47" s="231">
        <f>SUM(O48:O79)</f>
        <v>44.239999999999995</v>
      </c>
      <c r="P47" s="231"/>
      <c r="Q47" s="231">
        <f>SUM(Q48:Q79)</f>
        <v>0</v>
      </c>
      <c r="R47" s="231"/>
      <c r="S47" s="231"/>
      <c r="T47" s="232"/>
      <c r="U47" s="226"/>
      <c r="V47" s="226">
        <f>SUM(V48:V79)</f>
        <v>121.29</v>
      </c>
      <c r="W47" s="226"/>
      <c r="X47" s="226"/>
      <c r="AG47" t="s">
        <v>233</v>
      </c>
    </row>
    <row r="48" spans="1:60" ht="20.399999999999999" outlineLevel="1" x14ac:dyDescent="0.25">
      <c r="A48" s="233">
        <v>10</v>
      </c>
      <c r="B48" s="234" t="s">
        <v>1795</v>
      </c>
      <c r="C48" s="245" t="s">
        <v>1796</v>
      </c>
      <c r="D48" s="235" t="s">
        <v>280</v>
      </c>
      <c r="E48" s="236">
        <v>16.2</v>
      </c>
      <c r="F48" s="237">
        <v>5115</v>
      </c>
      <c r="G48" s="238">
        <f>ROUND(E48*F48,2)</f>
        <v>82863</v>
      </c>
      <c r="H48" s="237">
        <v>3463.14</v>
      </c>
      <c r="I48" s="238">
        <f>ROUND(E48*H48,2)</f>
        <v>56102.87</v>
      </c>
      <c r="J48" s="237">
        <v>1651.86</v>
      </c>
      <c r="K48" s="238">
        <f>ROUND(E48*J48,2)</f>
        <v>26760.13</v>
      </c>
      <c r="L48" s="238">
        <v>21</v>
      </c>
      <c r="M48" s="238">
        <f>G48*(1+L48/100)</f>
        <v>100264.23</v>
      </c>
      <c r="N48" s="238">
        <v>2.59138</v>
      </c>
      <c r="O48" s="238">
        <f>ROUND(E48*N48,2)</f>
        <v>41.98</v>
      </c>
      <c r="P48" s="238">
        <v>0</v>
      </c>
      <c r="Q48" s="238">
        <f>ROUND(E48*P48,2)</f>
        <v>0</v>
      </c>
      <c r="R48" s="238" t="s">
        <v>1186</v>
      </c>
      <c r="S48" s="238" t="s">
        <v>237</v>
      </c>
      <c r="T48" s="239" t="s">
        <v>282</v>
      </c>
      <c r="U48" s="222">
        <v>4.1929999999999996</v>
      </c>
      <c r="V48" s="222">
        <f>ROUND(E48*U48,2)</f>
        <v>67.930000000000007</v>
      </c>
      <c r="W48" s="222"/>
      <c r="X48" s="222" t="s">
        <v>265</v>
      </c>
      <c r="Y48" s="213"/>
      <c r="Z48" s="213"/>
      <c r="AA48" s="213"/>
      <c r="AB48" s="213"/>
      <c r="AC48" s="213"/>
      <c r="AD48" s="213"/>
      <c r="AE48" s="213"/>
      <c r="AF48" s="213"/>
      <c r="AG48" s="213" t="s">
        <v>283</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1" outlineLevel="1" x14ac:dyDescent="0.25">
      <c r="A49" s="220"/>
      <c r="B49" s="221"/>
      <c r="C49" s="265" t="s">
        <v>1797</v>
      </c>
      <c r="D49" s="257"/>
      <c r="E49" s="257"/>
      <c r="F49" s="257"/>
      <c r="G49" s="257"/>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41" t="str">
        <f>C49</f>
        <v>čistíren odpadních vod (mimo budovy), nádrží, vodojemů, žlabů nebo kanálů, včetně pomocného pracovního lešení o výšce podlahy do 1900 mm a pro zatížení do 1,5 kPa,</v>
      </c>
      <c r="BB49" s="213"/>
      <c r="BC49" s="213"/>
      <c r="BD49" s="213"/>
      <c r="BE49" s="213"/>
      <c r="BF49" s="213"/>
      <c r="BG49" s="213"/>
      <c r="BH49" s="213"/>
    </row>
    <row r="50" spans="1:60" outlineLevel="1" x14ac:dyDescent="0.25">
      <c r="A50" s="220"/>
      <c r="B50" s="221"/>
      <c r="C50" s="247" t="s">
        <v>1788</v>
      </c>
      <c r="D50" s="242"/>
      <c r="E50" s="242"/>
      <c r="F50" s="242"/>
      <c r="G50" s="24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241</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0.399999999999999" outlineLevel="1" x14ac:dyDescent="0.25">
      <c r="A51" s="233">
        <v>11</v>
      </c>
      <c r="B51" s="234" t="s">
        <v>1798</v>
      </c>
      <c r="C51" s="245" t="s">
        <v>1799</v>
      </c>
      <c r="D51" s="235" t="s">
        <v>313</v>
      </c>
      <c r="E51" s="236">
        <v>32.5244</v>
      </c>
      <c r="F51" s="237">
        <v>813</v>
      </c>
      <c r="G51" s="238">
        <f>ROUND(E51*F51,2)</f>
        <v>26442.34</v>
      </c>
      <c r="H51" s="237">
        <v>271.89999999999998</v>
      </c>
      <c r="I51" s="238">
        <f>ROUND(E51*H51,2)</f>
        <v>8843.3799999999992</v>
      </c>
      <c r="J51" s="237">
        <v>541.1</v>
      </c>
      <c r="K51" s="238">
        <f>ROUND(E51*J51,2)</f>
        <v>17598.95</v>
      </c>
      <c r="L51" s="238">
        <v>21</v>
      </c>
      <c r="M51" s="238">
        <f>G51*(1+L51/100)</f>
        <v>31995.231400000001</v>
      </c>
      <c r="N51" s="238">
        <v>6.0310000000000002E-2</v>
      </c>
      <c r="O51" s="238">
        <f>ROUND(E51*N51,2)</f>
        <v>1.96</v>
      </c>
      <c r="P51" s="238">
        <v>0</v>
      </c>
      <c r="Q51" s="238">
        <f>ROUND(E51*P51,2)</f>
        <v>0</v>
      </c>
      <c r="R51" s="238" t="s">
        <v>1186</v>
      </c>
      <c r="S51" s="238" t="s">
        <v>237</v>
      </c>
      <c r="T51" s="239" t="s">
        <v>282</v>
      </c>
      <c r="U51" s="222">
        <v>1.0449999999999999</v>
      </c>
      <c r="V51" s="222">
        <f>ROUND(E51*U51,2)</f>
        <v>33.99</v>
      </c>
      <c r="W51" s="222"/>
      <c r="X51" s="222" t="s">
        <v>265</v>
      </c>
      <c r="Y51" s="213"/>
      <c r="Z51" s="213"/>
      <c r="AA51" s="213"/>
      <c r="AB51" s="213"/>
      <c r="AC51" s="213"/>
      <c r="AD51" s="213"/>
      <c r="AE51" s="213"/>
      <c r="AF51" s="213"/>
      <c r="AG51" s="213" t="s">
        <v>283</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5">
      <c r="A52" s="220"/>
      <c r="B52" s="221"/>
      <c r="C52" s="265" t="s">
        <v>1800</v>
      </c>
      <c r="D52" s="257"/>
      <c r="E52" s="257"/>
      <c r="F52" s="257"/>
      <c r="G52" s="257"/>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285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5">
      <c r="A53" s="220"/>
      <c r="B53" s="221"/>
      <c r="C53" s="277" t="s">
        <v>1801</v>
      </c>
      <c r="D53" s="276"/>
      <c r="E53" s="276"/>
      <c r="F53" s="276"/>
      <c r="G53" s="276"/>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285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5">
      <c r="A54" s="220"/>
      <c r="B54" s="221"/>
      <c r="C54" s="277" t="s">
        <v>1802</v>
      </c>
      <c r="D54" s="276"/>
      <c r="E54" s="276"/>
      <c r="F54" s="276"/>
      <c r="G54" s="276"/>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285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5">
      <c r="A55" s="220"/>
      <c r="B55" s="221"/>
      <c r="C55" s="247" t="s">
        <v>1788</v>
      </c>
      <c r="D55" s="242"/>
      <c r="E55" s="242"/>
      <c r="F55" s="242"/>
      <c r="G55" s="24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241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5">
      <c r="A56" s="220"/>
      <c r="B56" s="221"/>
      <c r="C56" s="266" t="s">
        <v>1803</v>
      </c>
      <c r="D56" s="251"/>
      <c r="E56" s="252">
        <v>16.513200000000001</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288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5">
      <c r="A57" s="220"/>
      <c r="B57" s="221"/>
      <c r="C57" s="266" t="s">
        <v>1804</v>
      </c>
      <c r="D57" s="251"/>
      <c r="E57" s="252">
        <v>14.011200000000001</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288</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5">
      <c r="A58" s="220"/>
      <c r="B58" s="221"/>
      <c r="C58" s="266" t="s">
        <v>145</v>
      </c>
      <c r="D58" s="251"/>
      <c r="E58" s="252">
        <v>2</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288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0.399999999999999" outlineLevel="1" x14ac:dyDescent="0.25">
      <c r="A59" s="233">
        <v>12</v>
      </c>
      <c r="B59" s="234" t="s">
        <v>1805</v>
      </c>
      <c r="C59" s="245" t="s">
        <v>1806</v>
      </c>
      <c r="D59" s="235" t="s">
        <v>313</v>
      </c>
      <c r="E59" s="236">
        <v>32.5244</v>
      </c>
      <c r="F59" s="237">
        <v>242</v>
      </c>
      <c r="G59" s="238">
        <f>ROUND(E59*F59,2)</f>
        <v>7870.9</v>
      </c>
      <c r="H59" s="237">
        <v>0</v>
      </c>
      <c r="I59" s="238">
        <f>ROUND(E59*H59,2)</f>
        <v>0</v>
      </c>
      <c r="J59" s="237">
        <v>242</v>
      </c>
      <c r="K59" s="238">
        <f>ROUND(E59*J59,2)</f>
        <v>7870.9</v>
      </c>
      <c r="L59" s="238">
        <v>21</v>
      </c>
      <c r="M59" s="238">
        <f>G59*(1+L59/100)</f>
        <v>9523.7889999999989</v>
      </c>
      <c r="N59" s="238">
        <v>0</v>
      </c>
      <c r="O59" s="238">
        <f>ROUND(E59*N59,2)</f>
        <v>0</v>
      </c>
      <c r="P59" s="238">
        <v>0</v>
      </c>
      <c r="Q59" s="238">
        <f>ROUND(E59*P59,2)</f>
        <v>0</v>
      </c>
      <c r="R59" s="238" t="s">
        <v>1186</v>
      </c>
      <c r="S59" s="238" t="s">
        <v>237</v>
      </c>
      <c r="T59" s="239" t="s">
        <v>282</v>
      </c>
      <c r="U59" s="222">
        <v>0.39500000000000002</v>
      </c>
      <c r="V59" s="222">
        <f>ROUND(E59*U59,2)</f>
        <v>12.85</v>
      </c>
      <c r="W59" s="222"/>
      <c r="X59" s="222" t="s">
        <v>265</v>
      </c>
      <c r="Y59" s="213"/>
      <c r="Z59" s="213"/>
      <c r="AA59" s="213"/>
      <c r="AB59" s="213"/>
      <c r="AC59" s="213"/>
      <c r="AD59" s="213"/>
      <c r="AE59" s="213"/>
      <c r="AF59" s="213"/>
      <c r="AG59" s="213" t="s">
        <v>283</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5">
      <c r="A60" s="220"/>
      <c r="B60" s="221"/>
      <c r="C60" s="265" t="s">
        <v>1800</v>
      </c>
      <c r="D60" s="257"/>
      <c r="E60" s="257"/>
      <c r="F60" s="257"/>
      <c r="G60" s="257"/>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5">
      <c r="A61" s="220"/>
      <c r="B61" s="221"/>
      <c r="C61" s="277" t="s">
        <v>1801</v>
      </c>
      <c r="D61" s="276"/>
      <c r="E61" s="276"/>
      <c r="F61" s="276"/>
      <c r="G61" s="276"/>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285</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5">
      <c r="A62" s="220"/>
      <c r="B62" s="221"/>
      <c r="C62" s="277" t="s">
        <v>1802</v>
      </c>
      <c r="D62" s="276"/>
      <c r="E62" s="276"/>
      <c r="F62" s="276"/>
      <c r="G62" s="276"/>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285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5">
      <c r="A63" s="220"/>
      <c r="B63" s="221"/>
      <c r="C63" s="247" t="s">
        <v>1788</v>
      </c>
      <c r="D63" s="242"/>
      <c r="E63" s="242"/>
      <c r="F63" s="242"/>
      <c r="G63" s="24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241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5">
      <c r="A64" s="220"/>
      <c r="B64" s="221"/>
      <c r="C64" s="266" t="s">
        <v>1803</v>
      </c>
      <c r="D64" s="251"/>
      <c r="E64" s="252">
        <v>16.513200000000001</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288</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5">
      <c r="A65" s="220"/>
      <c r="B65" s="221"/>
      <c r="C65" s="266" t="s">
        <v>1804</v>
      </c>
      <c r="D65" s="251"/>
      <c r="E65" s="252">
        <v>14.011200000000001</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288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5">
      <c r="A66" s="220"/>
      <c r="B66" s="221"/>
      <c r="C66" s="266" t="s">
        <v>145</v>
      </c>
      <c r="D66" s="251"/>
      <c r="E66" s="252">
        <v>2</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288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5">
      <c r="A67" s="233">
        <v>13</v>
      </c>
      <c r="B67" s="234" t="s">
        <v>1807</v>
      </c>
      <c r="C67" s="245" t="s">
        <v>1808</v>
      </c>
      <c r="D67" s="235" t="s">
        <v>330</v>
      </c>
      <c r="E67" s="236">
        <v>0.29532000000000003</v>
      </c>
      <c r="F67" s="237">
        <v>34840</v>
      </c>
      <c r="G67" s="238">
        <f>ROUND(E67*F67,2)</f>
        <v>10288.950000000001</v>
      </c>
      <c r="H67" s="237">
        <v>24143</v>
      </c>
      <c r="I67" s="238">
        <f>ROUND(E67*H67,2)</f>
        <v>7129.91</v>
      </c>
      <c r="J67" s="237">
        <v>10697</v>
      </c>
      <c r="K67" s="238">
        <f>ROUND(E67*J67,2)</f>
        <v>3159.04</v>
      </c>
      <c r="L67" s="238">
        <v>21</v>
      </c>
      <c r="M67" s="238">
        <f>G67*(1+L67/100)</f>
        <v>12449.629500000001</v>
      </c>
      <c r="N67" s="238">
        <v>1.02535</v>
      </c>
      <c r="O67" s="238">
        <f>ROUND(E67*N67,2)</f>
        <v>0.3</v>
      </c>
      <c r="P67" s="238">
        <v>0</v>
      </c>
      <c r="Q67" s="238">
        <f>ROUND(E67*P67,2)</f>
        <v>0</v>
      </c>
      <c r="R67" s="238" t="s">
        <v>1186</v>
      </c>
      <c r="S67" s="238" t="s">
        <v>237</v>
      </c>
      <c r="T67" s="239" t="s">
        <v>282</v>
      </c>
      <c r="U67" s="222">
        <v>22.07</v>
      </c>
      <c r="V67" s="222">
        <f>ROUND(E67*U67,2)</f>
        <v>6.52</v>
      </c>
      <c r="W67" s="222"/>
      <c r="X67" s="222" t="s">
        <v>265</v>
      </c>
      <c r="Y67" s="213"/>
      <c r="Z67" s="213"/>
      <c r="AA67" s="213"/>
      <c r="AB67" s="213"/>
      <c r="AC67" s="213"/>
      <c r="AD67" s="213"/>
      <c r="AE67" s="213"/>
      <c r="AF67" s="213"/>
      <c r="AG67" s="213" t="s">
        <v>283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1" outlineLevel="1" x14ac:dyDescent="0.25">
      <c r="A68" s="220"/>
      <c r="B68" s="221"/>
      <c r="C68" s="265" t="s">
        <v>1809</v>
      </c>
      <c r="D68" s="257"/>
      <c r="E68" s="257"/>
      <c r="F68" s="257"/>
      <c r="G68" s="257"/>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41" t="str">
        <f>C68</f>
        <v>čistíren odpadních vod (mimo budovy), nádrží, vodojemů, žlabů nebo kanálů , včetně pomocného pracovního lešení o výšce podlahy do 1900 mm a pro zatížení do 1,5 kPa,</v>
      </c>
      <c r="BB68" s="213"/>
      <c r="BC68" s="213"/>
      <c r="BD68" s="213"/>
      <c r="BE68" s="213"/>
      <c r="BF68" s="213"/>
      <c r="BG68" s="213"/>
      <c r="BH68" s="213"/>
    </row>
    <row r="69" spans="1:60" outlineLevel="1" x14ac:dyDescent="0.25">
      <c r="A69" s="220"/>
      <c r="B69" s="221"/>
      <c r="C69" s="247" t="s">
        <v>1788</v>
      </c>
      <c r="D69" s="242"/>
      <c r="E69" s="242"/>
      <c r="F69" s="242"/>
      <c r="G69" s="24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241</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5">
      <c r="A70" s="220"/>
      <c r="B70" s="221"/>
      <c r="C70" s="267" t="s">
        <v>331</v>
      </c>
      <c r="D70" s="253"/>
      <c r="E70" s="254"/>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288</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x14ac:dyDescent="0.25">
      <c r="A71" s="220"/>
      <c r="B71" s="221"/>
      <c r="C71" s="268" t="s">
        <v>1810</v>
      </c>
      <c r="D71" s="253"/>
      <c r="E71" s="254">
        <v>159.38999999999999</v>
      </c>
      <c r="F71" s="222"/>
      <c r="G71" s="222"/>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288</v>
      </c>
      <c r="AH71" s="213">
        <v>2</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5">
      <c r="A72" s="220"/>
      <c r="B72" s="221"/>
      <c r="C72" s="268" t="s">
        <v>1811</v>
      </c>
      <c r="D72" s="253"/>
      <c r="E72" s="254">
        <v>109.08</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288</v>
      </c>
      <c r="AH72" s="213">
        <v>2</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5">
      <c r="A73" s="220"/>
      <c r="B73" s="221"/>
      <c r="C73" s="269" t="s">
        <v>336</v>
      </c>
      <c r="D73" s="255"/>
      <c r="E73" s="256">
        <v>268.47000000000003</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288</v>
      </c>
      <c r="AH73" s="213">
        <v>3</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5">
      <c r="A74" s="220"/>
      <c r="B74" s="221"/>
      <c r="C74" s="267" t="s">
        <v>337</v>
      </c>
      <c r="D74" s="253"/>
      <c r="E74" s="254"/>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288</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5">
      <c r="A75" s="220"/>
      <c r="B75" s="221"/>
      <c r="C75" s="266" t="s">
        <v>1812</v>
      </c>
      <c r="D75" s="251"/>
      <c r="E75" s="252">
        <v>0.29532000000000003</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288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5">
      <c r="A76" s="233">
        <v>14</v>
      </c>
      <c r="B76" s="234" t="s">
        <v>1813</v>
      </c>
      <c r="C76" s="245" t="s">
        <v>1814</v>
      </c>
      <c r="D76" s="235" t="s">
        <v>522</v>
      </c>
      <c r="E76" s="236">
        <v>1</v>
      </c>
      <c r="F76" s="237">
        <v>1500</v>
      </c>
      <c r="G76" s="238">
        <f>ROUND(E76*F76,2)</f>
        <v>1500</v>
      </c>
      <c r="H76" s="237">
        <v>0</v>
      </c>
      <c r="I76" s="238">
        <f>ROUND(E76*H76,2)</f>
        <v>0</v>
      </c>
      <c r="J76" s="237">
        <v>1500</v>
      </c>
      <c r="K76" s="238">
        <f>ROUND(E76*J76,2)</f>
        <v>1500</v>
      </c>
      <c r="L76" s="238">
        <v>21</v>
      </c>
      <c r="M76" s="238">
        <f>G76*(1+L76/100)</f>
        <v>1815</v>
      </c>
      <c r="N76" s="238">
        <v>0</v>
      </c>
      <c r="O76" s="238">
        <f>ROUND(E76*N76,2)</f>
        <v>0</v>
      </c>
      <c r="P76" s="238">
        <v>0</v>
      </c>
      <c r="Q76" s="238">
        <f>ROUND(E76*P76,2)</f>
        <v>0</v>
      </c>
      <c r="R76" s="238"/>
      <c r="S76" s="238" t="s">
        <v>264</v>
      </c>
      <c r="T76" s="239" t="s">
        <v>238</v>
      </c>
      <c r="U76" s="222">
        <v>0</v>
      </c>
      <c r="V76" s="222">
        <f>ROUND(E76*U76,2)</f>
        <v>0</v>
      </c>
      <c r="W76" s="222"/>
      <c r="X76" s="222" t="s">
        <v>265</v>
      </c>
      <c r="Y76" s="213"/>
      <c r="Z76" s="213"/>
      <c r="AA76" s="213"/>
      <c r="AB76" s="213"/>
      <c r="AC76" s="213"/>
      <c r="AD76" s="213"/>
      <c r="AE76" s="213"/>
      <c r="AF76" s="213"/>
      <c r="AG76" s="213" t="s">
        <v>283</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5">
      <c r="A77" s="220"/>
      <c r="B77" s="221"/>
      <c r="C77" s="246" t="s">
        <v>1788</v>
      </c>
      <c r="D77" s="240"/>
      <c r="E77" s="240"/>
      <c r="F77" s="240"/>
      <c r="G77" s="240"/>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241</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5">
      <c r="A78" s="233">
        <v>15</v>
      </c>
      <c r="B78" s="234" t="s">
        <v>1815</v>
      </c>
      <c r="C78" s="245" t="s">
        <v>1816</v>
      </c>
      <c r="D78" s="235" t="s">
        <v>522</v>
      </c>
      <c r="E78" s="236">
        <v>8</v>
      </c>
      <c r="F78" s="237">
        <v>1000</v>
      </c>
      <c r="G78" s="238">
        <f>ROUND(E78*F78,2)</f>
        <v>8000</v>
      </c>
      <c r="H78" s="237">
        <v>0</v>
      </c>
      <c r="I78" s="238">
        <f>ROUND(E78*H78,2)</f>
        <v>0</v>
      </c>
      <c r="J78" s="237">
        <v>1000</v>
      </c>
      <c r="K78" s="238">
        <f>ROUND(E78*J78,2)</f>
        <v>8000</v>
      </c>
      <c r="L78" s="238">
        <v>21</v>
      </c>
      <c r="M78" s="238">
        <f>G78*(1+L78/100)</f>
        <v>9680</v>
      </c>
      <c r="N78" s="238">
        <v>0</v>
      </c>
      <c r="O78" s="238">
        <f>ROUND(E78*N78,2)</f>
        <v>0</v>
      </c>
      <c r="P78" s="238">
        <v>0</v>
      </c>
      <c r="Q78" s="238">
        <f>ROUND(E78*P78,2)</f>
        <v>0</v>
      </c>
      <c r="R78" s="238"/>
      <c r="S78" s="238" t="s">
        <v>264</v>
      </c>
      <c r="T78" s="239" t="s">
        <v>238</v>
      </c>
      <c r="U78" s="222">
        <v>0</v>
      </c>
      <c r="V78" s="222">
        <f>ROUND(E78*U78,2)</f>
        <v>0</v>
      </c>
      <c r="W78" s="222"/>
      <c r="X78" s="222" t="s">
        <v>265</v>
      </c>
      <c r="Y78" s="213"/>
      <c r="Z78" s="213"/>
      <c r="AA78" s="213"/>
      <c r="AB78" s="213"/>
      <c r="AC78" s="213"/>
      <c r="AD78" s="213"/>
      <c r="AE78" s="213"/>
      <c r="AF78" s="213"/>
      <c r="AG78" s="213" t="s">
        <v>283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5">
      <c r="A79" s="220"/>
      <c r="B79" s="221"/>
      <c r="C79" s="246" t="s">
        <v>1788</v>
      </c>
      <c r="D79" s="240"/>
      <c r="E79" s="240"/>
      <c r="F79" s="240"/>
      <c r="G79" s="240"/>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241</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x14ac:dyDescent="0.25">
      <c r="A80" s="227" t="s">
        <v>232</v>
      </c>
      <c r="B80" s="228" t="s">
        <v>157</v>
      </c>
      <c r="C80" s="244" t="s">
        <v>158</v>
      </c>
      <c r="D80" s="229"/>
      <c r="E80" s="230"/>
      <c r="F80" s="231"/>
      <c r="G80" s="231">
        <f>SUMIF(AG81:AG84,"&lt;&gt;NOR",G81:G84)</f>
        <v>1656.8</v>
      </c>
      <c r="H80" s="231"/>
      <c r="I80" s="231">
        <f>SUM(I81:I84)</f>
        <v>32.700000000000003</v>
      </c>
      <c r="J80" s="231"/>
      <c r="K80" s="231">
        <f>SUM(K81:K84)</f>
        <v>1624.1</v>
      </c>
      <c r="L80" s="231"/>
      <c r="M80" s="231">
        <f>SUM(M81:M84)</f>
        <v>2004.7279999999998</v>
      </c>
      <c r="N80" s="231"/>
      <c r="O80" s="231">
        <f>SUM(O81:O84)</f>
        <v>0.03</v>
      </c>
      <c r="P80" s="231"/>
      <c r="Q80" s="231">
        <f>SUM(Q81:Q84)</f>
        <v>0</v>
      </c>
      <c r="R80" s="231"/>
      <c r="S80" s="231"/>
      <c r="T80" s="232"/>
      <c r="U80" s="226"/>
      <c r="V80" s="226">
        <f>SUM(V81:V84)</f>
        <v>3.28</v>
      </c>
      <c r="W80" s="226"/>
      <c r="X80" s="226"/>
      <c r="AG80" t="s">
        <v>233</v>
      </c>
    </row>
    <row r="81" spans="1:60" outlineLevel="1" x14ac:dyDescent="0.25">
      <c r="A81" s="233">
        <v>16</v>
      </c>
      <c r="B81" s="234" t="s">
        <v>1007</v>
      </c>
      <c r="C81" s="245" t="s">
        <v>1008</v>
      </c>
      <c r="D81" s="235" t="s">
        <v>313</v>
      </c>
      <c r="E81" s="236">
        <v>10.9</v>
      </c>
      <c r="F81" s="237">
        <v>152</v>
      </c>
      <c r="G81" s="238">
        <f>ROUND(E81*F81,2)</f>
        <v>1656.8</v>
      </c>
      <c r="H81" s="237">
        <v>3</v>
      </c>
      <c r="I81" s="238">
        <f>ROUND(E81*H81,2)</f>
        <v>32.700000000000003</v>
      </c>
      <c r="J81" s="237">
        <v>149</v>
      </c>
      <c r="K81" s="238">
        <f>ROUND(E81*J81,2)</f>
        <v>1624.1</v>
      </c>
      <c r="L81" s="238">
        <v>21</v>
      </c>
      <c r="M81" s="238">
        <f>G81*(1+L81/100)</f>
        <v>2004.7279999999998</v>
      </c>
      <c r="N81" s="238">
        <v>2.5100000000000001E-3</v>
      </c>
      <c r="O81" s="238">
        <f>ROUND(E81*N81,2)</f>
        <v>0.03</v>
      </c>
      <c r="P81" s="238">
        <v>0</v>
      </c>
      <c r="Q81" s="238">
        <f>ROUND(E81*P81,2)</f>
        <v>0</v>
      </c>
      <c r="R81" s="238" t="s">
        <v>322</v>
      </c>
      <c r="S81" s="238" t="s">
        <v>237</v>
      </c>
      <c r="T81" s="239" t="s">
        <v>282</v>
      </c>
      <c r="U81" s="222">
        <v>0.30099999999999999</v>
      </c>
      <c r="V81" s="222">
        <f>ROUND(E81*U81,2)</f>
        <v>3.28</v>
      </c>
      <c r="W81" s="222"/>
      <c r="X81" s="222" t="s">
        <v>265</v>
      </c>
      <c r="Y81" s="213"/>
      <c r="Z81" s="213"/>
      <c r="AA81" s="213"/>
      <c r="AB81" s="213"/>
      <c r="AC81" s="213"/>
      <c r="AD81" s="213"/>
      <c r="AE81" s="213"/>
      <c r="AF81" s="213"/>
      <c r="AG81" s="213" t="s">
        <v>283</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5">
      <c r="A82" s="220"/>
      <c r="B82" s="221"/>
      <c r="C82" s="265" t="s">
        <v>1009</v>
      </c>
      <c r="D82" s="257"/>
      <c r="E82" s="257"/>
      <c r="F82" s="257"/>
      <c r="G82" s="257"/>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5">
      <c r="A83" s="220"/>
      <c r="B83" s="221"/>
      <c r="C83" s="247" t="s">
        <v>1788</v>
      </c>
      <c r="D83" s="242"/>
      <c r="E83" s="242"/>
      <c r="F83" s="242"/>
      <c r="G83" s="24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241</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5">
      <c r="A84" s="220"/>
      <c r="B84" s="221"/>
      <c r="C84" s="266" t="s">
        <v>1817</v>
      </c>
      <c r="D84" s="251"/>
      <c r="E84" s="252">
        <v>10.9</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288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5">
      <c r="A85" s="227" t="s">
        <v>232</v>
      </c>
      <c r="B85" s="228" t="s">
        <v>171</v>
      </c>
      <c r="C85" s="244" t="s">
        <v>172</v>
      </c>
      <c r="D85" s="229"/>
      <c r="E85" s="230"/>
      <c r="F85" s="231"/>
      <c r="G85" s="231">
        <f>SUMIF(AG86:AG117,"&lt;&gt;NOR",G86:G117)</f>
        <v>13736.529999999999</v>
      </c>
      <c r="H85" s="231"/>
      <c r="I85" s="231">
        <f>SUM(I86:I117)</f>
        <v>4924.5300000000007</v>
      </c>
      <c r="J85" s="231"/>
      <c r="K85" s="231">
        <f>SUM(K86:K117)</f>
        <v>8812</v>
      </c>
      <c r="L85" s="231"/>
      <c r="M85" s="231">
        <f>SUM(M86:M117)</f>
        <v>16621.201300000001</v>
      </c>
      <c r="N85" s="231"/>
      <c r="O85" s="231">
        <f>SUM(O86:O117)</f>
        <v>0.42000000000000004</v>
      </c>
      <c r="P85" s="231"/>
      <c r="Q85" s="231">
        <f>SUM(Q86:Q117)</f>
        <v>0</v>
      </c>
      <c r="R85" s="231"/>
      <c r="S85" s="231"/>
      <c r="T85" s="232"/>
      <c r="U85" s="226"/>
      <c r="V85" s="226">
        <f>SUM(V86:V117)</f>
        <v>10</v>
      </c>
      <c r="W85" s="226"/>
      <c r="X85" s="226"/>
      <c r="AG85" t="s">
        <v>233</v>
      </c>
    </row>
    <row r="86" spans="1:60" ht="30.6" outlineLevel="1" x14ac:dyDescent="0.25">
      <c r="A86" s="233">
        <v>17</v>
      </c>
      <c r="B86" s="234" t="s">
        <v>1818</v>
      </c>
      <c r="C86" s="245" t="s">
        <v>1819</v>
      </c>
      <c r="D86" s="235" t="s">
        <v>375</v>
      </c>
      <c r="E86" s="236">
        <v>40</v>
      </c>
      <c r="F86" s="237">
        <v>119.5</v>
      </c>
      <c r="G86" s="238">
        <f>ROUND(E86*F86,2)</f>
        <v>4780</v>
      </c>
      <c r="H86" s="237">
        <v>5.52</v>
      </c>
      <c r="I86" s="238">
        <f>ROUND(E86*H86,2)</f>
        <v>220.8</v>
      </c>
      <c r="J86" s="237">
        <v>113.98</v>
      </c>
      <c r="K86" s="238">
        <f>ROUND(E86*J86,2)</f>
        <v>4559.2</v>
      </c>
      <c r="L86" s="238">
        <v>21</v>
      </c>
      <c r="M86" s="238">
        <f>G86*(1+L86/100)</f>
        <v>5783.8</v>
      </c>
      <c r="N86" s="238">
        <v>4.6800000000000001E-3</v>
      </c>
      <c r="O86" s="238">
        <f>ROUND(E86*N86,2)</f>
        <v>0.19</v>
      </c>
      <c r="P86" s="238">
        <v>0</v>
      </c>
      <c r="Q86" s="238">
        <f>ROUND(E86*P86,2)</f>
        <v>0</v>
      </c>
      <c r="R86" s="238" t="s">
        <v>322</v>
      </c>
      <c r="S86" s="238" t="s">
        <v>237</v>
      </c>
      <c r="T86" s="239" t="s">
        <v>282</v>
      </c>
      <c r="U86" s="222">
        <v>0.25</v>
      </c>
      <c r="V86" s="222">
        <f>ROUND(E86*U86,2)</f>
        <v>10</v>
      </c>
      <c r="W86" s="222"/>
      <c r="X86" s="222" t="s">
        <v>265</v>
      </c>
      <c r="Y86" s="213"/>
      <c r="Z86" s="213"/>
      <c r="AA86" s="213"/>
      <c r="AB86" s="213"/>
      <c r="AC86" s="213"/>
      <c r="AD86" s="213"/>
      <c r="AE86" s="213"/>
      <c r="AF86" s="213"/>
      <c r="AG86" s="213" t="s">
        <v>283</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5">
      <c r="A87" s="220"/>
      <c r="B87" s="221"/>
      <c r="C87" s="246" t="s">
        <v>1788</v>
      </c>
      <c r="D87" s="240"/>
      <c r="E87" s="240"/>
      <c r="F87" s="240"/>
      <c r="G87" s="240"/>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241</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1" outlineLevel="1" x14ac:dyDescent="0.25">
      <c r="A88" s="220"/>
      <c r="B88" s="221"/>
      <c r="C88" s="247" t="s">
        <v>1820</v>
      </c>
      <c r="D88" s="242"/>
      <c r="E88" s="242"/>
      <c r="F88" s="242"/>
      <c r="G88" s="24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241</v>
      </c>
      <c r="AH88" s="213"/>
      <c r="AI88" s="213"/>
      <c r="AJ88" s="213"/>
      <c r="AK88" s="213"/>
      <c r="AL88" s="213"/>
      <c r="AM88" s="213"/>
      <c r="AN88" s="213"/>
      <c r="AO88" s="213"/>
      <c r="AP88" s="213"/>
      <c r="AQ88" s="213"/>
      <c r="AR88" s="213"/>
      <c r="AS88" s="213"/>
      <c r="AT88" s="213"/>
      <c r="AU88" s="213"/>
      <c r="AV88" s="213"/>
      <c r="AW88" s="213"/>
      <c r="AX88" s="213"/>
      <c r="AY88" s="213"/>
      <c r="AZ88" s="213"/>
      <c r="BA88" s="241" t="str">
        <f>C88</f>
        <v>Osazení ochranných úhelníků se zalitím maltou cementovou do připravených otvorů, vodorovných, svislých nebo šikmých (za každé zalití). Náklady na dodávky kovových předmětů se oceňují ve specifikaci.</v>
      </c>
      <c r="BB88" s="213"/>
      <c r="BC88" s="213"/>
      <c r="BD88" s="213"/>
      <c r="BE88" s="213"/>
      <c r="BF88" s="213"/>
      <c r="BG88" s="213"/>
      <c r="BH88" s="213"/>
    </row>
    <row r="89" spans="1:60" outlineLevel="1" x14ac:dyDescent="0.25">
      <c r="A89" s="220"/>
      <c r="B89" s="221"/>
      <c r="C89" s="266" t="s">
        <v>1821</v>
      </c>
      <c r="D89" s="251"/>
      <c r="E89" s="252">
        <v>40</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288</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5">
      <c r="A90" s="233">
        <v>18</v>
      </c>
      <c r="B90" s="234" t="s">
        <v>1822</v>
      </c>
      <c r="C90" s="245" t="s">
        <v>1823</v>
      </c>
      <c r="D90" s="235" t="s">
        <v>685</v>
      </c>
      <c r="E90" s="236">
        <v>212.64</v>
      </c>
      <c r="F90" s="237">
        <v>20</v>
      </c>
      <c r="G90" s="238">
        <f>ROUND(E90*F90,2)</f>
        <v>4252.8</v>
      </c>
      <c r="H90" s="237">
        <v>0</v>
      </c>
      <c r="I90" s="238">
        <f>ROUND(E90*H90,2)</f>
        <v>0</v>
      </c>
      <c r="J90" s="237">
        <v>20</v>
      </c>
      <c r="K90" s="238">
        <f>ROUND(E90*J90,2)</f>
        <v>4252.8</v>
      </c>
      <c r="L90" s="238">
        <v>21</v>
      </c>
      <c r="M90" s="238">
        <f>G90*(1+L90/100)</f>
        <v>5145.8879999999999</v>
      </c>
      <c r="N90" s="238">
        <v>0</v>
      </c>
      <c r="O90" s="238">
        <f>ROUND(E90*N90,2)</f>
        <v>0</v>
      </c>
      <c r="P90" s="238">
        <v>0</v>
      </c>
      <c r="Q90" s="238">
        <f>ROUND(E90*P90,2)</f>
        <v>0</v>
      </c>
      <c r="R90" s="238"/>
      <c r="S90" s="238" t="s">
        <v>264</v>
      </c>
      <c r="T90" s="239" t="s">
        <v>238</v>
      </c>
      <c r="U90" s="222">
        <v>0</v>
      </c>
      <c r="V90" s="222">
        <f>ROUND(E90*U90,2)</f>
        <v>0</v>
      </c>
      <c r="W90" s="222"/>
      <c r="X90" s="222" t="s">
        <v>265</v>
      </c>
      <c r="Y90" s="213"/>
      <c r="Z90" s="213"/>
      <c r="AA90" s="213"/>
      <c r="AB90" s="213"/>
      <c r="AC90" s="213"/>
      <c r="AD90" s="213"/>
      <c r="AE90" s="213"/>
      <c r="AF90" s="213"/>
      <c r="AG90" s="213" t="s">
        <v>283</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5">
      <c r="A91" s="220"/>
      <c r="B91" s="221"/>
      <c r="C91" s="246" t="s">
        <v>1788</v>
      </c>
      <c r="D91" s="240"/>
      <c r="E91" s="240"/>
      <c r="F91" s="240"/>
      <c r="G91" s="240"/>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241</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5">
      <c r="A92" s="220"/>
      <c r="B92" s="221"/>
      <c r="C92" s="247" t="s">
        <v>1824</v>
      </c>
      <c r="D92" s="242"/>
      <c r="E92" s="242"/>
      <c r="F92" s="242"/>
      <c r="G92" s="24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241</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5">
      <c r="A93" s="220"/>
      <c r="B93" s="221"/>
      <c r="C93" s="247" t="s">
        <v>1825</v>
      </c>
      <c r="D93" s="242"/>
      <c r="E93" s="242"/>
      <c r="F93" s="242"/>
      <c r="G93" s="24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241</v>
      </c>
      <c r="AH93" s="213"/>
      <c r="AI93" s="213"/>
      <c r="AJ93" s="213"/>
      <c r="AK93" s="213"/>
      <c r="AL93" s="213"/>
      <c r="AM93" s="213"/>
      <c r="AN93" s="213"/>
      <c r="AO93" s="213"/>
      <c r="AP93" s="213"/>
      <c r="AQ93" s="213"/>
      <c r="AR93" s="213"/>
      <c r="AS93" s="213"/>
      <c r="AT93" s="213"/>
      <c r="AU93" s="213"/>
      <c r="AV93" s="213"/>
      <c r="AW93" s="213"/>
      <c r="AX93" s="213"/>
      <c r="AY93" s="213"/>
      <c r="AZ93" s="213"/>
      <c r="BA93" s="241" t="str">
        <f>C93</f>
        <v>Úprava úhelníku na potřebnou délku, úhlování, navaření ocelových kotev z pásoviny, vnitrostaveništní a mimostaveništní doprava.</v>
      </c>
      <c r="BB93" s="213"/>
      <c r="BC93" s="213"/>
      <c r="BD93" s="213"/>
      <c r="BE93" s="213"/>
      <c r="BF93" s="213"/>
      <c r="BG93" s="213"/>
      <c r="BH93" s="213"/>
    </row>
    <row r="94" spans="1:60" outlineLevel="1" x14ac:dyDescent="0.25">
      <c r="A94" s="220"/>
      <c r="B94" s="221"/>
      <c r="C94" s="267" t="s">
        <v>331</v>
      </c>
      <c r="D94" s="253"/>
      <c r="E94" s="254"/>
      <c r="F94" s="222"/>
      <c r="G94" s="222"/>
      <c r="H94" s="222"/>
      <c r="I94" s="222"/>
      <c r="J94" s="222"/>
      <c r="K94" s="222"/>
      <c r="L94" s="222"/>
      <c r="M94" s="222"/>
      <c r="N94" s="222"/>
      <c r="O94" s="222"/>
      <c r="P94" s="222"/>
      <c r="Q94" s="222"/>
      <c r="R94" s="222"/>
      <c r="S94" s="222"/>
      <c r="T94" s="222"/>
      <c r="U94" s="222"/>
      <c r="V94" s="222"/>
      <c r="W94" s="222"/>
      <c r="X94" s="222"/>
      <c r="Y94" s="213"/>
      <c r="Z94" s="213"/>
      <c r="AA94" s="213"/>
      <c r="AB94" s="213"/>
      <c r="AC94" s="213"/>
      <c r="AD94" s="213"/>
      <c r="AE94" s="213"/>
      <c r="AF94" s="213"/>
      <c r="AG94" s="213" t="s">
        <v>288</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5">
      <c r="A95" s="220"/>
      <c r="B95" s="221"/>
      <c r="C95" s="268" t="s">
        <v>1826</v>
      </c>
      <c r="D95" s="253"/>
      <c r="E95" s="254">
        <v>20</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288</v>
      </c>
      <c r="AH95" s="213">
        <v>2</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5">
      <c r="A96" s="220"/>
      <c r="B96" s="221"/>
      <c r="C96" s="269" t="s">
        <v>336</v>
      </c>
      <c r="D96" s="255"/>
      <c r="E96" s="256">
        <v>20</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288</v>
      </c>
      <c r="AH96" s="213">
        <v>3</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5">
      <c r="A97" s="220"/>
      <c r="B97" s="221"/>
      <c r="C97" s="267" t="s">
        <v>337</v>
      </c>
      <c r="D97" s="253"/>
      <c r="E97" s="254"/>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288</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5">
      <c r="A98" s="220"/>
      <c r="B98" s="221"/>
      <c r="C98" s="266" t="s">
        <v>1827</v>
      </c>
      <c r="D98" s="251"/>
      <c r="E98" s="252">
        <v>185.2</v>
      </c>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288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5">
      <c r="A99" s="220"/>
      <c r="B99" s="221"/>
      <c r="C99" s="267" t="s">
        <v>331</v>
      </c>
      <c r="D99" s="253"/>
      <c r="E99" s="254"/>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288</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5">
      <c r="A100" s="220"/>
      <c r="B100" s="221"/>
      <c r="C100" s="268" t="s">
        <v>1828</v>
      </c>
      <c r="D100" s="253"/>
      <c r="E100" s="254">
        <v>14</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288</v>
      </c>
      <c r="AH100" s="213">
        <v>2</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5">
      <c r="A101" s="220"/>
      <c r="B101" s="221"/>
      <c r="C101" s="269" t="s">
        <v>336</v>
      </c>
      <c r="D101" s="255"/>
      <c r="E101" s="256">
        <v>14</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288</v>
      </c>
      <c r="AH101" s="213">
        <v>3</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5">
      <c r="A102" s="220"/>
      <c r="B102" s="221"/>
      <c r="C102" s="267" t="s">
        <v>337</v>
      </c>
      <c r="D102" s="253"/>
      <c r="E102" s="254"/>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288</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5">
      <c r="A103" s="220"/>
      <c r="B103" s="221"/>
      <c r="C103" s="266" t="s">
        <v>1829</v>
      </c>
      <c r="D103" s="251"/>
      <c r="E103" s="252">
        <v>27.44</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288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ht="20.399999999999999" outlineLevel="1" x14ac:dyDescent="0.25">
      <c r="A104" s="233">
        <v>19</v>
      </c>
      <c r="B104" s="234" t="s">
        <v>1830</v>
      </c>
      <c r="C104" s="245" t="s">
        <v>1831</v>
      </c>
      <c r="D104" s="235" t="s">
        <v>330</v>
      </c>
      <c r="E104" s="236">
        <v>0.20372000000000001</v>
      </c>
      <c r="F104" s="237">
        <v>20230</v>
      </c>
      <c r="G104" s="238">
        <f>ROUND(E104*F104,2)</f>
        <v>4121.26</v>
      </c>
      <c r="H104" s="237">
        <v>20230</v>
      </c>
      <c r="I104" s="238">
        <f>ROUND(E104*H104,2)</f>
        <v>4121.26</v>
      </c>
      <c r="J104" s="237">
        <v>0</v>
      </c>
      <c r="K104" s="238">
        <f>ROUND(E104*J104,2)</f>
        <v>0</v>
      </c>
      <c r="L104" s="238">
        <v>21</v>
      </c>
      <c r="M104" s="238">
        <f>G104*(1+L104/100)</f>
        <v>4986.7246000000005</v>
      </c>
      <c r="N104" s="238">
        <v>1</v>
      </c>
      <c r="O104" s="238">
        <f>ROUND(E104*N104,2)</f>
        <v>0.2</v>
      </c>
      <c r="P104" s="238">
        <v>0</v>
      </c>
      <c r="Q104" s="238">
        <f>ROUND(E104*P104,2)</f>
        <v>0</v>
      </c>
      <c r="R104" s="238" t="s">
        <v>407</v>
      </c>
      <c r="S104" s="238" t="s">
        <v>237</v>
      </c>
      <c r="T104" s="239" t="s">
        <v>282</v>
      </c>
      <c r="U104" s="222">
        <v>0</v>
      </c>
      <c r="V104" s="222">
        <f>ROUND(E104*U104,2)</f>
        <v>0</v>
      </c>
      <c r="W104" s="222"/>
      <c r="X104" s="222" t="s">
        <v>376</v>
      </c>
      <c r="Y104" s="213"/>
      <c r="Z104" s="213"/>
      <c r="AA104" s="213"/>
      <c r="AB104" s="213"/>
      <c r="AC104" s="213"/>
      <c r="AD104" s="213"/>
      <c r="AE104" s="213"/>
      <c r="AF104" s="213"/>
      <c r="AG104" s="213" t="s">
        <v>377</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5">
      <c r="A105" s="220"/>
      <c r="B105" s="221"/>
      <c r="C105" s="246" t="s">
        <v>1788</v>
      </c>
      <c r="D105" s="240"/>
      <c r="E105" s="240"/>
      <c r="F105" s="240"/>
      <c r="G105" s="240"/>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241</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5">
      <c r="A106" s="220"/>
      <c r="B106" s="221"/>
      <c r="C106" s="267" t="s">
        <v>331</v>
      </c>
      <c r="D106" s="253"/>
      <c r="E106" s="254"/>
      <c r="F106" s="222"/>
      <c r="G106" s="22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288</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5">
      <c r="A107" s="220"/>
      <c r="B107" s="221"/>
      <c r="C107" s="268" t="s">
        <v>1826</v>
      </c>
      <c r="D107" s="253"/>
      <c r="E107" s="254">
        <v>20</v>
      </c>
      <c r="F107" s="222"/>
      <c r="G107" s="22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288</v>
      </c>
      <c r="AH107" s="213">
        <v>2</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5">
      <c r="A108" s="220"/>
      <c r="B108" s="221"/>
      <c r="C108" s="269" t="s">
        <v>336</v>
      </c>
      <c r="D108" s="255"/>
      <c r="E108" s="256">
        <v>20</v>
      </c>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288</v>
      </c>
      <c r="AH108" s="213">
        <v>3</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5">
      <c r="A109" s="220"/>
      <c r="B109" s="221"/>
      <c r="C109" s="267" t="s">
        <v>337</v>
      </c>
      <c r="D109" s="253"/>
      <c r="E109" s="254"/>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288</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5">
      <c r="A110" s="220"/>
      <c r="B110" s="221"/>
      <c r="C110" s="266" t="s">
        <v>1832</v>
      </c>
      <c r="D110" s="251"/>
      <c r="E110" s="252">
        <v>0.20372000000000001</v>
      </c>
      <c r="F110" s="222"/>
      <c r="G110" s="22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288</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5">
      <c r="A111" s="233">
        <v>20</v>
      </c>
      <c r="B111" s="234" t="s">
        <v>1833</v>
      </c>
      <c r="C111" s="245" t="s">
        <v>1834</v>
      </c>
      <c r="D111" s="235" t="s">
        <v>330</v>
      </c>
      <c r="E111" s="236">
        <v>3.0179999999999998E-2</v>
      </c>
      <c r="F111" s="237">
        <v>19300</v>
      </c>
      <c r="G111" s="238">
        <f>ROUND(E111*F111,2)</f>
        <v>582.47</v>
      </c>
      <c r="H111" s="237">
        <v>19300</v>
      </c>
      <c r="I111" s="238">
        <f>ROUND(E111*H111,2)</f>
        <v>582.47</v>
      </c>
      <c r="J111" s="237">
        <v>0</v>
      </c>
      <c r="K111" s="238">
        <f>ROUND(E111*J111,2)</f>
        <v>0</v>
      </c>
      <c r="L111" s="238">
        <v>21</v>
      </c>
      <c r="M111" s="238">
        <f>G111*(1+L111/100)</f>
        <v>704.78870000000006</v>
      </c>
      <c r="N111" s="238">
        <v>1</v>
      </c>
      <c r="O111" s="238">
        <f>ROUND(E111*N111,2)</f>
        <v>0.03</v>
      </c>
      <c r="P111" s="238">
        <v>0</v>
      </c>
      <c r="Q111" s="238">
        <f>ROUND(E111*P111,2)</f>
        <v>0</v>
      </c>
      <c r="R111" s="238" t="s">
        <v>407</v>
      </c>
      <c r="S111" s="238" t="s">
        <v>237</v>
      </c>
      <c r="T111" s="239" t="s">
        <v>282</v>
      </c>
      <c r="U111" s="222">
        <v>0</v>
      </c>
      <c r="V111" s="222">
        <f>ROUND(E111*U111,2)</f>
        <v>0</v>
      </c>
      <c r="W111" s="222"/>
      <c r="X111" s="222" t="s">
        <v>376</v>
      </c>
      <c r="Y111" s="213"/>
      <c r="Z111" s="213"/>
      <c r="AA111" s="213"/>
      <c r="AB111" s="213"/>
      <c r="AC111" s="213"/>
      <c r="AD111" s="213"/>
      <c r="AE111" s="213"/>
      <c r="AF111" s="213"/>
      <c r="AG111" s="213" t="s">
        <v>377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5">
      <c r="A112" s="220"/>
      <c r="B112" s="221"/>
      <c r="C112" s="246" t="s">
        <v>1788</v>
      </c>
      <c r="D112" s="240"/>
      <c r="E112" s="240"/>
      <c r="F112" s="240"/>
      <c r="G112" s="240"/>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241</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5">
      <c r="A113" s="220"/>
      <c r="B113" s="221"/>
      <c r="C113" s="267" t="s">
        <v>331</v>
      </c>
      <c r="D113" s="253"/>
      <c r="E113" s="254"/>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288</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5">
      <c r="A114" s="220"/>
      <c r="B114" s="221"/>
      <c r="C114" s="268" t="s">
        <v>1828</v>
      </c>
      <c r="D114" s="253"/>
      <c r="E114" s="254">
        <v>14</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288</v>
      </c>
      <c r="AH114" s="213">
        <v>2</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x14ac:dyDescent="0.25">
      <c r="A115" s="220"/>
      <c r="B115" s="221"/>
      <c r="C115" s="269" t="s">
        <v>336</v>
      </c>
      <c r="D115" s="255"/>
      <c r="E115" s="256">
        <v>14</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288</v>
      </c>
      <c r="AH115" s="213">
        <v>3</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5">
      <c r="A116" s="220"/>
      <c r="B116" s="221"/>
      <c r="C116" s="267" t="s">
        <v>337</v>
      </c>
      <c r="D116" s="253"/>
      <c r="E116" s="254"/>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288</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5">
      <c r="A117" s="220"/>
      <c r="B117" s="221"/>
      <c r="C117" s="266" t="s">
        <v>1835</v>
      </c>
      <c r="D117" s="251"/>
      <c r="E117" s="252">
        <v>3.0179999999999998E-2</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288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x14ac:dyDescent="0.25">
      <c r="A118" s="227" t="s">
        <v>232</v>
      </c>
      <c r="B118" s="228" t="s">
        <v>173</v>
      </c>
      <c r="C118" s="244" t="s">
        <v>174</v>
      </c>
      <c r="D118" s="229"/>
      <c r="E118" s="230"/>
      <c r="F118" s="231"/>
      <c r="G118" s="231">
        <f>SUMIF(AG119:AG120,"&lt;&gt;NOR",G119:G120)</f>
        <v>51194.63</v>
      </c>
      <c r="H118" s="231"/>
      <c r="I118" s="231">
        <f>SUM(I119:I120)</f>
        <v>0</v>
      </c>
      <c r="J118" s="231"/>
      <c r="K118" s="231">
        <f>SUM(K119:K120)</f>
        <v>51194.63</v>
      </c>
      <c r="L118" s="231"/>
      <c r="M118" s="231">
        <f>SUM(M119:M120)</f>
        <v>61945.502299999993</v>
      </c>
      <c r="N118" s="231"/>
      <c r="O118" s="231">
        <f>SUM(O119:O120)</f>
        <v>0</v>
      </c>
      <c r="P118" s="231"/>
      <c r="Q118" s="231">
        <f>SUM(Q119:Q120)</f>
        <v>0</v>
      </c>
      <c r="R118" s="231"/>
      <c r="S118" s="231"/>
      <c r="T118" s="232"/>
      <c r="U118" s="226"/>
      <c r="V118" s="226">
        <f>SUM(V119:V120)</f>
        <v>30.56</v>
      </c>
      <c r="W118" s="226"/>
      <c r="X118" s="226"/>
      <c r="AG118" t="s">
        <v>233</v>
      </c>
    </row>
    <row r="119" spans="1:60" ht="51" outlineLevel="1" x14ac:dyDescent="0.25">
      <c r="A119" s="233">
        <v>21</v>
      </c>
      <c r="B119" s="234" t="s">
        <v>1836</v>
      </c>
      <c r="C119" s="245" t="s">
        <v>1837</v>
      </c>
      <c r="D119" s="235" t="s">
        <v>330</v>
      </c>
      <c r="E119" s="236">
        <v>73.449969999999993</v>
      </c>
      <c r="F119" s="237">
        <v>697</v>
      </c>
      <c r="G119" s="238">
        <f>ROUND(E119*F119,2)</f>
        <v>51194.63</v>
      </c>
      <c r="H119" s="237">
        <v>0</v>
      </c>
      <c r="I119" s="238">
        <f>ROUND(E119*H119,2)</f>
        <v>0</v>
      </c>
      <c r="J119" s="237">
        <v>697</v>
      </c>
      <c r="K119" s="238">
        <f>ROUND(E119*J119,2)</f>
        <v>51194.63</v>
      </c>
      <c r="L119" s="238">
        <v>21</v>
      </c>
      <c r="M119" s="238">
        <f>G119*(1+L119/100)</f>
        <v>61945.502299999993</v>
      </c>
      <c r="N119" s="238">
        <v>0</v>
      </c>
      <c r="O119" s="238">
        <f>ROUND(E119*N119,2)</f>
        <v>0</v>
      </c>
      <c r="P119" s="238">
        <v>0</v>
      </c>
      <c r="Q119" s="238">
        <f>ROUND(E119*P119,2)</f>
        <v>0</v>
      </c>
      <c r="R119" s="238" t="s">
        <v>1186</v>
      </c>
      <c r="S119" s="238" t="s">
        <v>237</v>
      </c>
      <c r="T119" s="239" t="s">
        <v>282</v>
      </c>
      <c r="U119" s="222">
        <v>0.41599999999999998</v>
      </c>
      <c r="V119" s="222">
        <f>ROUND(E119*U119,2)</f>
        <v>30.56</v>
      </c>
      <c r="W119" s="222"/>
      <c r="X119" s="222" t="s">
        <v>381</v>
      </c>
      <c r="Y119" s="213"/>
      <c r="Z119" s="213"/>
      <c r="AA119" s="213"/>
      <c r="AB119" s="213"/>
      <c r="AC119" s="213"/>
      <c r="AD119" s="213"/>
      <c r="AE119" s="213"/>
      <c r="AF119" s="213"/>
      <c r="AG119" s="213" t="s">
        <v>382</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5">
      <c r="A120" s="220"/>
      <c r="B120" s="221"/>
      <c r="C120" s="265" t="s">
        <v>1838</v>
      </c>
      <c r="D120" s="257"/>
      <c r="E120" s="257"/>
      <c r="F120" s="257"/>
      <c r="G120" s="257"/>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285</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x14ac:dyDescent="0.25">
      <c r="A121" s="227" t="s">
        <v>232</v>
      </c>
      <c r="B121" s="228" t="s">
        <v>189</v>
      </c>
      <c r="C121" s="244" t="s">
        <v>190</v>
      </c>
      <c r="D121" s="229"/>
      <c r="E121" s="230"/>
      <c r="F121" s="231"/>
      <c r="G121" s="231">
        <f>SUMIF(AG122:AG124,"&lt;&gt;NOR",G122:G124)</f>
        <v>5004</v>
      </c>
      <c r="H121" s="231"/>
      <c r="I121" s="231">
        <f>SUM(I122:I124)</f>
        <v>207.96</v>
      </c>
      <c r="J121" s="231"/>
      <c r="K121" s="231">
        <f>SUM(K122:K124)</f>
        <v>4796.04</v>
      </c>
      <c r="L121" s="231"/>
      <c r="M121" s="231">
        <f>SUM(M122:M124)</f>
        <v>6054.84</v>
      </c>
      <c r="N121" s="231"/>
      <c r="O121" s="231">
        <f>SUM(O122:O124)</f>
        <v>0</v>
      </c>
      <c r="P121" s="231"/>
      <c r="Q121" s="231">
        <f>SUM(Q122:Q124)</f>
        <v>0</v>
      </c>
      <c r="R121" s="231"/>
      <c r="S121" s="231"/>
      <c r="T121" s="232"/>
      <c r="U121" s="226"/>
      <c r="V121" s="226">
        <f>SUM(V122:V124)</f>
        <v>10.119999999999999</v>
      </c>
      <c r="W121" s="226"/>
      <c r="X121" s="226"/>
      <c r="AG121" t="s">
        <v>233</v>
      </c>
    </row>
    <row r="122" spans="1:60" ht="20.399999999999999" outlineLevel="1" x14ac:dyDescent="0.25">
      <c r="A122" s="233">
        <v>22</v>
      </c>
      <c r="B122" s="234" t="s">
        <v>1839</v>
      </c>
      <c r="C122" s="245" t="s">
        <v>1840</v>
      </c>
      <c r="D122" s="235" t="s">
        <v>313</v>
      </c>
      <c r="E122" s="236">
        <v>4</v>
      </c>
      <c r="F122" s="237">
        <v>1251</v>
      </c>
      <c r="G122" s="238">
        <f>ROUND(E122*F122,2)</f>
        <v>5004</v>
      </c>
      <c r="H122" s="237">
        <v>51.99</v>
      </c>
      <c r="I122" s="238">
        <f>ROUND(E122*H122,2)</f>
        <v>207.96</v>
      </c>
      <c r="J122" s="237">
        <v>1199.01</v>
      </c>
      <c r="K122" s="238">
        <f>ROUND(E122*J122,2)</f>
        <v>4796.04</v>
      </c>
      <c r="L122" s="238">
        <v>21</v>
      </c>
      <c r="M122" s="238">
        <f>G122*(1+L122/100)</f>
        <v>6054.84</v>
      </c>
      <c r="N122" s="238">
        <v>3.8000000000000002E-4</v>
      </c>
      <c r="O122" s="238">
        <f>ROUND(E122*N122,2)</f>
        <v>0</v>
      </c>
      <c r="P122" s="238">
        <v>0</v>
      </c>
      <c r="Q122" s="238">
        <f>ROUND(E122*P122,2)</f>
        <v>0</v>
      </c>
      <c r="R122" s="238" t="s">
        <v>1841</v>
      </c>
      <c r="S122" s="238" t="s">
        <v>237</v>
      </c>
      <c r="T122" s="239" t="s">
        <v>282</v>
      </c>
      <c r="U122" s="222">
        <v>2.5289999999999999</v>
      </c>
      <c r="V122" s="222">
        <f>ROUND(E122*U122,2)</f>
        <v>10.119999999999999</v>
      </c>
      <c r="W122" s="222"/>
      <c r="X122" s="222" t="s">
        <v>265</v>
      </c>
      <c r="Y122" s="213"/>
      <c r="Z122" s="213"/>
      <c r="AA122" s="213"/>
      <c r="AB122" s="213"/>
      <c r="AC122" s="213"/>
      <c r="AD122" s="213"/>
      <c r="AE122" s="213"/>
      <c r="AF122" s="213"/>
      <c r="AG122" s="213" t="s">
        <v>283</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5">
      <c r="A123" s="220"/>
      <c r="B123" s="221"/>
      <c r="C123" s="246" t="s">
        <v>1788</v>
      </c>
      <c r="D123" s="240"/>
      <c r="E123" s="240"/>
      <c r="F123" s="240"/>
      <c r="G123" s="240"/>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241</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5">
      <c r="A124" s="220"/>
      <c r="B124" s="221"/>
      <c r="C124" s="266" t="s">
        <v>1842</v>
      </c>
      <c r="D124" s="251"/>
      <c r="E124" s="252">
        <v>4</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288</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x14ac:dyDescent="0.25">
      <c r="A125" s="227" t="s">
        <v>232</v>
      </c>
      <c r="B125" s="228" t="s">
        <v>193</v>
      </c>
      <c r="C125" s="244" t="s">
        <v>194</v>
      </c>
      <c r="D125" s="229"/>
      <c r="E125" s="230"/>
      <c r="F125" s="231"/>
      <c r="G125" s="231">
        <f>SUMIF(AG126:AG158,"&lt;&gt;NOR",G126:G158)</f>
        <v>400000</v>
      </c>
      <c r="H125" s="231"/>
      <c r="I125" s="231">
        <f>SUM(I126:I158)</f>
        <v>0</v>
      </c>
      <c r="J125" s="231"/>
      <c r="K125" s="231">
        <f>SUM(K126:K158)</f>
        <v>400000</v>
      </c>
      <c r="L125" s="231"/>
      <c r="M125" s="231">
        <f>SUM(M126:M158)</f>
        <v>484000</v>
      </c>
      <c r="N125" s="231"/>
      <c r="O125" s="231">
        <f>SUM(O126:O158)</f>
        <v>0</v>
      </c>
      <c r="P125" s="231"/>
      <c r="Q125" s="231">
        <f>SUM(Q126:Q158)</f>
        <v>0</v>
      </c>
      <c r="R125" s="231"/>
      <c r="S125" s="231"/>
      <c r="T125" s="232"/>
      <c r="U125" s="226"/>
      <c r="V125" s="226">
        <f>SUM(V126:V158)</f>
        <v>0</v>
      </c>
      <c r="W125" s="226"/>
      <c r="X125" s="226"/>
      <c r="AG125" t="s">
        <v>233</v>
      </c>
    </row>
    <row r="126" spans="1:60" outlineLevel="1" x14ac:dyDescent="0.25">
      <c r="A126" s="233">
        <v>23</v>
      </c>
      <c r="B126" s="234" t="s">
        <v>546</v>
      </c>
      <c r="C126" s="245" t="s">
        <v>1843</v>
      </c>
      <c r="D126" s="235" t="s">
        <v>263</v>
      </c>
      <c r="E126" s="236">
        <v>1</v>
      </c>
      <c r="F126" s="237">
        <v>400000</v>
      </c>
      <c r="G126" s="238">
        <f>ROUND(E126*F126,2)</f>
        <v>400000</v>
      </c>
      <c r="H126" s="237">
        <v>0</v>
      </c>
      <c r="I126" s="238">
        <f>ROUND(E126*H126,2)</f>
        <v>0</v>
      </c>
      <c r="J126" s="237">
        <v>400000</v>
      </c>
      <c r="K126" s="238">
        <f>ROUND(E126*J126,2)</f>
        <v>400000</v>
      </c>
      <c r="L126" s="238">
        <v>21</v>
      </c>
      <c r="M126" s="238">
        <f>G126*(1+L126/100)</f>
        <v>484000</v>
      </c>
      <c r="N126" s="238">
        <v>0</v>
      </c>
      <c r="O126" s="238">
        <f>ROUND(E126*N126,2)</f>
        <v>0</v>
      </c>
      <c r="P126" s="238">
        <v>0</v>
      </c>
      <c r="Q126" s="238">
        <f>ROUND(E126*P126,2)</f>
        <v>0</v>
      </c>
      <c r="R126" s="238"/>
      <c r="S126" s="238" t="s">
        <v>264</v>
      </c>
      <c r="T126" s="239" t="s">
        <v>238</v>
      </c>
      <c r="U126" s="222">
        <v>0</v>
      </c>
      <c r="V126" s="222">
        <f>ROUND(E126*U126,2)</f>
        <v>0</v>
      </c>
      <c r="W126" s="222"/>
      <c r="X126" s="222" t="s">
        <v>265</v>
      </c>
      <c r="Y126" s="213"/>
      <c r="Z126" s="213"/>
      <c r="AA126" s="213"/>
      <c r="AB126" s="213"/>
      <c r="AC126" s="213"/>
      <c r="AD126" s="213"/>
      <c r="AE126" s="213"/>
      <c r="AF126" s="213"/>
      <c r="AG126" s="213" t="s">
        <v>283</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5">
      <c r="A127" s="220"/>
      <c r="B127" s="221"/>
      <c r="C127" s="246" t="s">
        <v>1788</v>
      </c>
      <c r="D127" s="240"/>
      <c r="E127" s="240"/>
      <c r="F127" s="240"/>
      <c r="G127" s="240"/>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241</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5">
      <c r="A128" s="220"/>
      <c r="B128" s="221"/>
      <c r="C128" s="247" t="s">
        <v>1844</v>
      </c>
      <c r="D128" s="242"/>
      <c r="E128" s="242"/>
      <c r="F128" s="242"/>
      <c r="G128" s="24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241</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5">
      <c r="A129" s="220"/>
      <c r="B129" s="221"/>
      <c r="C129" s="247" t="s">
        <v>1845</v>
      </c>
      <c r="D129" s="242"/>
      <c r="E129" s="242"/>
      <c r="F129" s="242"/>
      <c r="G129" s="24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241</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5">
      <c r="A130" s="220"/>
      <c r="B130" s="221"/>
      <c r="C130" s="247" t="s">
        <v>1846</v>
      </c>
      <c r="D130" s="242"/>
      <c r="E130" s="242"/>
      <c r="F130" s="242"/>
      <c r="G130" s="24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241</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5">
      <c r="A131" s="220"/>
      <c r="B131" s="221"/>
      <c r="C131" s="247" t="s">
        <v>1847</v>
      </c>
      <c r="D131" s="242"/>
      <c r="E131" s="242"/>
      <c r="F131" s="242"/>
      <c r="G131" s="242"/>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241</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5">
      <c r="A132" s="220"/>
      <c r="B132" s="221"/>
      <c r="C132" s="247" t="s">
        <v>1848</v>
      </c>
      <c r="D132" s="242"/>
      <c r="E132" s="242"/>
      <c r="F132" s="242"/>
      <c r="G132" s="24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241</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5">
      <c r="A133" s="220"/>
      <c r="B133" s="221"/>
      <c r="C133" s="247" t="s">
        <v>1849</v>
      </c>
      <c r="D133" s="242"/>
      <c r="E133" s="242"/>
      <c r="F133" s="242"/>
      <c r="G133" s="242"/>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241</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5">
      <c r="A134" s="220"/>
      <c r="B134" s="221"/>
      <c r="C134" s="247" t="s">
        <v>1850</v>
      </c>
      <c r="D134" s="242"/>
      <c r="E134" s="242"/>
      <c r="F134" s="242"/>
      <c r="G134" s="24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241</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x14ac:dyDescent="0.25">
      <c r="A135" s="220"/>
      <c r="B135" s="221"/>
      <c r="C135" s="247" t="s">
        <v>1874</v>
      </c>
      <c r="D135" s="242"/>
      <c r="E135" s="242"/>
      <c r="F135" s="242"/>
      <c r="G135" s="242"/>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241</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5">
      <c r="A136" s="220"/>
      <c r="B136" s="221"/>
      <c r="C136" s="247" t="s">
        <v>1875</v>
      </c>
      <c r="D136" s="242"/>
      <c r="E136" s="242"/>
      <c r="F136" s="242"/>
      <c r="G136" s="24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241</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5">
      <c r="A137" s="220"/>
      <c r="B137" s="221"/>
      <c r="C137" s="247" t="s">
        <v>1876</v>
      </c>
      <c r="D137" s="242"/>
      <c r="E137" s="242"/>
      <c r="F137" s="242"/>
      <c r="G137" s="242"/>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241</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5">
      <c r="A138" s="220"/>
      <c r="B138" s="221"/>
      <c r="C138" s="247" t="s">
        <v>1851</v>
      </c>
      <c r="D138" s="242"/>
      <c r="E138" s="242"/>
      <c r="F138" s="242"/>
      <c r="G138" s="242"/>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241</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5">
      <c r="A139" s="220"/>
      <c r="B139" s="221"/>
      <c r="C139" s="247" t="s">
        <v>1852</v>
      </c>
      <c r="D139" s="242"/>
      <c r="E139" s="242"/>
      <c r="F139" s="242"/>
      <c r="G139" s="24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241</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5">
      <c r="A140" s="220"/>
      <c r="B140" s="221"/>
      <c r="C140" s="247" t="s">
        <v>1877</v>
      </c>
      <c r="D140" s="242"/>
      <c r="E140" s="242"/>
      <c r="F140" s="242"/>
      <c r="G140" s="24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241</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x14ac:dyDescent="0.25">
      <c r="A141" s="220"/>
      <c r="B141" s="221"/>
      <c r="C141" s="247" t="s">
        <v>1853</v>
      </c>
      <c r="D141" s="242"/>
      <c r="E141" s="242"/>
      <c r="F141" s="242"/>
      <c r="G141" s="242"/>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241</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5">
      <c r="A142" s="220"/>
      <c r="B142" s="221"/>
      <c r="C142" s="247" t="s">
        <v>1878</v>
      </c>
      <c r="D142" s="242"/>
      <c r="E142" s="242"/>
      <c r="F142" s="242"/>
      <c r="G142" s="242"/>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241</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5">
      <c r="A143" s="220"/>
      <c r="B143" s="221"/>
      <c r="C143" s="247" t="s">
        <v>1854</v>
      </c>
      <c r="D143" s="242"/>
      <c r="E143" s="242"/>
      <c r="F143" s="242"/>
      <c r="G143" s="24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241</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5">
      <c r="A144" s="220"/>
      <c r="B144" s="221"/>
      <c r="C144" s="247" t="s">
        <v>1855</v>
      </c>
      <c r="D144" s="242"/>
      <c r="E144" s="242"/>
      <c r="F144" s="242"/>
      <c r="G144" s="242"/>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241</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x14ac:dyDescent="0.25">
      <c r="A145" s="220"/>
      <c r="B145" s="221"/>
      <c r="C145" s="247" t="s">
        <v>1856</v>
      </c>
      <c r="D145" s="242"/>
      <c r="E145" s="242"/>
      <c r="F145" s="242"/>
      <c r="G145" s="242"/>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241</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5">
      <c r="A146" s="220"/>
      <c r="B146" s="221"/>
      <c r="C146" s="247" t="s">
        <v>1857</v>
      </c>
      <c r="D146" s="242"/>
      <c r="E146" s="242"/>
      <c r="F146" s="242"/>
      <c r="G146" s="24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241</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5">
      <c r="A147" s="220"/>
      <c r="B147" s="221"/>
      <c r="C147" s="247" t="s">
        <v>1879</v>
      </c>
      <c r="D147" s="242"/>
      <c r="E147" s="242"/>
      <c r="F147" s="242"/>
      <c r="G147" s="242"/>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241</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x14ac:dyDescent="0.25">
      <c r="A148" s="220"/>
      <c r="B148" s="221"/>
      <c r="C148" s="247" t="s">
        <v>1858</v>
      </c>
      <c r="D148" s="242"/>
      <c r="E148" s="242"/>
      <c r="F148" s="242"/>
      <c r="G148" s="242"/>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241</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x14ac:dyDescent="0.25">
      <c r="A149" s="220"/>
      <c r="B149" s="221"/>
      <c r="C149" s="247" t="s">
        <v>1859</v>
      </c>
      <c r="D149" s="242"/>
      <c r="E149" s="242"/>
      <c r="F149" s="242"/>
      <c r="G149" s="24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241</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5">
      <c r="A150" s="220"/>
      <c r="B150" s="221"/>
      <c r="C150" s="247" t="s">
        <v>1880</v>
      </c>
      <c r="D150" s="242"/>
      <c r="E150" s="242"/>
      <c r="F150" s="242"/>
      <c r="G150" s="242"/>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241</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x14ac:dyDescent="0.25">
      <c r="A151" s="220"/>
      <c r="B151" s="221"/>
      <c r="C151" s="247" t="s">
        <v>1860</v>
      </c>
      <c r="D151" s="242"/>
      <c r="E151" s="242"/>
      <c r="F151" s="242"/>
      <c r="G151" s="242"/>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241</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x14ac:dyDescent="0.25">
      <c r="A152" s="220"/>
      <c r="B152" s="221"/>
      <c r="C152" s="247" t="s">
        <v>1881</v>
      </c>
      <c r="D152" s="242"/>
      <c r="E152" s="242"/>
      <c r="F152" s="242"/>
      <c r="G152" s="24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241</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x14ac:dyDescent="0.25">
      <c r="A153" s="220"/>
      <c r="B153" s="221"/>
      <c r="C153" s="247" t="s">
        <v>1861</v>
      </c>
      <c r="D153" s="242"/>
      <c r="E153" s="242"/>
      <c r="F153" s="242"/>
      <c r="G153" s="242"/>
      <c r="H153" s="222"/>
      <c r="I153" s="222"/>
      <c r="J153" s="222"/>
      <c r="K153" s="222"/>
      <c r="L153" s="222"/>
      <c r="M153" s="222"/>
      <c r="N153" s="222"/>
      <c r="O153" s="222"/>
      <c r="P153" s="222"/>
      <c r="Q153" s="222"/>
      <c r="R153" s="222"/>
      <c r="S153" s="222"/>
      <c r="T153" s="222"/>
      <c r="U153" s="222"/>
      <c r="V153" s="222"/>
      <c r="W153" s="222"/>
      <c r="X153" s="222"/>
      <c r="Y153" s="213"/>
      <c r="Z153" s="213"/>
      <c r="AA153" s="213"/>
      <c r="AB153" s="213"/>
      <c r="AC153" s="213"/>
      <c r="AD153" s="213"/>
      <c r="AE153" s="213"/>
      <c r="AF153" s="213"/>
      <c r="AG153" s="213" t="s">
        <v>241</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5">
      <c r="A154" s="220"/>
      <c r="B154" s="221"/>
      <c r="C154" s="247" t="s">
        <v>1882</v>
      </c>
      <c r="D154" s="242"/>
      <c r="E154" s="242"/>
      <c r="F154" s="242"/>
      <c r="G154" s="242"/>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241</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5">
      <c r="A155" s="220"/>
      <c r="B155" s="221"/>
      <c r="C155" s="247" t="s">
        <v>1862</v>
      </c>
      <c r="D155" s="242"/>
      <c r="E155" s="242"/>
      <c r="F155" s="242"/>
      <c r="G155" s="242"/>
      <c r="H155" s="222"/>
      <c r="I155" s="222"/>
      <c r="J155" s="222"/>
      <c r="K155" s="222"/>
      <c r="L155" s="222"/>
      <c r="M155" s="222"/>
      <c r="N155" s="222"/>
      <c r="O155" s="222"/>
      <c r="P155" s="222"/>
      <c r="Q155" s="222"/>
      <c r="R155" s="222"/>
      <c r="S155" s="222"/>
      <c r="T155" s="222"/>
      <c r="U155" s="222"/>
      <c r="V155" s="222"/>
      <c r="W155" s="222"/>
      <c r="X155" s="222"/>
      <c r="Y155" s="213"/>
      <c r="Z155" s="213"/>
      <c r="AA155" s="213"/>
      <c r="AB155" s="213"/>
      <c r="AC155" s="213"/>
      <c r="AD155" s="213"/>
      <c r="AE155" s="213"/>
      <c r="AF155" s="213"/>
      <c r="AG155" s="213" t="s">
        <v>241</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x14ac:dyDescent="0.25">
      <c r="A156" s="220"/>
      <c r="B156" s="221"/>
      <c r="C156" s="247" t="s">
        <v>1863</v>
      </c>
      <c r="D156" s="242"/>
      <c r="E156" s="242"/>
      <c r="F156" s="242"/>
      <c r="G156" s="242"/>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241</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x14ac:dyDescent="0.25">
      <c r="A157" s="220"/>
      <c r="B157" s="221"/>
      <c r="C157" s="247" t="s">
        <v>1864</v>
      </c>
      <c r="D157" s="242"/>
      <c r="E157" s="242"/>
      <c r="F157" s="242"/>
      <c r="G157" s="242"/>
      <c r="H157" s="222"/>
      <c r="I157" s="222"/>
      <c r="J157" s="222"/>
      <c r="K157" s="222"/>
      <c r="L157" s="222"/>
      <c r="M157" s="222"/>
      <c r="N157" s="222"/>
      <c r="O157" s="222"/>
      <c r="P157" s="222"/>
      <c r="Q157" s="222"/>
      <c r="R157" s="222"/>
      <c r="S157" s="222"/>
      <c r="T157" s="222"/>
      <c r="U157" s="222"/>
      <c r="V157" s="222"/>
      <c r="W157" s="222"/>
      <c r="X157" s="222"/>
      <c r="Y157" s="213"/>
      <c r="Z157" s="213"/>
      <c r="AA157" s="213"/>
      <c r="AB157" s="213"/>
      <c r="AC157" s="213"/>
      <c r="AD157" s="213"/>
      <c r="AE157" s="213"/>
      <c r="AF157" s="213"/>
      <c r="AG157" s="213" t="s">
        <v>241</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5">
      <c r="A158" s="220"/>
      <c r="B158" s="221"/>
      <c r="C158" s="247" t="s">
        <v>1865</v>
      </c>
      <c r="D158" s="242"/>
      <c r="E158" s="242"/>
      <c r="F158" s="242"/>
      <c r="G158" s="242"/>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241</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41" t="str">
        <f>C158</f>
        <v>Veškeré náklady na vnitrostaveništní a mimostaveništní dopravu, spojovací a kotvící prostředky, uvedení do provozu, revize, zaškolení obsluhy.</v>
      </c>
      <c r="BB158" s="213"/>
      <c r="BC158" s="213"/>
      <c r="BD158" s="213"/>
      <c r="BE158" s="213"/>
      <c r="BF158" s="213"/>
      <c r="BG158" s="213"/>
      <c r="BH158" s="213"/>
    </row>
    <row r="159" spans="1:60" x14ac:dyDescent="0.25">
      <c r="A159" s="227" t="s">
        <v>232</v>
      </c>
      <c r="B159" s="228" t="s">
        <v>197</v>
      </c>
      <c r="C159" s="244" t="s">
        <v>198</v>
      </c>
      <c r="D159" s="229"/>
      <c r="E159" s="230"/>
      <c r="F159" s="231"/>
      <c r="G159" s="231">
        <f>SUMIF(AG160:AG169,"&lt;&gt;NOR",G160:G169)</f>
        <v>5554.8</v>
      </c>
      <c r="H159" s="231"/>
      <c r="I159" s="231">
        <f>SUM(I160:I169)</f>
        <v>2873</v>
      </c>
      <c r="J159" s="231"/>
      <c r="K159" s="231">
        <f>SUM(K160:K169)</f>
        <v>2681.8</v>
      </c>
      <c r="L159" s="231"/>
      <c r="M159" s="231">
        <f>SUM(M160:M169)</f>
        <v>6721.308</v>
      </c>
      <c r="N159" s="231"/>
      <c r="O159" s="231">
        <f>SUM(O160:O169)</f>
        <v>5.4799999999999995</v>
      </c>
      <c r="P159" s="231"/>
      <c r="Q159" s="231">
        <f>SUM(Q160:Q169)</f>
        <v>0</v>
      </c>
      <c r="R159" s="231"/>
      <c r="S159" s="231"/>
      <c r="T159" s="232"/>
      <c r="U159" s="226"/>
      <c r="V159" s="226">
        <f>SUM(V160:V169)</f>
        <v>6.4399999999999995</v>
      </c>
      <c r="W159" s="226"/>
      <c r="X159" s="226"/>
      <c r="AG159" t="s">
        <v>233</v>
      </c>
    </row>
    <row r="160" spans="1:60" outlineLevel="1" x14ac:dyDescent="0.25">
      <c r="A160" s="233">
        <v>24</v>
      </c>
      <c r="B160" s="234" t="s">
        <v>1866</v>
      </c>
      <c r="C160" s="245" t="s">
        <v>1867</v>
      </c>
      <c r="D160" s="235" t="s">
        <v>438</v>
      </c>
      <c r="E160" s="236">
        <v>20</v>
      </c>
      <c r="F160" s="237">
        <v>79.3</v>
      </c>
      <c r="G160" s="238">
        <f>ROUND(E160*F160,2)</f>
        <v>1586</v>
      </c>
      <c r="H160" s="237">
        <v>0</v>
      </c>
      <c r="I160" s="238">
        <f>ROUND(E160*H160,2)</f>
        <v>0</v>
      </c>
      <c r="J160" s="237">
        <v>79.3</v>
      </c>
      <c r="K160" s="238">
        <f>ROUND(E160*J160,2)</f>
        <v>1586</v>
      </c>
      <c r="L160" s="238">
        <v>21</v>
      </c>
      <c r="M160" s="238">
        <f>G160*(1+L160/100)</f>
        <v>1919.06</v>
      </c>
      <c r="N160" s="238">
        <v>0</v>
      </c>
      <c r="O160" s="238">
        <f>ROUND(E160*N160,2)</f>
        <v>0</v>
      </c>
      <c r="P160" s="238">
        <v>0</v>
      </c>
      <c r="Q160" s="238">
        <f>ROUND(E160*P160,2)</f>
        <v>0</v>
      </c>
      <c r="R160" s="238"/>
      <c r="S160" s="238" t="s">
        <v>237</v>
      </c>
      <c r="T160" s="239" t="s">
        <v>282</v>
      </c>
      <c r="U160" s="222">
        <v>0.185</v>
      </c>
      <c r="V160" s="222">
        <f>ROUND(E160*U160,2)</f>
        <v>3.7</v>
      </c>
      <c r="W160" s="222"/>
      <c r="X160" s="222" t="s">
        <v>265</v>
      </c>
      <c r="Y160" s="213"/>
      <c r="Z160" s="213"/>
      <c r="AA160" s="213"/>
      <c r="AB160" s="213"/>
      <c r="AC160" s="213"/>
      <c r="AD160" s="213"/>
      <c r="AE160" s="213"/>
      <c r="AF160" s="213"/>
      <c r="AG160" s="213" t="s">
        <v>283</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x14ac:dyDescent="0.25">
      <c r="A161" s="220"/>
      <c r="B161" s="221"/>
      <c r="C161" s="246" t="s">
        <v>1788</v>
      </c>
      <c r="D161" s="240"/>
      <c r="E161" s="240"/>
      <c r="F161" s="240"/>
      <c r="G161" s="240"/>
      <c r="H161" s="222"/>
      <c r="I161" s="222"/>
      <c r="J161" s="222"/>
      <c r="K161" s="222"/>
      <c r="L161" s="222"/>
      <c r="M161" s="222"/>
      <c r="N161" s="222"/>
      <c r="O161" s="222"/>
      <c r="P161" s="222"/>
      <c r="Q161" s="222"/>
      <c r="R161" s="222"/>
      <c r="S161" s="222"/>
      <c r="T161" s="222"/>
      <c r="U161" s="222"/>
      <c r="V161" s="222"/>
      <c r="W161" s="222"/>
      <c r="X161" s="222"/>
      <c r="Y161" s="213"/>
      <c r="Z161" s="213"/>
      <c r="AA161" s="213"/>
      <c r="AB161" s="213"/>
      <c r="AC161" s="213"/>
      <c r="AD161" s="213"/>
      <c r="AE161" s="213"/>
      <c r="AF161" s="213"/>
      <c r="AG161" s="213" t="s">
        <v>241</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x14ac:dyDescent="0.25">
      <c r="A162" s="220"/>
      <c r="B162" s="221"/>
      <c r="C162" s="247" t="s">
        <v>1868</v>
      </c>
      <c r="D162" s="242"/>
      <c r="E162" s="242"/>
      <c r="F162" s="242"/>
      <c r="G162" s="242"/>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241</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41" t="str">
        <f>C162</f>
        <v>Chránička pr. 100 mm ve zdi vany pro kabeláž váhy vyvedená do prostoru provozního objektu, kde bude umístěn přijímač s vážními údaji.</v>
      </c>
      <c r="BB162" s="213"/>
      <c r="BC162" s="213"/>
      <c r="BD162" s="213"/>
      <c r="BE162" s="213"/>
      <c r="BF162" s="213"/>
      <c r="BG162" s="213"/>
      <c r="BH162" s="213"/>
    </row>
    <row r="163" spans="1:60" outlineLevel="1" x14ac:dyDescent="0.25">
      <c r="A163" s="233">
        <v>25</v>
      </c>
      <c r="B163" s="234" t="s">
        <v>1869</v>
      </c>
      <c r="C163" s="245" t="s">
        <v>1870</v>
      </c>
      <c r="D163" s="235" t="s">
        <v>438</v>
      </c>
      <c r="E163" s="236">
        <v>20</v>
      </c>
      <c r="F163" s="237">
        <v>136</v>
      </c>
      <c r="G163" s="238">
        <f>ROUND(E163*F163,2)</f>
        <v>2720</v>
      </c>
      <c r="H163" s="237">
        <v>91.61</v>
      </c>
      <c r="I163" s="238">
        <f>ROUND(E163*H163,2)</f>
        <v>1832.2</v>
      </c>
      <c r="J163" s="237">
        <v>44.39</v>
      </c>
      <c r="K163" s="238">
        <f>ROUND(E163*J163,2)</f>
        <v>887.8</v>
      </c>
      <c r="L163" s="238">
        <v>21</v>
      </c>
      <c r="M163" s="238">
        <f>G163*(1+L163/100)</f>
        <v>3291.2</v>
      </c>
      <c r="N163" s="238">
        <v>0.27300000000000002</v>
      </c>
      <c r="O163" s="238">
        <f>ROUND(E163*N163,2)</f>
        <v>5.46</v>
      </c>
      <c r="P163" s="238">
        <v>0</v>
      </c>
      <c r="Q163" s="238">
        <f>ROUND(E163*P163,2)</f>
        <v>0</v>
      </c>
      <c r="R163" s="238"/>
      <c r="S163" s="238" t="s">
        <v>237</v>
      </c>
      <c r="T163" s="239" t="s">
        <v>282</v>
      </c>
      <c r="U163" s="222">
        <v>0.111</v>
      </c>
      <c r="V163" s="222">
        <f>ROUND(E163*U163,2)</f>
        <v>2.2200000000000002</v>
      </c>
      <c r="W163" s="222"/>
      <c r="X163" s="222" t="s">
        <v>265</v>
      </c>
      <c r="Y163" s="213"/>
      <c r="Z163" s="213"/>
      <c r="AA163" s="213"/>
      <c r="AB163" s="213"/>
      <c r="AC163" s="213"/>
      <c r="AD163" s="213"/>
      <c r="AE163" s="213"/>
      <c r="AF163" s="213"/>
      <c r="AG163" s="213" t="s">
        <v>283</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5">
      <c r="A164" s="220"/>
      <c r="B164" s="221"/>
      <c r="C164" s="246" t="s">
        <v>1788</v>
      </c>
      <c r="D164" s="240"/>
      <c r="E164" s="240"/>
      <c r="F164" s="240"/>
      <c r="G164" s="240"/>
      <c r="H164" s="222"/>
      <c r="I164" s="222"/>
      <c r="J164" s="222"/>
      <c r="K164" s="222"/>
      <c r="L164" s="222"/>
      <c r="M164" s="222"/>
      <c r="N164" s="222"/>
      <c r="O164" s="222"/>
      <c r="P164" s="222"/>
      <c r="Q164" s="222"/>
      <c r="R164" s="222"/>
      <c r="S164" s="222"/>
      <c r="T164" s="222"/>
      <c r="U164" s="222"/>
      <c r="V164" s="222"/>
      <c r="W164" s="222"/>
      <c r="X164" s="222"/>
      <c r="Y164" s="213"/>
      <c r="Z164" s="213"/>
      <c r="AA164" s="213"/>
      <c r="AB164" s="213"/>
      <c r="AC164" s="213"/>
      <c r="AD164" s="213"/>
      <c r="AE164" s="213"/>
      <c r="AF164" s="213"/>
      <c r="AG164" s="213" t="s">
        <v>241</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5">
      <c r="A165" s="233">
        <v>26</v>
      </c>
      <c r="B165" s="234" t="s">
        <v>1328</v>
      </c>
      <c r="C165" s="245" t="s">
        <v>1329</v>
      </c>
      <c r="D165" s="235" t="s">
        <v>438</v>
      </c>
      <c r="E165" s="236">
        <v>20</v>
      </c>
      <c r="F165" s="237">
        <v>15.8</v>
      </c>
      <c r="G165" s="238">
        <f>ROUND(E165*F165,2)</f>
        <v>316</v>
      </c>
      <c r="H165" s="237">
        <v>5.4</v>
      </c>
      <c r="I165" s="238">
        <f>ROUND(E165*H165,2)</f>
        <v>108</v>
      </c>
      <c r="J165" s="237">
        <v>10.4</v>
      </c>
      <c r="K165" s="238">
        <f>ROUND(E165*J165,2)</f>
        <v>208</v>
      </c>
      <c r="L165" s="238">
        <v>21</v>
      </c>
      <c r="M165" s="238">
        <f>G165*(1+L165/100)</f>
        <v>382.36</v>
      </c>
      <c r="N165" s="238">
        <v>6.0000000000000002E-5</v>
      </c>
      <c r="O165" s="238">
        <f>ROUND(E165*N165,2)</f>
        <v>0</v>
      </c>
      <c r="P165" s="238">
        <v>0</v>
      </c>
      <c r="Q165" s="238">
        <f>ROUND(E165*P165,2)</f>
        <v>0</v>
      </c>
      <c r="R165" s="238"/>
      <c r="S165" s="238" t="s">
        <v>237</v>
      </c>
      <c r="T165" s="239" t="s">
        <v>282</v>
      </c>
      <c r="U165" s="222">
        <v>2.5999999999999999E-2</v>
      </c>
      <c r="V165" s="222">
        <f>ROUND(E165*U165,2)</f>
        <v>0.52</v>
      </c>
      <c r="W165" s="222"/>
      <c r="X165" s="222" t="s">
        <v>265</v>
      </c>
      <c r="Y165" s="213"/>
      <c r="Z165" s="213"/>
      <c r="AA165" s="213"/>
      <c r="AB165" s="213"/>
      <c r="AC165" s="213"/>
      <c r="AD165" s="213"/>
      <c r="AE165" s="213"/>
      <c r="AF165" s="213"/>
      <c r="AG165" s="213" t="s">
        <v>283</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5">
      <c r="A166" s="220"/>
      <c r="B166" s="221"/>
      <c r="C166" s="246" t="s">
        <v>1788</v>
      </c>
      <c r="D166" s="240"/>
      <c r="E166" s="240"/>
      <c r="F166" s="240"/>
      <c r="G166" s="240"/>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241</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40.799999999999997" outlineLevel="1" x14ac:dyDescent="0.25">
      <c r="A167" s="233">
        <v>27</v>
      </c>
      <c r="B167" s="234" t="s">
        <v>1871</v>
      </c>
      <c r="C167" s="245" t="s">
        <v>1872</v>
      </c>
      <c r="D167" s="235" t="s">
        <v>438</v>
      </c>
      <c r="E167" s="236">
        <v>22</v>
      </c>
      <c r="F167" s="237">
        <v>42.4</v>
      </c>
      <c r="G167" s="238">
        <f>ROUND(E167*F167,2)</f>
        <v>932.8</v>
      </c>
      <c r="H167" s="237">
        <v>42.4</v>
      </c>
      <c r="I167" s="238">
        <f>ROUND(E167*H167,2)</f>
        <v>932.8</v>
      </c>
      <c r="J167" s="237">
        <v>0</v>
      </c>
      <c r="K167" s="238">
        <f>ROUND(E167*J167,2)</f>
        <v>0</v>
      </c>
      <c r="L167" s="238">
        <v>21</v>
      </c>
      <c r="M167" s="238">
        <f>G167*(1+L167/100)</f>
        <v>1128.6879999999999</v>
      </c>
      <c r="N167" s="238">
        <v>6.8999999999999997E-4</v>
      </c>
      <c r="O167" s="238">
        <f>ROUND(E167*N167,2)</f>
        <v>0.02</v>
      </c>
      <c r="P167" s="238">
        <v>0</v>
      </c>
      <c r="Q167" s="238">
        <f>ROUND(E167*P167,2)</f>
        <v>0</v>
      </c>
      <c r="R167" s="238" t="s">
        <v>407</v>
      </c>
      <c r="S167" s="238" t="s">
        <v>237</v>
      </c>
      <c r="T167" s="239" t="s">
        <v>282</v>
      </c>
      <c r="U167" s="222">
        <v>0</v>
      </c>
      <c r="V167" s="222">
        <f>ROUND(E167*U167,2)</f>
        <v>0</v>
      </c>
      <c r="W167" s="222"/>
      <c r="X167" s="222" t="s">
        <v>376</v>
      </c>
      <c r="Y167" s="213"/>
      <c r="Z167" s="213"/>
      <c r="AA167" s="213"/>
      <c r="AB167" s="213"/>
      <c r="AC167" s="213"/>
      <c r="AD167" s="213"/>
      <c r="AE167" s="213"/>
      <c r="AF167" s="213"/>
      <c r="AG167" s="213" t="s">
        <v>377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x14ac:dyDescent="0.25">
      <c r="A168" s="220"/>
      <c r="B168" s="221"/>
      <c r="C168" s="246" t="s">
        <v>1788</v>
      </c>
      <c r="D168" s="240"/>
      <c r="E168" s="240"/>
      <c r="F168" s="240"/>
      <c r="G168" s="240"/>
      <c r="H168" s="222"/>
      <c r="I168" s="222"/>
      <c r="J168" s="222"/>
      <c r="K168" s="222"/>
      <c r="L168" s="222"/>
      <c r="M168" s="222"/>
      <c r="N168" s="222"/>
      <c r="O168" s="222"/>
      <c r="P168" s="222"/>
      <c r="Q168" s="222"/>
      <c r="R168" s="222"/>
      <c r="S168" s="222"/>
      <c r="T168" s="222"/>
      <c r="U168" s="222"/>
      <c r="V168" s="222"/>
      <c r="W168" s="222"/>
      <c r="X168" s="222"/>
      <c r="Y168" s="213"/>
      <c r="Z168" s="213"/>
      <c r="AA168" s="213"/>
      <c r="AB168" s="213"/>
      <c r="AC168" s="213"/>
      <c r="AD168" s="213"/>
      <c r="AE168" s="213"/>
      <c r="AF168" s="213"/>
      <c r="AG168" s="213" t="s">
        <v>241</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5">
      <c r="A169" s="220"/>
      <c r="B169" s="221"/>
      <c r="C169" s="266" t="s">
        <v>1873</v>
      </c>
      <c r="D169" s="251"/>
      <c r="E169" s="252">
        <v>22</v>
      </c>
      <c r="F169" s="222"/>
      <c r="G169" s="222"/>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288</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x14ac:dyDescent="0.25">
      <c r="A170" s="3"/>
      <c r="B170" s="4"/>
      <c r="C170" s="248"/>
      <c r="D170" s="6"/>
      <c r="E170" s="3"/>
      <c r="F170" s="3"/>
      <c r="G170" s="3"/>
      <c r="H170" s="3"/>
      <c r="I170" s="3"/>
      <c r="J170" s="3"/>
      <c r="K170" s="3"/>
      <c r="L170" s="3"/>
      <c r="M170" s="3"/>
      <c r="N170" s="3"/>
      <c r="O170" s="3"/>
      <c r="P170" s="3"/>
      <c r="Q170" s="3"/>
      <c r="R170" s="3"/>
      <c r="S170" s="3"/>
      <c r="T170" s="3"/>
      <c r="U170" s="3"/>
      <c r="V170" s="3"/>
      <c r="W170" s="3"/>
      <c r="X170" s="3"/>
      <c r="AE170">
        <v>15</v>
      </c>
      <c r="AF170">
        <v>21</v>
      </c>
      <c r="AG170" t="s">
        <v>219</v>
      </c>
    </row>
    <row r="171" spans="1:60" x14ac:dyDescent="0.25">
      <c r="A171" s="216"/>
      <c r="B171" s="217" t="s">
        <v>29</v>
      </c>
      <c r="C171" s="249"/>
      <c r="D171" s="218"/>
      <c r="E171" s="219"/>
      <c r="F171" s="219"/>
      <c r="G171" s="243">
        <f>G8+G31+G47+G80+G85+G118+G121+G125+G159</f>
        <v>649888.24</v>
      </c>
      <c r="H171" s="3"/>
      <c r="I171" s="3"/>
      <c r="J171" s="3"/>
      <c r="K171" s="3"/>
      <c r="L171" s="3"/>
      <c r="M171" s="3"/>
      <c r="N171" s="3"/>
      <c r="O171" s="3"/>
      <c r="P171" s="3"/>
      <c r="Q171" s="3"/>
      <c r="R171" s="3"/>
      <c r="S171" s="3"/>
      <c r="T171" s="3"/>
      <c r="U171" s="3"/>
      <c r="V171" s="3"/>
      <c r="W171" s="3"/>
      <c r="X171" s="3"/>
      <c r="AE171">
        <f>SUMIF(L7:L169,AE170,G7:G169)</f>
        <v>0</v>
      </c>
      <c r="AF171">
        <f>SUMIF(L7:L169,AF170,G7:G169)</f>
        <v>649888.24</v>
      </c>
      <c r="AG171" t="s">
        <v>274</v>
      </c>
    </row>
    <row r="172" spans="1:60" x14ac:dyDescent="0.25">
      <c r="C172" s="250"/>
      <c r="D172" s="10"/>
      <c r="AG172" t="s">
        <v>276</v>
      </c>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uaHfKjPADYVsxQXUeiog/C3aIxtQ7pPeWxytRwH0rtJXd9fiisEmP0JA0sanUZQFG4qFKvXYl5+p5JIVWLx8g==" saltValue="gg8MLx1ANMRWeyzVFwIhWw==" spinCount="100000" sheet="1"/>
  <mergeCells count="85">
    <mergeCell ref="C168:G168"/>
    <mergeCell ref="C157:G157"/>
    <mergeCell ref="C158:G158"/>
    <mergeCell ref="C161:G161"/>
    <mergeCell ref="C162:G162"/>
    <mergeCell ref="C164:G164"/>
    <mergeCell ref="C166:G166"/>
    <mergeCell ref="C151:G151"/>
    <mergeCell ref="C152:G152"/>
    <mergeCell ref="C153:G153"/>
    <mergeCell ref="C154:G154"/>
    <mergeCell ref="C155:G155"/>
    <mergeCell ref="C156:G156"/>
    <mergeCell ref="C145:G145"/>
    <mergeCell ref="C146:G146"/>
    <mergeCell ref="C147:G147"/>
    <mergeCell ref="C148:G148"/>
    <mergeCell ref="C149:G149"/>
    <mergeCell ref="C150:G150"/>
    <mergeCell ref="C139:G139"/>
    <mergeCell ref="C140:G140"/>
    <mergeCell ref="C141:G141"/>
    <mergeCell ref="C142:G142"/>
    <mergeCell ref="C143:G143"/>
    <mergeCell ref="C144:G144"/>
    <mergeCell ref="C133:G133"/>
    <mergeCell ref="C134:G134"/>
    <mergeCell ref="C135:G135"/>
    <mergeCell ref="C136:G136"/>
    <mergeCell ref="C137:G137"/>
    <mergeCell ref="C138:G138"/>
    <mergeCell ref="C127:G127"/>
    <mergeCell ref="C128:G128"/>
    <mergeCell ref="C129:G129"/>
    <mergeCell ref="C130:G130"/>
    <mergeCell ref="C131:G131"/>
    <mergeCell ref="C132:G132"/>
    <mergeCell ref="C92:G92"/>
    <mergeCell ref="C93:G93"/>
    <mergeCell ref="C105:G105"/>
    <mergeCell ref="C112:G112"/>
    <mergeCell ref="C120:G120"/>
    <mergeCell ref="C123:G123"/>
    <mergeCell ref="C79:G79"/>
    <mergeCell ref="C82:G82"/>
    <mergeCell ref="C83:G83"/>
    <mergeCell ref="C87:G87"/>
    <mergeCell ref="C88:G88"/>
    <mergeCell ref="C91:G91"/>
    <mergeCell ref="C61:G61"/>
    <mergeCell ref="C62:G62"/>
    <mergeCell ref="C63:G63"/>
    <mergeCell ref="C68:G68"/>
    <mergeCell ref="C69:G69"/>
    <mergeCell ref="C77:G77"/>
    <mergeCell ref="C50:G50"/>
    <mergeCell ref="C52:G52"/>
    <mergeCell ref="C53:G53"/>
    <mergeCell ref="C54:G54"/>
    <mergeCell ref="C55:G55"/>
    <mergeCell ref="C60:G60"/>
    <mergeCell ref="C37:G37"/>
    <mergeCell ref="C40:G40"/>
    <mergeCell ref="C41:G41"/>
    <mergeCell ref="C44:G44"/>
    <mergeCell ref="C45:G45"/>
    <mergeCell ref="C49:G49"/>
    <mergeCell ref="C24:G24"/>
    <mergeCell ref="C25:G25"/>
    <mergeCell ref="C28:G28"/>
    <mergeCell ref="C29:G29"/>
    <mergeCell ref="C33:G33"/>
    <mergeCell ref="C36:G36"/>
    <mergeCell ref="C14:G14"/>
    <mergeCell ref="C15:G15"/>
    <mergeCell ref="C18:G18"/>
    <mergeCell ref="C19:G19"/>
    <mergeCell ref="C20:G20"/>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72</vt:i4>
      </vt:variant>
    </vt:vector>
  </HeadingPairs>
  <TitlesOfParts>
    <vt:vector size="88" baseType="lpstr">
      <vt:lpstr>Pokyny pro vyplnění</vt:lpstr>
      <vt:lpstr>Stavba</vt:lpstr>
      <vt:lpstr>VzorPolozky</vt:lpstr>
      <vt:lpstr>VON 01 Naklady</vt:lpstr>
      <vt:lpstr>SO-01 01 Pol</vt:lpstr>
      <vt:lpstr>SO-02 01 Pol</vt:lpstr>
      <vt:lpstr>SO-02 02 Pol</vt:lpstr>
      <vt:lpstr>SO-02 03 Pol</vt:lpstr>
      <vt:lpstr>SO-03 01 Pol</vt:lpstr>
      <vt:lpstr>SO-04 01 Pol</vt:lpstr>
      <vt:lpstr>SO-05 01 Pol</vt:lpstr>
      <vt:lpstr>IO-01 01 Pol</vt:lpstr>
      <vt:lpstr>IO-02 01 Pol</vt:lpstr>
      <vt:lpstr>IO-03 01 Pol</vt:lpstr>
      <vt:lpstr>IO-04 1 Pol</vt:lpstr>
      <vt:lpstr>PS-01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'IO-01 01 Pol'!Názvy_tisku</vt:lpstr>
      <vt:lpstr>'IO-02 01 Pol'!Názvy_tisku</vt:lpstr>
      <vt:lpstr>'IO-03 01 Pol'!Názvy_tisku</vt:lpstr>
      <vt:lpstr>'IO-04 1 Pol'!Názvy_tisku</vt:lpstr>
      <vt:lpstr>'PS-01 01 Pol'!Názvy_tisku</vt:lpstr>
      <vt:lpstr>'SO-01 01 Pol'!Názvy_tisku</vt:lpstr>
      <vt:lpstr>'SO-02 01 Pol'!Názvy_tisku</vt:lpstr>
      <vt:lpstr>'SO-02 02 Pol'!Názvy_tisku</vt:lpstr>
      <vt:lpstr>'SO-02 03 Pol'!Názvy_tisku</vt:lpstr>
      <vt:lpstr>'SO-03 01 Pol'!Názvy_tisku</vt:lpstr>
      <vt:lpstr>'SO-04 01 Pol'!Názvy_tisku</vt:lpstr>
      <vt:lpstr>'SO-05 01 Pol'!Názvy_tisku</vt:lpstr>
      <vt:lpstr>'VON 01 Naklady'!Názvy_tisku</vt:lpstr>
      <vt:lpstr>oadresa</vt:lpstr>
      <vt:lpstr>Stavba!Objednatel</vt:lpstr>
      <vt:lpstr>Stavba!Objekt</vt:lpstr>
      <vt:lpstr>'IO-01 01 Pol'!Oblast_tisku</vt:lpstr>
      <vt:lpstr>'IO-02 01 Pol'!Oblast_tisku</vt:lpstr>
      <vt:lpstr>'IO-03 01 Pol'!Oblast_tisku</vt:lpstr>
      <vt:lpstr>'IO-04 1 Pol'!Oblast_tisku</vt:lpstr>
      <vt:lpstr>'PS-01 01 Pol'!Oblast_tisku</vt:lpstr>
      <vt:lpstr>'SO-01 01 Pol'!Oblast_tisku</vt:lpstr>
      <vt:lpstr>'SO-02 01 Pol'!Oblast_tisku</vt:lpstr>
      <vt:lpstr>'SO-02 02 Pol'!Oblast_tisku</vt:lpstr>
      <vt:lpstr>'SO-02 03 Pol'!Oblast_tisku</vt:lpstr>
      <vt:lpstr>'SO-03 01 Pol'!Oblast_tisku</vt:lpstr>
      <vt:lpstr>'SO-04 01 Pol'!Oblast_tisku</vt:lpstr>
      <vt:lpstr>'SO-05 01 Pol'!Oblast_tisku</vt:lpstr>
      <vt:lpstr>Stavba!Oblast_tisku</vt:lpstr>
      <vt:lpstr>'VON 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JNahlik</dc:creator>
  <cp:lastModifiedBy>JNahlik</cp:lastModifiedBy>
  <cp:lastPrinted>2019-03-19T12:27:02Z</cp:lastPrinted>
  <dcterms:created xsi:type="dcterms:W3CDTF">2009-04-08T07:15:50Z</dcterms:created>
  <dcterms:modified xsi:type="dcterms:W3CDTF">2020-10-26T16:18:18Z</dcterms:modified>
</cp:coreProperties>
</file>